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05" windowWidth="14805" windowHeight="7980" tabRatio="581"/>
  </bookViews>
  <sheets>
    <sheet name="апрель 2021" sheetId="60" r:id="rId1"/>
  </sheets>
  <calcPr calcId="162913"/>
</workbook>
</file>

<file path=xl/calcChain.xml><?xml version="1.0" encoding="utf-8"?>
<calcChain xmlns="http://schemas.openxmlformats.org/spreadsheetml/2006/main">
  <c r="EG185" i="60" l="1"/>
  <c r="EG184" i="60"/>
  <c r="EG51" i="60"/>
  <c r="EG52" i="60"/>
  <c r="EG53" i="60"/>
  <c r="EG54" i="60"/>
  <c r="EG183" i="60" s="1"/>
  <c r="EG55" i="60"/>
  <c r="EG56" i="60"/>
  <c r="EG57" i="60"/>
  <c r="EG58" i="60"/>
  <c r="EG59" i="60"/>
  <c r="EG60" i="60"/>
  <c r="EG61" i="60"/>
  <c r="EG62" i="60"/>
  <c r="EG63" i="60"/>
  <c r="EG64" i="60"/>
  <c r="EG65" i="60"/>
  <c r="EG66" i="60"/>
  <c r="EG67" i="60"/>
  <c r="EG68" i="60"/>
  <c r="EG69" i="60"/>
  <c r="EG70" i="60"/>
  <c r="EG71" i="60"/>
  <c r="EG72" i="60"/>
  <c r="EG73" i="60"/>
  <c r="EG74" i="60"/>
  <c r="EG75" i="60"/>
  <c r="EG76" i="60"/>
  <c r="EG77" i="60"/>
  <c r="EG78" i="60"/>
  <c r="EG79" i="60"/>
  <c r="EG80" i="60"/>
  <c r="EG81" i="60"/>
  <c r="EG82" i="60"/>
  <c r="EG83" i="60"/>
  <c r="EG84" i="60"/>
  <c r="EG85" i="60"/>
  <c r="EG86" i="60"/>
  <c r="EG87" i="60"/>
  <c r="EG88" i="60"/>
  <c r="EG89" i="60"/>
  <c r="EG90" i="60"/>
  <c r="EG91" i="60"/>
  <c r="EG92" i="60"/>
  <c r="EG93" i="60"/>
  <c r="EG94" i="60"/>
  <c r="EG95" i="60"/>
  <c r="EG96" i="60"/>
  <c r="EG97" i="60"/>
  <c r="EG98" i="60"/>
  <c r="EG99" i="60"/>
  <c r="EG100" i="60"/>
  <c r="EG101" i="60"/>
  <c r="EG102" i="60"/>
  <c r="EG103" i="60"/>
  <c r="EG104" i="60"/>
  <c r="EG105" i="60"/>
  <c r="EG106" i="60"/>
  <c r="EG107" i="60"/>
  <c r="EG108" i="60"/>
  <c r="EG109" i="60"/>
  <c r="EG110" i="60"/>
  <c r="EG111" i="60"/>
  <c r="EG112" i="60"/>
  <c r="EG113" i="60"/>
  <c r="EG114" i="60"/>
  <c r="EG115" i="60"/>
  <c r="EG116" i="60"/>
  <c r="EG117" i="60"/>
  <c r="EG118" i="60"/>
  <c r="EG119" i="60"/>
  <c r="EG120" i="60"/>
  <c r="EG121" i="60"/>
  <c r="EG122" i="60"/>
  <c r="EG123" i="60"/>
  <c r="EG124" i="60"/>
  <c r="EG125" i="60"/>
  <c r="EG126" i="60"/>
  <c r="EG127" i="60"/>
  <c r="EG128" i="60"/>
  <c r="EG129" i="60"/>
  <c r="EG130" i="60"/>
  <c r="EG131" i="60"/>
  <c r="EG132" i="60"/>
  <c r="EG133" i="60"/>
  <c r="EG134" i="60"/>
  <c r="EG135" i="60"/>
  <c r="EG136" i="60"/>
  <c r="EG137" i="60"/>
  <c r="EG138" i="60"/>
  <c r="EG139" i="60"/>
  <c r="EG140" i="60"/>
  <c r="EG141" i="60"/>
  <c r="EG142" i="60"/>
  <c r="EG143" i="60"/>
  <c r="EG144" i="60"/>
  <c r="EG145" i="60"/>
  <c r="EG146" i="60"/>
  <c r="EG147" i="60"/>
  <c r="EG148" i="60"/>
  <c r="EG149" i="60"/>
  <c r="EG150" i="60"/>
  <c r="EG151" i="60"/>
  <c r="EG152" i="60"/>
  <c r="EG153" i="60"/>
  <c r="EG154" i="60"/>
  <c r="EG155" i="60"/>
  <c r="EG156" i="60"/>
  <c r="EG157" i="60"/>
  <c r="EG158" i="60"/>
  <c r="EG159" i="60"/>
  <c r="EG160" i="60"/>
  <c r="EG161" i="60"/>
  <c r="EG162" i="60"/>
  <c r="EG163" i="60"/>
  <c r="EG164" i="60"/>
  <c r="EG165" i="60"/>
  <c r="EG166" i="60"/>
  <c r="EG167" i="60"/>
  <c r="EG168" i="60"/>
  <c r="EG169" i="60"/>
  <c r="EG170" i="60"/>
  <c r="EG171" i="60"/>
  <c r="EG172" i="60"/>
  <c r="EG173" i="60"/>
  <c r="EG174" i="60"/>
  <c r="EG175" i="60"/>
  <c r="EG176" i="60"/>
  <c r="EG177" i="60"/>
  <c r="EG178" i="60"/>
  <c r="EG179" i="60"/>
  <c r="EG180" i="60"/>
  <c r="EG181" i="60"/>
  <c r="EG182" i="60"/>
  <c r="EG50" i="60"/>
  <c r="I11" i="60"/>
  <c r="DL12" i="60"/>
  <c r="DO6" i="60"/>
  <c r="DL4" i="60"/>
  <c r="DO4" i="60" s="1"/>
  <c r="DO5" i="60" s="1"/>
  <c r="DO2" i="60"/>
  <c r="DU51" i="60"/>
  <c r="DU52" i="60"/>
  <c r="DU53" i="60"/>
  <c r="DU54" i="60"/>
  <c r="DU55" i="60"/>
  <c r="DU56" i="60"/>
  <c r="DU57" i="60"/>
  <c r="DU58" i="60"/>
  <c r="DU59" i="60"/>
  <c r="DU60" i="60"/>
  <c r="DU61" i="60"/>
  <c r="DU62" i="60"/>
  <c r="DU63" i="60"/>
  <c r="DU64" i="60"/>
  <c r="DU65" i="60"/>
  <c r="DU66" i="60"/>
  <c r="DU67" i="60"/>
  <c r="DU68" i="60"/>
  <c r="DU69" i="60"/>
  <c r="DU70" i="60"/>
  <c r="DU71" i="60"/>
  <c r="DU72" i="60"/>
  <c r="DU73" i="60"/>
  <c r="DU74" i="60"/>
  <c r="DU75" i="60"/>
  <c r="DU76" i="60"/>
  <c r="DU77" i="60"/>
  <c r="DU78" i="60"/>
  <c r="DU79" i="60"/>
  <c r="DU80" i="60"/>
  <c r="DU81" i="60"/>
  <c r="DU82" i="60"/>
  <c r="DU83" i="60"/>
  <c r="DU84" i="60"/>
  <c r="DU85" i="60"/>
  <c r="DU86" i="60"/>
  <c r="DU87" i="60"/>
  <c r="DU88" i="60"/>
  <c r="DU89" i="60"/>
  <c r="DU90" i="60"/>
  <c r="DU91" i="60"/>
  <c r="DU92" i="60"/>
  <c r="DU93" i="60"/>
  <c r="DU94" i="60"/>
  <c r="DU95" i="60"/>
  <c r="DU96" i="60"/>
  <c r="DU97" i="60"/>
  <c r="DU98" i="60"/>
  <c r="DU99" i="60"/>
  <c r="DU100" i="60"/>
  <c r="DU101" i="60"/>
  <c r="DU102" i="60"/>
  <c r="DU103" i="60"/>
  <c r="DU104" i="60"/>
  <c r="DU105" i="60"/>
  <c r="DU106" i="60"/>
  <c r="DU107" i="60"/>
  <c r="DU108" i="60"/>
  <c r="DU109" i="60"/>
  <c r="DU110" i="60"/>
  <c r="DU111" i="60"/>
  <c r="DU112" i="60"/>
  <c r="DU113" i="60"/>
  <c r="DU114" i="60"/>
  <c r="DU115" i="60"/>
  <c r="DU116" i="60"/>
  <c r="DU117" i="60"/>
  <c r="DU118" i="60"/>
  <c r="DU119" i="60"/>
  <c r="DU120" i="60"/>
  <c r="DU121" i="60"/>
  <c r="DU122" i="60"/>
  <c r="DU123" i="60"/>
  <c r="DU124" i="60"/>
  <c r="DU125" i="60"/>
  <c r="DU126" i="60"/>
  <c r="DU127" i="60"/>
  <c r="DU128" i="60"/>
  <c r="DU129" i="60"/>
  <c r="DU130" i="60"/>
  <c r="DU131" i="60"/>
  <c r="DU132" i="60"/>
  <c r="DU133" i="60"/>
  <c r="DU134" i="60"/>
  <c r="DU135" i="60"/>
  <c r="DU136" i="60"/>
  <c r="DU137" i="60"/>
  <c r="DU138" i="60"/>
  <c r="DU139" i="60"/>
  <c r="DU140" i="60"/>
  <c r="DU141" i="60"/>
  <c r="DU142" i="60"/>
  <c r="DU143" i="60"/>
  <c r="DU144" i="60"/>
  <c r="DU145" i="60"/>
  <c r="DU146" i="60"/>
  <c r="DU147" i="60"/>
  <c r="DU148" i="60"/>
  <c r="DU149" i="60"/>
  <c r="DU150" i="60"/>
  <c r="DU151" i="60"/>
  <c r="DU152" i="60"/>
  <c r="DU153" i="60"/>
  <c r="DU154" i="60"/>
  <c r="DU155" i="60"/>
  <c r="DU156" i="60"/>
  <c r="DU157" i="60"/>
  <c r="DU158" i="60"/>
  <c r="DU159" i="60"/>
  <c r="DU160" i="60"/>
  <c r="DU161" i="60"/>
  <c r="DU162" i="60"/>
  <c r="DU163" i="60"/>
  <c r="DU164" i="60"/>
  <c r="DU165" i="60"/>
  <c r="DU166" i="60"/>
  <c r="DU167" i="60"/>
  <c r="DU168" i="60"/>
  <c r="DU169" i="60"/>
  <c r="DU170" i="60"/>
  <c r="DU171" i="60"/>
  <c r="DU172" i="60"/>
  <c r="DU173" i="60"/>
  <c r="DU174" i="60"/>
  <c r="DU175" i="60"/>
  <c r="DU176" i="60"/>
  <c r="DU177" i="60"/>
  <c r="DU178" i="60"/>
  <c r="DU179" i="60"/>
  <c r="DU180" i="60"/>
  <c r="DU181" i="60"/>
  <c r="DU182" i="60"/>
  <c r="DU50" i="60"/>
  <c r="DT184" i="60"/>
  <c r="DJ185" i="60"/>
  <c r="DK185" i="60"/>
  <c r="DL185" i="60"/>
  <c r="DM185" i="60"/>
  <c r="DN185" i="60"/>
  <c r="DO185" i="60"/>
  <c r="DP185" i="60"/>
  <c r="DQ185" i="60"/>
  <c r="DR185" i="60"/>
  <c r="DS185" i="60"/>
  <c r="DT185" i="60"/>
  <c r="DU185" i="60"/>
  <c r="DV185" i="60"/>
  <c r="DW185" i="60"/>
  <c r="DX185" i="60"/>
  <c r="DY185" i="60"/>
  <c r="DZ185" i="60"/>
  <c r="EA185" i="60"/>
  <c r="EB185" i="60"/>
  <c r="EC185" i="60"/>
  <c r="ED185" i="60"/>
  <c r="EE185" i="60"/>
  <c r="EF185" i="60"/>
  <c r="EH185" i="60"/>
  <c r="EI185" i="60"/>
  <c r="EJ185" i="60"/>
  <c r="DP183" i="60"/>
  <c r="DQ183" i="60"/>
  <c r="DR183" i="60"/>
  <c r="DS183" i="60"/>
  <c r="DT183" i="60"/>
  <c r="DO183" i="60"/>
  <c r="DN183" i="60"/>
  <c r="I10" i="60"/>
  <c r="J11" i="60"/>
  <c r="EF184" i="60" s="1"/>
  <c r="E37" i="60"/>
  <c r="DU184" i="60" s="1"/>
  <c r="E24" i="60"/>
  <c r="E11" i="60"/>
  <c r="DI185" i="60"/>
  <c r="DH185" i="60"/>
  <c r="DF185" i="60"/>
  <c r="DE185" i="60"/>
  <c r="DD185" i="60"/>
  <c r="DC185" i="60"/>
  <c r="DB185" i="60"/>
  <c r="DA185" i="60"/>
  <c r="CZ185" i="60"/>
  <c r="CY185" i="60"/>
  <c r="CX185" i="60"/>
  <c r="CW185" i="60"/>
  <c r="CV185" i="60"/>
  <c r="CU185" i="60"/>
  <c r="CT185" i="60"/>
  <c r="CS185" i="60"/>
  <c r="CR185" i="60"/>
  <c r="CQ185" i="60"/>
  <c r="CP185" i="60"/>
  <c r="CO185" i="60"/>
  <c r="CN185" i="60"/>
  <c r="CM185" i="60"/>
  <c r="CL185" i="60"/>
  <c r="CK185" i="60"/>
  <c r="CJ185" i="60"/>
  <c r="CI185" i="60"/>
  <c r="CH185" i="60"/>
  <c r="CG185" i="60"/>
  <c r="CF185" i="60"/>
  <c r="CE185" i="60"/>
  <c r="DG185" i="60" s="1"/>
  <c r="CD185" i="60"/>
  <c r="CC185" i="60"/>
  <c r="CB185" i="60"/>
  <c r="CA185" i="60"/>
  <c r="BZ185" i="60"/>
  <c r="BY185" i="60"/>
  <c r="BX185" i="60"/>
  <c r="BW185" i="60"/>
  <c r="BV185" i="60"/>
  <c r="BU185" i="60"/>
  <c r="BT185" i="60"/>
  <c r="BS185" i="60"/>
  <c r="BR185" i="60"/>
  <c r="BQ185" i="60"/>
  <c r="BP185" i="60"/>
  <c r="BO185" i="60"/>
  <c r="BN185" i="60"/>
  <c r="BM185" i="60"/>
  <c r="BL185" i="60"/>
  <c r="BK185" i="60"/>
  <c r="BJ185" i="60"/>
  <c r="BI185" i="60"/>
  <c r="BH185" i="60"/>
  <c r="BG185" i="60"/>
  <c r="BF185" i="60"/>
  <c r="BE185" i="60"/>
  <c r="BD185" i="60"/>
  <c r="BC185" i="60"/>
  <c r="BB185" i="60"/>
  <c r="BA185" i="60"/>
  <c r="AZ185" i="60"/>
  <c r="AY185" i="60"/>
  <c r="AX185" i="60"/>
  <c r="AW185" i="60"/>
  <c r="AV185" i="60"/>
  <c r="AU185" i="60"/>
  <c r="AT185" i="60"/>
  <c r="AS185" i="60"/>
  <c r="AR185" i="60"/>
  <c r="AQ185" i="60"/>
  <c r="AP185" i="60"/>
  <c r="AO185" i="60"/>
  <c r="AN185" i="60"/>
  <c r="AM185" i="60"/>
  <c r="AL185" i="60"/>
  <c r="AK185" i="60"/>
  <c r="AJ185" i="60"/>
  <c r="AI185" i="60"/>
  <c r="AH185" i="60"/>
  <c r="AG185" i="60"/>
  <c r="AF185" i="60"/>
  <c r="AE185" i="60"/>
  <c r="AC185" i="60"/>
  <c r="AB185" i="60"/>
  <c r="AA185" i="60"/>
  <c r="Z185" i="60"/>
  <c r="DG184" i="60"/>
  <c r="DD184" i="60"/>
  <c r="DC184" i="60"/>
  <c r="CN184" i="60"/>
  <c r="BY184" i="60"/>
  <c r="AJ184" i="60"/>
  <c r="DG183" i="60"/>
  <c r="CN183" i="60"/>
  <c r="CH183" i="60"/>
  <c r="BL183" i="60"/>
  <c r="BK183" i="60"/>
  <c r="BJ183" i="60"/>
  <c r="BI183" i="60"/>
  <c r="BH183" i="60"/>
  <c r="BG183" i="60"/>
  <c r="AW183" i="60"/>
  <c r="AV183" i="60"/>
  <c r="AJ183" i="60"/>
  <c r="AI183" i="60"/>
  <c r="AH183" i="60"/>
  <c r="AG183" i="60"/>
  <c r="AF183" i="60"/>
  <c r="AE183" i="60"/>
  <c r="AD183" i="60"/>
  <c r="DG182" i="60"/>
  <c r="BM182" i="60"/>
  <c r="CO182" i="60" s="1"/>
  <c r="AK182" i="60"/>
  <c r="DG181" i="60"/>
  <c r="BM181" i="60"/>
  <c r="CO181" i="60" s="1"/>
  <c r="AK181" i="60"/>
  <c r="DG180" i="60"/>
  <c r="BM180" i="60"/>
  <c r="CO180" i="60" s="1"/>
  <c r="AK180" i="60"/>
  <c r="DG179" i="60"/>
  <c r="BM179" i="60"/>
  <c r="BN179" i="60" s="1"/>
  <c r="AK179" i="60"/>
  <c r="DG178" i="60"/>
  <c r="BM178" i="60"/>
  <c r="BN178" i="60" s="1"/>
  <c r="AK178" i="60"/>
  <c r="DG177" i="60"/>
  <c r="BM177" i="60"/>
  <c r="CO177" i="60" s="1"/>
  <c r="AK177" i="60"/>
  <c r="DG176" i="60"/>
  <c r="BM176" i="60"/>
  <c r="CO176" i="60" s="1"/>
  <c r="AK176" i="60"/>
  <c r="DG175" i="60"/>
  <c r="BM175" i="60"/>
  <c r="CO175" i="60" s="1"/>
  <c r="AK175" i="60"/>
  <c r="DG174" i="60"/>
  <c r="BM174" i="60"/>
  <c r="CO174" i="60" s="1"/>
  <c r="AK174" i="60"/>
  <c r="DG173" i="60"/>
  <c r="BN173" i="60"/>
  <c r="BM173" i="60"/>
  <c r="CO173" i="60" s="1"/>
  <c r="AK173" i="60"/>
  <c r="DG172" i="60"/>
  <c r="BM172" i="60"/>
  <c r="CO172" i="60" s="1"/>
  <c r="AK172" i="60"/>
  <c r="DG171" i="60"/>
  <c r="BM171" i="60"/>
  <c r="BN171" i="60" s="1"/>
  <c r="AK171" i="60"/>
  <c r="DG170" i="60"/>
  <c r="BM170" i="60"/>
  <c r="CO170" i="60" s="1"/>
  <c r="AK170" i="60"/>
  <c r="DG169" i="60"/>
  <c r="BM169" i="60"/>
  <c r="BN169" i="60" s="1"/>
  <c r="AK169" i="60"/>
  <c r="DG168" i="60"/>
  <c r="BM168" i="60"/>
  <c r="BN168" i="60" s="1"/>
  <c r="AK168" i="60"/>
  <c r="DG167" i="60"/>
  <c r="CO167" i="60"/>
  <c r="BM167" i="60"/>
  <c r="BN167" i="60" s="1"/>
  <c r="AK167" i="60"/>
  <c r="DG166" i="60"/>
  <c r="BM166" i="60"/>
  <c r="BN166" i="60" s="1"/>
  <c r="AK166" i="60"/>
  <c r="DG165" i="60"/>
  <c r="BM165" i="60"/>
  <c r="AK165" i="60"/>
  <c r="DG164" i="60"/>
  <c r="BM164" i="60"/>
  <c r="BN164" i="60" s="1"/>
  <c r="AK164" i="60"/>
  <c r="DG163" i="60"/>
  <c r="BM163" i="60"/>
  <c r="CO163" i="60" s="1"/>
  <c r="AK163" i="60"/>
  <c r="DG162" i="60"/>
  <c r="BM162" i="60"/>
  <c r="AK162" i="60"/>
  <c r="DG161" i="60"/>
  <c r="BM161" i="60"/>
  <c r="CO161" i="60" s="1"/>
  <c r="AK161" i="60"/>
  <c r="DG160" i="60"/>
  <c r="BM160" i="60"/>
  <c r="CO160" i="60" s="1"/>
  <c r="AK160" i="60"/>
  <c r="DG159" i="60"/>
  <c r="BM159" i="60"/>
  <c r="CO159" i="60" s="1"/>
  <c r="AK159" i="60"/>
  <c r="DG158" i="60"/>
  <c r="BM158" i="60"/>
  <c r="CO158" i="60" s="1"/>
  <c r="AK158" i="60"/>
  <c r="DG157" i="60"/>
  <c r="BM157" i="60"/>
  <c r="CO157" i="60" s="1"/>
  <c r="AK157" i="60"/>
  <c r="DG156" i="60"/>
  <c r="BM156" i="60"/>
  <c r="CO156" i="60" s="1"/>
  <c r="AK156" i="60"/>
  <c r="DG155" i="60"/>
  <c r="BM155" i="60"/>
  <c r="CO155" i="60" s="1"/>
  <c r="AK155" i="60"/>
  <c r="DG154" i="60"/>
  <c r="BN154" i="60"/>
  <c r="BM154" i="60"/>
  <c r="CO154" i="60" s="1"/>
  <c r="AK154" i="60"/>
  <c r="DG153" i="60"/>
  <c r="BM153" i="60"/>
  <c r="CO153" i="60" s="1"/>
  <c r="AK153" i="60"/>
  <c r="DG152" i="60"/>
  <c r="BM152" i="60"/>
  <c r="CO152" i="60" s="1"/>
  <c r="AK152" i="60"/>
  <c r="DG151" i="60"/>
  <c r="BM151" i="60"/>
  <c r="CO151" i="60" s="1"/>
  <c r="AK151" i="60"/>
  <c r="DG150" i="60"/>
  <c r="BM150" i="60"/>
  <c r="CO150" i="60" s="1"/>
  <c r="AK150" i="60"/>
  <c r="DG149" i="60"/>
  <c r="BM149" i="60"/>
  <c r="CO149" i="60" s="1"/>
  <c r="AK149" i="60"/>
  <c r="DG148" i="60"/>
  <c r="BM148" i="60"/>
  <c r="CO148" i="60" s="1"/>
  <c r="AK148" i="60"/>
  <c r="DG147" i="60"/>
  <c r="BM147" i="60"/>
  <c r="CO147" i="60" s="1"/>
  <c r="AK147" i="60"/>
  <c r="DG146" i="60"/>
  <c r="BM146" i="60"/>
  <c r="CO146" i="60" s="1"/>
  <c r="AK146" i="60"/>
  <c r="DG145" i="60"/>
  <c r="BM145" i="60"/>
  <c r="CO145" i="60" s="1"/>
  <c r="AK145" i="60"/>
  <c r="DG144" i="60"/>
  <c r="BM144" i="60"/>
  <c r="CO144" i="60" s="1"/>
  <c r="AK144" i="60"/>
  <c r="DG143" i="60"/>
  <c r="BM143" i="60"/>
  <c r="CO143" i="60" s="1"/>
  <c r="AK143" i="60"/>
  <c r="DG142" i="60"/>
  <c r="BM142" i="60"/>
  <c r="CO142" i="60" s="1"/>
  <c r="AK142" i="60"/>
  <c r="DG141" i="60"/>
  <c r="BM141" i="60"/>
  <c r="CO141" i="60" s="1"/>
  <c r="AK141" i="60"/>
  <c r="DG140" i="60"/>
  <c r="BM140" i="60"/>
  <c r="CO140" i="60" s="1"/>
  <c r="AK140" i="60"/>
  <c r="DG139" i="60"/>
  <c r="BM139" i="60"/>
  <c r="CO139" i="60" s="1"/>
  <c r="AK139" i="60"/>
  <c r="DG138" i="60"/>
  <c r="BM138" i="60"/>
  <c r="CO138" i="60" s="1"/>
  <c r="AK138" i="60"/>
  <c r="DG137" i="60"/>
  <c r="BM137" i="60"/>
  <c r="AK137" i="60"/>
  <c r="DG136" i="60"/>
  <c r="BM136" i="60"/>
  <c r="AK136" i="60"/>
  <c r="DG135" i="60"/>
  <c r="BM135" i="60"/>
  <c r="AK135" i="60"/>
  <c r="DG134" i="60"/>
  <c r="BM134" i="60"/>
  <c r="AK134" i="60"/>
  <c r="DG133" i="60"/>
  <c r="BM133" i="60"/>
  <c r="AK133" i="60"/>
  <c r="DG132" i="60"/>
  <c r="BM132" i="60"/>
  <c r="AK132" i="60"/>
  <c r="DG131" i="60"/>
  <c r="BM131" i="60"/>
  <c r="CO131" i="60" s="1"/>
  <c r="AK131" i="60"/>
  <c r="DG130" i="60"/>
  <c r="BM130" i="60"/>
  <c r="CO130" i="60" s="1"/>
  <c r="AK130" i="60"/>
  <c r="DG129" i="60"/>
  <c r="BM129" i="60"/>
  <c r="CO129" i="60" s="1"/>
  <c r="AK129" i="60"/>
  <c r="DG128" i="60"/>
  <c r="BM128" i="60"/>
  <c r="CO128" i="60" s="1"/>
  <c r="AK128" i="60"/>
  <c r="DG127" i="60"/>
  <c r="BM127" i="60"/>
  <c r="CO127" i="60" s="1"/>
  <c r="AK127" i="60"/>
  <c r="DG126" i="60"/>
  <c r="BM126" i="60"/>
  <c r="AK126" i="60"/>
  <c r="DG125" i="60"/>
  <c r="BM125" i="60"/>
  <c r="CO125" i="60" s="1"/>
  <c r="AK125" i="60"/>
  <c r="DG124" i="60"/>
  <c r="BM124" i="60"/>
  <c r="BN124" i="60" s="1"/>
  <c r="AK124" i="60"/>
  <c r="DG123" i="60"/>
  <c r="BM123" i="60"/>
  <c r="CO123" i="60" s="1"/>
  <c r="AK123" i="60"/>
  <c r="DG122" i="60"/>
  <c r="BM122" i="60"/>
  <c r="BN122" i="60" s="1"/>
  <c r="AK122" i="60"/>
  <c r="DG121" i="60"/>
  <c r="BN121" i="60"/>
  <c r="BM121" i="60"/>
  <c r="CO121" i="60" s="1"/>
  <c r="AK121" i="60"/>
  <c r="DG120" i="60"/>
  <c r="BM120" i="60"/>
  <c r="CO120" i="60" s="1"/>
  <c r="AK120" i="60"/>
  <c r="DG119" i="60"/>
  <c r="BM119" i="60"/>
  <c r="CO119" i="60" s="1"/>
  <c r="AK119" i="60"/>
  <c r="DG118" i="60"/>
  <c r="BM118" i="60"/>
  <c r="BN118" i="60" s="1"/>
  <c r="AK118" i="60"/>
  <c r="DG117" i="60"/>
  <c r="BM117" i="60"/>
  <c r="BN117" i="60" s="1"/>
  <c r="AK117" i="60"/>
  <c r="DG116" i="60"/>
  <c r="BM116" i="60"/>
  <c r="BN116" i="60" s="1"/>
  <c r="AK116" i="60"/>
  <c r="DG115" i="60"/>
  <c r="BM115" i="60"/>
  <c r="CO115" i="60" s="1"/>
  <c r="AK115" i="60"/>
  <c r="DG114" i="60"/>
  <c r="CO114" i="60"/>
  <c r="BM114" i="60"/>
  <c r="BN114" i="60" s="1"/>
  <c r="AK114" i="60"/>
  <c r="DG113" i="60"/>
  <c r="BM113" i="60"/>
  <c r="BN113" i="60" s="1"/>
  <c r="AK113" i="60"/>
  <c r="DG112" i="60"/>
  <c r="BM112" i="60"/>
  <c r="AK112" i="60"/>
  <c r="DG111" i="60"/>
  <c r="BM111" i="60"/>
  <c r="AK111" i="60"/>
  <c r="DG110" i="60"/>
  <c r="BM110" i="60"/>
  <c r="BN110" i="60" s="1"/>
  <c r="AK110" i="60"/>
  <c r="DG109" i="60"/>
  <c r="BM109" i="60"/>
  <c r="CO109" i="60" s="1"/>
  <c r="AK109" i="60"/>
  <c r="DG108" i="60"/>
  <c r="BM108" i="60"/>
  <c r="CO108" i="60" s="1"/>
  <c r="AK108" i="60"/>
  <c r="DG107" i="60"/>
  <c r="BM107" i="60"/>
  <c r="BN107" i="60" s="1"/>
  <c r="AK107" i="60"/>
  <c r="DG106" i="60"/>
  <c r="BM106" i="60"/>
  <c r="CO106" i="60" s="1"/>
  <c r="AK106" i="60"/>
  <c r="DG105" i="60"/>
  <c r="BM105" i="60"/>
  <c r="CO105" i="60" s="1"/>
  <c r="AK105" i="60"/>
  <c r="DG104" i="60"/>
  <c r="BM104" i="60"/>
  <c r="BN104" i="60" s="1"/>
  <c r="AK104" i="60"/>
  <c r="DG103" i="60"/>
  <c r="BM103" i="60"/>
  <c r="CO103" i="60" s="1"/>
  <c r="AK103" i="60"/>
  <c r="DG102" i="60"/>
  <c r="BM102" i="60"/>
  <c r="BN102" i="60" s="1"/>
  <c r="AK102" i="60"/>
  <c r="DG101" i="60"/>
  <c r="BM101" i="60"/>
  <c r="CO101" i="60" s="1"/>
  <c r="AK101" i="60"/>
  <c r="DG100" i="60"/>
  <c r="BM100" i="60"/>
  <c r="CO100" i="60" s="1"/>
  <c r="AK100" i="60"/>
  <c r="DG99" i="60"/>
  <c r="BM99" i="60"/>
  <c r="AK99" i="60"/>
  <c r="DG98" i="60"/>
  <c r="BM98" i="60"/>
  <c r="CO98" i="60" s="1"/>
  <c r="AK98" i="60"/>
  <c r="DG97" i="60"/>
  <c r="BM97" i="60"/>
  <c r="CO97" i="60" s="1"/>
  <c r="AK97" i="60"/>
  <c r="DG96" i="60"/>
  <c r="BM96" i="60"/>
  <c r="BN96" i="60" s="1"/>
  <c r="AK96" i="60"/>
  <c r="DG95" i="60"/>
  <c r="BM95" i="60"/>
  <c r="CO95" i="60" s="1"/>
  <c r="AK95" i="60"/>
  <c r="DG94" i="60"/>
  <c r="BM94" i="60"/>
  <c r="BN94" i="60" s="1"/>
  <c r="AK94" i="60"/>
  <c r="DG93" i="60"/>
  <c r="BM93" i="60"/>
  <c r="CO93" i="60" s="1"/>
  <c r="AK93" i="60"/>
  <c r="DG92" i="60"/>
  <c r="BM92" i="60"/>
  <c r="CO92" i="60" s="1"/>
  <c r="AK92" i="60"/>
  <c r="DG91" i="60"/>
  <c r="BM91" i="60"/>
  <c r="AK91" i="60"/>
  <c r="DG90" i="60"/>
  <c r="BM90" i="60"/>
  <c r="BN90" i="60" s="1"/>
  <c r="AK90" i="60"/>
  <c r="DG89" i="60"/>
  <c r="BM89" i="60"/>
  <c r="CO89" i="60" s="1"/>
  <c r="AK89" i="60"/>
  <c r="DG88" i="60"/>
  <c r="BM88" i="60"/>
  <c r="CO88" i="60" s="1"/>
  <c r="AK88" i="60"/>
  <c r="DG87" i="60"/>
  <c r="BM87" i="60"/>
  <c r="AK87" i="60"/>
  <c r="DG86" i="60"/>
  <c r="BM86" i="60"/>
  <c r="CO86" i="60" s="1"/>
  <c r="AK86" i="60"/>
  <c r="DG85" i="60"/>
  <c r="BM85" i="60"/>
  <c r="CO85" i="60" s="1"/>
  <c r="AK85" i="60"/>
  <c r="DG84" i="60"/>
  <c r="BM84" i="60"/>
  <c r="CO84" i="60" s="1"/>
  <c r="AK84" i="60"/>
  <c r="DG83" i="60"/>
  <c r="BM83" i="60"/>
  <c r="BN83" i="60" s="1"/>
  <c r="AK83" i="60"/>
  <c r="DG82" i="60"/>
  <c r="BM82" i="60"/>
  <c r="BN82" i="60" s="1"/>
  <c r="AK82" i="60"/>
  <c r="DG81" i="60"/>
  <c r="BM81" i="60"/>
  <c r="BN81" i="60" s="1"/>
  <c r="AK81" i="60"/>
  <c r="DG80" i="60"/>
  <c r="BM80" i="60"/>
  <c r="BN80" i="60" s="1"/>
  <c r="AK80" i="60"/>
  <c r="DG79" i="60"/>
  <c r="BM79" i="60"/>
  <c r="BN79" i="60" s="1"/>
  <c r="AK79" i="60"/>
  <c r="DG78" i="60"/>
  <c r="BM78" i="60"/>
  <c r="AK78" i="60"/>
  <c r="DG77" i="60"/>
  <c r="BM77" i="60"/>
  <c r="BN77" i="60" s="1"/>
  <c r="AK77" i="60"/>
  <c r="DG76" i="60"/>
  <c r="BM76" i="60"/>
  <c r="BN76" i="60" s="1"/>
  <c r="AK76" i="60"/>
  <c r="DG75" i="60"/>
  <c r="BM75" i="60"/>
  <c r="BN75" i="60" s="1"/>
  <c r="AK75" i="60"/>
  <c r="DG74" i="60"/>
  <c r="BM74" i="60"/>
  <c r="CO74" i="60" s="1"/>
  <c r="AK74" i="60"/>
  <c r="DG73" i="60"/>
  <c r="BM73" i="60"/>
  <c r="AK73" i="60"/>
  <c r="DG72" i="60"/>
  <c r="BM72" i="60"/>
  <c r="BN72" i="60" s="1"/>
  <c r="AK72" i="60"/>
  <c r="DG71" i="60"/>
  <c r="BM71" i="60"/>
  <c r="BN71" i="60" s="1"/>
  <c r="AK71" i="60"/>
  <c r="DG70" i="60"/>
  <c r="BM70" i="60"/>
  <c r="BN70" i="60" s="1"/>
  <c r="AK70" i="60"/>
  <c r="DG69" i="60"/>
  <c r="BM69" i="60"/>
  <c r="BN69" i="60" s="1"/>
  <c r="AK69" i="60"/>
  <c r="DG68" i="60"/>
  <c r="BM68" i="60"/>
  <c r="CO68" i="60" s="1"/>
  <c r="AK68" i="60"/>
  <c r="DG67" i="60"/>
  <c r="BM67" i="60"/>
  <c r="CO67" i="60" s="1"/>
  <c r="AK67" i="60"/>
  <c r="DG66" i="60"/>
  <c r="BM66" i="60"/>
  <c r="CO66" i="60" s="1"/>
  <c r="AK66" i="60"/>
  <c r="DG65" i="60"/>
  <c r="BM65" i="60"/>
  <c r="CO65" i="60" s="1"/>
  <c r="AK65" i="60"/>
  <c r="DG64" i="60"/>
  <c r="BM64" i="60"/>
  <c r="CO64" i="60" s="1"/>
  <c r="AK64" i="60"/>
  <c r="DG63" i="60"/>
  <c r="BM63" i="60"/>
  <c r="CO63" i="60" s="1"/>
  <c r="AK63" i="60"/>
  <c r="DG62" i="60"/>
  <c r="BM62" i="60"/>
  <c r="CO62" i="60" s="1"/>
  <c r="AK62" i="60"/>
  <c r="DG61" i="60"/>
  <c r="BM61" i="60"/>
  <c r="CO61" i="60" s="1"/>
  <c r="AK61" i="60"/>
  <c r="DG60" i="60"/>
  <c r="BM60" i="60"/>
  <c r="CO60" i="60" s="1"/>
  <c r="AK60" i="60"/>
  <c r="DG59" i="60"/>
  <c r="BM59" i="60"/>
  <c r="CO59" i="60" s="1"/>
  <c r="AK59" i="60"/>
  <c r="DG58" i="60"/>
  <c r="BM58" i="60"/>
  <c r="CO58" i="60" s="1"/>
  <c r="AK58" i="60"/>
  <c r="DG57" i="60"/>
  <c r="BM57" i="60"/>
  <c r="CO57" i="60" s="1"/>
  <c r="AK57" i="60"/>
  <c r="DG56" i="60"/>
  <c r="BM56" i="60"/>
  <c r="CO56" i="60" s="1"/>
  <c r="AK56" i="60"/>
  <c r="DG55" i="60"/>
  <c r="BM55" i="60"/>
  <c r="CO55" i="60" s="1"/>
  <c r="AK55" i="60"/>
  <c r="DG54" i="60"/>
  <c r="BM54" i="60"/>
  <c r="CO54" i="60" s="1"/>
  <c r="AK54" i="60"/>
  <c r="DG53" i="60"/>
  <c r="BM53" i="60"/>
  <c r="CO53" i="60" s="1"/>
  <c r="AK53" i="60"/>
  <c r="DG52" i="60"/>
  <c r="BM52" i="60"/>
  <c r="CO52" i="60" s="1"/>
  <c r="AK52" i="60"/>
  <c r="DG51" i="60"/>
  <c r="BM51" i="60"/>
  <c r="CO51" i="60" s="1"/>
  <c r="AK51" i="60"/>
  <c r="DG50" i="60"/>
  <c r="BM50" i="60"/>
  <c r="AK50" i="60"/>
  <c r="DG49" i="60"/>
  <c r="E36" i="60"/>
  <c r="CO184" i="60" s="1"/>
  <c r="E35" i="60"/>
  <c r="BN184" i="60" s="1"/>
  <c r="E34" i="60"/>
  <c r="AK184" i="60" s="1"/>
  <c r="E23" i="60"/>
  <c r="E22" i="60"/>
  <c r="E21" i="60"/>
  <c r="F21" i="60" s="1"/>
  <c r="H21" i="60" s="1"/>
  <c r="CF12" i="60"/>
  <c r="CI12" i="60" s="1"/>
  <c r="BE12" i="60"/>
  <c r="AB12" i="60"/>
  <c r="AE12" i="60" s="1"/>
  <c r="J10" i="60"/>
  <c r="CZ184" i="60" s="1"/>
  <c r="E10" i="60"/>
  <c r="J9" i="60"/>
  <c r="I9" i="60"/>
  <c r="I8" i="60"/>
  <c r="D8" i="60"/>
  <c r="E9" i="60" s="1"/>
  <c r="CI6" i="60"/>
  <c r="CX184" i="60" s="1"/>
  <c r="BH6" i="60"/>
  <c r="CF4" i="60"/>
  <c r="CI4" i="60" s="1"/>
  <c r="BE4" i="60"/>
  <c r="BH4" i="60" s="1"/>
  <c r="AB4" i="60"/>
  <c r="AE4" i="60" s="1"/>
  <c r="CI2" i="60"/>
  <c r="BH2" i="60"/>
  <c r="AE2" i="60"/>
  <c r="DU183" i="60" l="1"/>
  <c r="CO126" i="60"/>
  <c r="BN126" i="60"/>
  <c r="BO126" i="60" s="1"/>
  <c r="BP126" i="60" s="1"/>
  <c r="BN112" i="60"/>
  <c r="CO112" i="60"/>
  <c r="CO99" i="60"/>
  <c r="BN99" i="60"/>
  <c r="F37" i="60"/>
  <c r="CO122" i="60"/>
  <c r="BN176" i="60"/>
  <c r="CO178" i="60"/>
  <c r="CO76" i="60"/>
  <c r="BN156" i="60"/>
  <c r="BO156" i="60" s="1"/>
  <c r="BP156" i="60" s="1"/>
  <c r="DO7" i="60"/>
  <c r="DO12" i="60"/>
  <c r="F35" i="60"/>
  <c r="CO107" i="60"/>
  <c r="BN175" i="60"/>
  <c r="CO179" i="60"/>
  <c r="F23" i="60"/>
  <c r="CO96" i="60"/>
  <c r="CO110" i="60"/>
  <c r="CO116" i="60"/>
  <c r="CO118" i="60"/>
  <c r="CO124" i="60"/>
  <c r="BN152" i="60"/>
  <c r="BO152" i="60" s="1"/>
  <c r="BP152" i="60" s="1"/>
  <c r="CO171" i="60"/>
  <c r="BN53" i="60"/>
  <c r="CO94" i="60"/>
  <c r="BN101" i="60"/>
  <c r="CO169" i="60"/>
  <c r="CO77" i="60"/>
  <c r="BN115" i="60"/>
  <c r="BO115" i="60" s="1"/>
  <c r="BN123" i="60"/>
  <c r="BO123" i="60" s="1"/>
  <c r="BN127" i="60"/>
  <c r="BO127" i="60" s="1"/>
  <c r="BP127" i="60" s="1"/>
  <c r="CO104" i="60"/>
  <c r="CO117" i="60"/>
  <c r="BN160" i="60"/>
  <c r="AK183" i="60"/>
  <c r="BN52" i="60"/>
  <c r="BN88" i="60"/>
  <c r="BN93" i="60"/>
  <c r="BO93" i="60" s="1"/>
  <c r="BP93" i="60" s="1"/>
  <c r="CO102" i="60"/>
  <c r="BN138" i="60"/>
  <c r="BN158" i="60"/>
  <c r="BN181" i="60"/>
  <c r="BO181" i="60" s="1"/>
  <c r="BP181" i="60" s="1"/>
  <c r="BN56" i="60"/>
  <c r="BO56" i="60" s="1"/>
  <c r="BP56" i="60" s="1"/>
  <c r="BN58" i="60"/>
  <c r="BN60" i="60"/>
  <c r="BN62" i="60"/>
  <c r="BO62" i="60" s="1"/>
  <c r="BP62" i="60" s="1"/>
  <c r="BN64" i="60"/>
  <c r="BO64" i="60" s="1"/>
  <c r="BP64" i="60" s="1"/>
  <c r="BN66" i="60"/>
  <c r="BN68" i="60"/>
  <c r="CO80" i="60"/>
  <c r="CO82" i="60"/>
  <c r="CO113" i="60"/>
  <c r="BN128" i="60"/>
  <c r="F36" i="60"/>
  <c r="CP176" i="60" s="1"/>
  <c r="CQ176" i="60" s="1"/>
  <c r="BN89" i="60"/>
  <c r="BN98" i="60"/>
  <c r="BN106" i="60"/>
  <c r="BN120" i="60"/>
  <c r="BN141" i="60"/>
  <c r="BN143" i="60"/>
  <c r="BN145" i="60"/>
  <c r="BN147" i="60"/>
  <c r="BO147" i="60" s="1"/>
  <c r="BP147" i="60" s="1"/>
  <c r="BN149" i="60"/>
  <c r="BO149" i="60" s="1"/>
  <c r="BP149" i="60" s="1"/>
  <c r="BN151" i="60"/>
  <c r="BN153" i="60"/>
  <c r="BN155" i="60"/>
  <c r="BN157" i="60"/>
  <c r="BO157" i="60" s="1"/>
  <c r="BP157" i="60" s="1"/>
  <c r="BN159" i="60"/>
  <c r="BN161" i="60"/>
  <c r="BO161" i="60" s="1"/>
  <c r="BP161" i="60" s="1"/>
  <c r="CO166" i="60"/>
  <c r="CO168" i="60"/>
  <c r="CQ168" i="60" s="1"/>
  <c r="BN172" i="60"/>
  <c r="BN180" i="60"/>
  <c r="BO180" i="60" s="1"/>
  <c r="BP180" i="60" s="1"/>
  <c r="BN85" i="60"/>
  <c r="BN95" i="60"/>
  <c r="BO95" i="60" s="1"/>
  <c r="BN103" i="60"/>
  <c r="BN108" i="60"/>
  <c r="BP108" i="60" s="1"/>
  <c r="BN125" i="60"/>
  <c r="BP125" i="60" s="1"/>
  <c r="BN177" i="60"/>
  <c r="AE5" i="60"/>
  <c r="BN55" i="60"/>
  <c r="BO55" i="60" s="1"/>
  <c r="BP55" i="60" s="1"/>
  <c r="BN57" i="60"/>
  <c r="BN59" i="60"/>
  <c r="BO59" i="60" s="1"/>
  <c r="BP59" i="60" s="1"/>
  <c r="BN61" i="60"/>
  <c r="BN63" i="60"/>
  <c r="BO63" i="60" s="1"/>
  <c r="BP63" i="60" s="1"/>
  <c r="BN65" i="60"/>
  <c r="BO65" i="60" s="1"/>
  <c r="BP65" i="60" s="1"/>
  <c r="BN67" i="60"/>
  <c r="CO79" i="60"/>
  <c r="CO81" i="60"/>
  <c r="CO83" i="60"/>
  <c r="BN92" i="60"/>
  <c r="BO92" i="60" s="1"/>
  <c r="BN100" i="60"/>
  <c r="BN174" i="60"/>
  <c r="BN182" i="60"/>
  <c r="BO182" i="60" s="1"/>
  <c r="BN97" i="60"/>
  <c r="BP97" i="60" s="1"/>
  <c r="BN105" i="60"/>
  <c r="BN119" i="60"/>
  <c r="CI5" i="60"/>
  <c r="CI7" i="60" s="1"/>
  <c r="BN140" i="60"/>
  <c r="BO140" i="60" s="1"/>
  <c r="BP140" i="60" s="1"/>
  <c r="BN142" i="60"/>
  <c r="BN144" i="60"/>
  <c r="BN146" i="60"/>
  <c r="BO146" i="60" s="1"/>
  <c r="BP146" i="60" s="1"/>
  <c r="BN148" i="60"/>
  <c r="BO148" i="60" s="1"/>
  <c r="BP148" i="60" s="1"/>
  <c r="BN150" i="60"/>
  <c r="F24" i="60"/>
  <c r="CP177" i="60"/>
  <c r="CQ177" i="60" s="1"/>
  <c r="CP170" i="60"/>
  <c r="CQ170" i="60" s="1"/>
  <c r="CP168" i="60"/>
  <c r="CP154" i="60"/>
  <c r="CQ154" i="60" s="1"/>
  <c r="CP153" i="60"/>
  <c r="CQ153" i="60" s="1"/>
  <c r="CP146" i="60"/>
  <c r="CQ146" i="60" s="1"/>
  <c r="CP139" i="60"/>
  <c r="CQ139" i="60" s="1"/>
  <c r="CP140" i="60"/>
  <c r="CQ140" i="60" s="1"/>
  <c r="CP123" i="60"/>
  <c r="CP122" i="60"/>
  <c r="CQ122" i="60" s="1"/>
  <c r="CP114" i="60"/>
  <c r="CQ114" i="60" s="1"/>
  <c r="CP113" i="60"/>
  <c r="CQ113" i="60" s="1"/>
  <c r="CP104" i="60"/>
  <c r="CP103" i="60"/>
  <c r="CQ103" i="60" s="1"/>
  <c r="CP96" i="60"/>
  <c r="CQ96" i="60" s="1"/>
  <c r="CP95" i="60"/>
  <c r="CQ95" i="60" s="1"/>
  <c r="CP86" i="60"/>
  <c r="CQ86" i="60" s="1"/>
  <c r="CP109" i="60"/>
  <c r="CQ109" i="60" s="1"/>
  <c r="CP64" i="60"/>
  <c r="CQ64" i="60" s="1"/>
  <c r="CP63" i="60"/>
  <c r="CQ63" i="60" s="1"/>
  <c r="CP56" i="60"/>
  <c r="CQ56" i="60" s="1"/>
  <c r="CP55" i="60"/>
  <c r="CQ55" i="60" s="1"/>
  <c r="CP51" i="60"/>
  <c r="CQ51" i="60" s="1"/>
  <c r="CP53" i="60"/>
  <c r="CQ53" i="60" s="1"/>
  <c r="BO179" i="60"/>
  <c r="BO178" i="60"/>
  <c r="BO176" i="60"/>
  <c r="BO175" i="60"/>
  <c r="BP175" i="60" s="1"/>
  <c r="BO174" i="60"/>
  <c r="BP174" i="60" s="1"/>
  <c r="BO184" i="60"/>
  <c r="BO171" i="60"/>
  <c r="BP171" i="60" s="1"/>
  <c r="BO172" i="60"/>
  <c r="BO173" i="60"/>
  <c r="BO169" i="60"/>
  <c r="BO167" i="60"/>
  <c r="BP167" i="60" s="1"/>
  <c r="BO168" i="60"/>
  <c r="BP168" i="60" s="1"/>
  <c r="BO166" i="60"/>
  <c r="BP166" i="60" s="1"/>
  <c r="BO153" i="60"/>
  <c r="BP153" i="60" s="1"/>
  <c r="BO154" i="60"/>
  <c r="BP154" i="60" s="1"/>
  <c r="BO158" i="60"/>
  <c r="BP158" i="60" s="1"/>
  <c r="BO160" i="60"/>
  <c r="BP160" i="60" s="1"/>
  <c r="BO164" i="60"/>
  <c r="BP164" i="60" s="1"/>
  <c r="BO159" i="60"/>
  <c r="BP159" i="60" s="1"/>
  <c r="BO151" i="60"/>
  <c r="BO145" i="60"/>
  <c r="BP145" i="60" s="1"/>
  <c r="BO144" i="60"/>
  <c r="BP144" i="60" s="1"/>
  <c r="BO143" i="60"/>
  <c r="BP143" i="60" s="1"/>
  <c r="BO138" i="60"/>
  <c r="BO142" i="60"/>
  <c r="BP142" i="60" s="1"/>
  <c r="BO128" i="60"/>
  <c r="BO125" i="60"/>
  <c r="BO124" i="60"/>
  <c r="BP124" i="60" s="1"/>
  <c r="BO122" i="60"/>
  <c r="BO121" i="60"/>
  <c r="BP121" i="60" s="1"/>
  <c r="BO120" i="60"/>
  <c r="BO119" i="60"/>
  <c r="BO118" i="60"/>
  <c r="BP118" i="60" s="1"/>
  <c r="BO117" i="60"/>
  <c r="BO116" i="60"/>
  <c r="BP116" i="60" s="1"/>
  <c r="BO114" i="60"/>
  <c r="BO113" i="60"/>
  <c r="BP113" i="60" s="1"/>
  <c r="BO112" i="60"/>
  <c r="BP112" i="60" s="1"/>
  <c r="BO110" i="60"/>
  <c r="BO108" i="60"/>
  <c r="BO107" i="60"/>
  <c r="BP107" i="60" s="1"/>
  <c r="BO106" i="60"/>
  <c r="BO104" i="60"/>
  <c r="BO103" i="60"/>
  <c r="BO102" i="60"/>
  <c r="BP102" i="60" s="1"/>
  <c r="BO101" i="60"/>
  <c r="BP101" i="60" s="1"/>
  <c r="BO100" i="60"/>
  <c r="BO99" i="60"/>
  <c r="BP99" i="60" s="1"/>
  <c r="BO98" i="60"/>
  <c r="BP98" i="60" s="1"/>
  <c r="BO97" i="60"/>
  <c r="BO96" i="60"/>
  <c r="BO94" i="60"/>
  <c r="BP94" i="60" s="1"/>
  <c r="BO90" i="60"/>
  <c r="BO88" i="60"/>
  <c r="BO83" i="60"/>
  <c r="BP83" i="60" s="1"/>
  <c r="BO82" i="60"/>
  <c r="BP82" i="60" s="1"/>
  <c r="BO81" i="60"/>
  <c r="BO80" i="60"/>
  <c r="BP80" i="60" s="1"/>
  <c r="BO72" i="60"/>
  <c r="BP72" i="60" s="1"/>
  <c r="BO71" i="60"/>
  <c r="BP71" i="60" s="1"/>
  <c r="BO70" i="60"/>
  <c r="BP70" i="60" s="1"/>
  <c r="BO69" i="60"/>
  <c r="BP69" i="60" s="1"/>
  <c r="BO68" i="60"/>
  <c r="BP68" i="60" s="1"/>
  <c r="BO67" i="60"/>
  <c r="BP67" i="60" s="1"/>
  <c r="BO66" i="60"/>
  <c r="BO61" i="60"/>
  <c r="BP61" i="60" s="1"/>
  <c r="BO60" i="60"/>
  <c r="BP60" i="60" s="1"/>
  <c r="BO58" i="60"/>
  <c r="BP58" i="60" s="1"/>
  <c r="BO57" i="60"/>
  <c r="BO53" i="60"/>
  <c r="BP53" i="60" s="1"/>
  <c r="BO52" i="60"/>
  <c r="BO79" i="60"/>
  <c r="BP79" i="60" s="1"/>
  <c r="BO77" i="60"/>
  <c r="BO76" i="60"/>
  <c r="BO75" i="60"/>
  <c r="BP75" i="60" s="1"/>
  <c r="F9" i="60"/>
  <c r="AE7" i="60"/>
  <c r="BH5" i="60"/>
  <c r="BN78" i="60"/>
  <c r="CO78" i="60"/>
  <c r="E8" i="60"/>
  <c r="F34" i="60" s="1"/>
  <c r="F22" i="60"/>
  <c r="H22" i="60" s="1"/>
  <c r="BH12" i="60"/>
  <c r="BP52" i="60"/>
  <c r="BP66" i="60"/>
  <c r="CO73" i="60"/>
  <c r="BN73" i="60"/>
  <c r="BM183" i="60"/>
  <c r="CO50" i="60"/>
  <c r="BN54" i="60"/>
  <c r="BO54" i="60" s="1"/>
  <c r="BN50" i="60"/>
  <c r="BN51" i="60"/>
  <c r="BP76" i="60"/>
  <c r="BP77" i="60"/>
  <c r="CO69" i="60"/>
  <c r="CO70" i="60"/>
  <c r="CO71" i="60"/>
  <c r="CP71" i="60" s="1"/>
  <c r="CO72" i="60"/>
  <c r="BN74" i="60"/>
  <c r="BO74" i="60" s="1"/>
  <c r="CO91" i="60"/>
  <c r="BN91" i="60"/>
  <c r="CO75" i="60"/>
  <c r="BP88" i="60"/>
  <c r="CQ123" i="60"/>
  <c r="CO87" i="60"/>
  <c r="BN87" i="60"/>
  <c r="BO87" i="60" s="1"/>
  <c r="BP90" i="60"/>
  <c r="BP81" i="60"/>
  <c r="CQ104" i="60"/>
  <c r="BN84" i="60"/>
  <c r="BN86" i="60"/>
  <c r="BO86" i="60" s="1"/>
  <c r="CO90" i="60"/>
  <c r="BP106" i="60"/>
  <c r="CO111" i="60"/>
  <c r="BN111" i="60"/>
  <c r="BP103" i="60"/>
  <c r="BP96" i="60"/>
  <c r="BP100" i="60"/>
  <c r="BP104" i="60"/>
  <c r="BP117" i="60"/>
  <c r="BN109" i="60"/>
  <c r="BO109" i="60" s="1"/>
  <c r="BP122" i="60"/>
  <c r="BP114" i="60"/>
  <c r="BP110" i="60"/>
  <c r="BP119" i="60"/>
  <c r="BP128" i="60"/>
  <c r="CO132" i="60"/>
  <c r="BN132" i="60"/>
  <c r="CO133" i="60"/>
  <c r="BN133" i="60"/>
  <c r="BO133" i="60" s="1"/>
  <c r="CO134" i="60"/>
  <c r="BN134" i="60"/>
  <c r="BO134" i="60" s="1"/>
  <c r="CO135" i="60"/>
  <c r="BN135" i="60"/>
  <c r="CO136" i="60"/>
  <c r="BN136" i="60"/>
  <c r="CO137" i="60"/>
  <c r="BN137" i="60"/>
  <c r="BO137" i="60" s="1"/>
  <c r="BP138" i="60"/>
  <c r="BN129" i="60"/>
  <c r="BO129" i="60" s="1"/>
  <c r="BN130" i="60"/>
  <c r="BN131" i="60"/>
  <c r="BP151" i="60"/>
  <c r="BN139" i="60"/>
  <c r="CO162" i="60"/>
  <c r="CP162" i="60" s="1"/>
  <c r="BN162" i="60"/>
  <c r="BN165" i="60"/>
  <c r="CO165" i="60"/>
  <c r="BP169" i="60"/>
  <c r="BN163" i="60"/>
  <c r="CO164" i="60"/>
  <c r="BP179" i="60"/>
  <c r="BN170" i="60"/>
  <c r="BP173" i="60"/>
  <c r="BP176" i="60"/>
  <c r="BP172" i="60"/>
  <c r="BP178" i="60"/>
  <c r="CQ124" i="60" l="1"/>
  <c r="CR124" i="60" s="1"/>
  <c r="CT124" i="60" s="1"/>
  <c r="F10" i="60"/>
  <c r="CP65" i="60"/>
  <c r="CQ65" i="60" s="1"/>
  <c r="CP97" i="60"/>
  <c r="CQ97" i="60" s="1"/>
  <c r="CP124" i="60"/>
  <c r="CP156" i="60"/>
  <c r="CQ156" i="60" s="1"/>
  <c r="CP179" i="60"/>
  <c r="CQ179" i="60" s="1"/>
  <c r="CP73" i="60"/>
  <c r="BO89" i="60"/>
  <c r="BP89" i="60" s="1"/>
  <c r="BQ89" i="60" s="1"/>
  <c r="BS89" i="60" s="1"/>
  <c r="BO177" i="60"/>
  <c r="BP177" i="60" s="1"/>
  <c r="CP74" i="60"/>
  <c r="CQ74" i="60" s="1"/>
  <c r="CP58" i="60"/>
  <c r="CQ58" i="60" s="1"/>
  <c r="CP66" i="60"/>
  <c r="CQ66" i="60" s="1"/>
  <c r="CP84" i="60"/>
  <c r="CQ84" i="60" s="1"/>
  <c r="CP98" i="60"/>
  <c r="CQ98" i="60" s="1"/>
  <c r="CP108" i="60"/>
  <c r="CQ108" i="60" s="1"/>
  <c r="CP117" i="60"/>
  <c r="CQ117" i="60" s="1"/>
  <c r="CP129" i="60"/>
  <c r="CQ129" i="60" s="1"/>
  <c r="CR129" i="60" s="1"/>
  <c r="CT129" i="60" s="1"/>
  <c r="CP163" i="60"/>
  <c r="CQ163" i="60" s="1"/>
  <c r="CR163" i="60" s="1"/>
  <c r="CT163" i="60" s="1"/>
  <c r="CP150" i="60"/>
  <c r="CQ150" i="60" s="1"/>
  <c r="CP157" i="60"/>
  <c r="CQ157" i="60" s="1"/>
  <c r="CP171" i="60"/>
  <c r="CQ171" i="60" s="1"/>
  <c r="CP180" i="60"/>
  <c r="CQ180" i="60" s="1"/>
  <c r="BP123" i="60"/>
  <c r="CP78" i="60"/>
  <c r="CP76" i="60"/>
  <c r="CQ76" i="60" s="1"/>
  <c r="CR76" i="60" s="1"/>
  <c r="CT76" i="60" s="1"/>
  <c r="CP59" i="60"/>
  <c r="CQ59" i="60" s="1"/>
  <c r="CP67" i="60"/>
  <c r="CQ67" i="60" s="1"/>
  <c r="CP88" i="60"/>
  <c r="CQ88" i="60" s="1"/>
  <c r="CP99" i="60"/>
  <c r="CQ99" i="60" s="1"/>
  <c r="CR99" i="60" s="1"/>
  <c r="CT99" i="60" s="1"/>
  <c r="CP112" i="60"/>
  <c r="CQ112" i="60" s="1"/>
  <c r="CR112" i="60" s="1"/>
  <c r="CT112" i="60" s="1"/>
  <c r="CP118" i="60"/>
  <c r="CQ118" i="60" s="1"/>
  <c r="CP131" i="60"/>
  <c r="CQ131" i="60" s="1"/>
  <c r="CR131" i="60" s="1"/>
  <c r="CT131" i="60" s="1"/>
  <c r="CP142" i="60"/>
  <c r="CQ142" i="60" s="1"/>
  <c r="CR142" i="60" s="1"/>
  <c r="CT142" i="60" s="1"/>
  <c r="CP166" i="60"/>
  <c r="CQ166" i="60" s="1"/>
  <c r="CR166" i="60" s="1"/>
  <c r="CT166" i="60" s="1"/>
  <c r="CP158" i="60"/>
  <c r="CQ158" i="60" s="1"/>
  <c r="CP172" i="60"/>
  <c r="CQ172" i="60" s="1"/>
  <c r="CP181" i="60"/>
  <c r="CQ181" i="60" s="1"/>
  <c r="CP82" i="60"/>
  <c r="CP116" i="60"/>
  <c r="CP105" i="60"/>
  <c r="CQ105" i="60" s="1"/>
  <c r="CR105" i="60" s="1"/>
  <c r="CT105" i="60" s="1"/>
  <c r="BP115" i="60"/>
  <c r="CP77" i="60"/>
  <c r="CQ77" i="60" s="1"/>
  <c r="CP60" i="60"/>
  <c r="CQ60" i="60" s="1"/>
  <c r="CP68" i="60"/>
  <c r="CQ68" i="60" s="1"/>
  <c r="CP92" i="60"/>
  <c r="CQ92" i="60" s="1"/>
  <c r="CP100" i="60"/>
  <c r="CQ100" i="60" s="1"/>
  <c r="CP128" i="60"/>
  <c r="CQ128" i="60" s="1"/>
  <c r="CR128" i="60" s="1"/>
  <c r="CT128" i="60" s="1"/>
  <c r="CP119" i="60"/>
  <c r="CQ119" i="60" s="1"/>
  <c r="CR119" i="60" s="1"/>
  <c r="CT119" i="60" s="1"/>
  <c r="CP130" i="60"/>
  <c r="CQ130" i="60" s="1"/>
  <c r="CP143" i="60"/>
  <c r="CQ143" i="60" s="1"/>
  <c r="CP167" i="60"/>
  <c r="CQ167" i="60" s="1"/>
  <c r="CP159" i="60"/>
  <c r="CQ159" i="60" s="1"/>
  <c r="CP173" i="60"/>
  <c r="CQ173" i="60" s="1"/>
  <c r="CP182" i="60"/>
  <c r="CQ182" i="60" s="1"/>
  <c r="CQ83" i="60"/>
  <c r="CR83" i="60" s="1"/>
  <c r="CT83" i="60" s="1"/>
  <c r="BP57" i="60"/>
  <c r="BQ57" i="60" s="1"/>
  <c r="BS57" i="60" s="1"/>
  <c r="CP80" i="60"/>
  <c r="CQ80" i="60" s="1"/>
  <c r="CR80" i="60" s="1"/>
  <c r="CT80" i="60" s="1"/>
  <c r="CP110" i="60"/>
  <c r="CQ110" i="60" s="1"/>
  <c r="CP147" i="60"/>
  <c r="CQ147" i="60" s="1"/>
  <c r="CP178" i="60"/>
  <c r="CQ178" i="60" s="1"/>
  <c r="CP148" i="60"/>
  <c r="CQ148" i="60" s="1"/>
  <c r="BP182" i="60"/>
  <c r="CP137" i="60"/>
  <c r="CQ137" i="60" s="1"/>
  <c r="CP133" i="60"/>
  <c r="CP50" i="60"/>
  <c r="CP89" i="60"/>
  <c r="CQ89" i="60" s="1"/>
  <c r="CP61" i="60"/>
  <c r="CQ61" i="60" s="1"/>
  <c r="CP79" i="60"/>
  <c r="CQ79" i="60" s="1"/>
  <c r="CP93" i="60"/>
  <c r="CQ93" i="60" s="1"/>
  <c r="CP101" i="60"/>
  <c r="CQ101" i="60" s="1"/>
  <c r="CR101" i="60" s="1"/>
  <c r="CT101" i="60" s="1"/>
  <c r="CP107" i="60"/>
  <c r="CQ107" i="60" s="1"/>
  <c r="CR107" i="60" s="1"/>
  <c r="CT107" i="60" s="1"/>
  <c r="CP120" i="60"/>
  <c r="CQ120" i="60" s="1"/>
  <c r="CP125" i="60"/>
  <c r="CQ125" i="60" s="1"/>
  <c r="CP144" i="60"/>
  <c r="CQ144" i="60" s="1"/>
  <c r="CP151" i="60"/>
  <c r="CQ151" i="60" s="1"/>
  <c r="CP160" i="60"/>
  <c r="CQ160" i="60" s="1"/>
  <c r="CP174" i="60"/>
  <c r="CQ174" i="60" s="1"/>
  <c r="CP81" i="60"/>
  <c r="CQ81" i="60" s="1"/>
  <c r="F11" i="60"/>
  <c r="DV57" i="60"/>
  <c r="DV65" i="60"/>
  <c r="DW65" i="60" s="1"/>
  <c r="DV73" i="60"/>
  <c r="DW73" i="60" s="1"/>
  <c r="DV81" i="60"/>
  <c r="DW81" i="60" s="1"/>
  <c r="DV89" i="60"/>
  <c r="DW89" i="60" s="1"/>
  <c r="DV97" i="60"/>
  <c r="DW97" i="60" s="1"/>
  <c r="DV105" i="60"/>
  <c r="DW105" i="60" s="1"/>
  <c r="DV113" i="60"/>
  <c r="DW113" i="60" s="1"/>
  <c r="DV121" i="60"/>
  <c r="DW121" i="60" s="1"/>
  <c r="DV129" i="60"/>
  <c r="DW129" i="60" s="1"/>
  <c r="DV137" i="60"/>
  <c r="DW137" i="60" s="1"/>
  <c r="DV145" i="60"/>
  <c r="DW145" i="60" s="1"/>
  <c r="DV153" i="60"/>
  <c r="DW153" i="60" s="1"/>
  <c r="DV161" i="60"/>
  <c r="DW161" i="60" s="1"/>
  <c r="DV169" i="60"/>
  <c r="DW169" i="60" s="1"/>
  <c r="DV177" i="60"/>
  <c r="DW177" i="60" s="1"/>
  <c r="DV77" i="60"/>
  <c r="DW77" i="60" s="1"/>
  <c r="DV184" i="60"/>
  <c r="DV58" i="60"/>
  <c r="DW58" i="60" s="1"/>
  <c r="DV66" i="60"/>
  <c r="DW66" i="60" s="1"/>
  <c r="DV74" i="60"/>
  <c r="DW74" i="60" s="1"/>
  <c r="DV82" i="60"/>
  <c r="DW82" i="60" s="1"/>
  <c r="DV90" i="60"/>
  <c r="DW90" i="60" s="1"/>
  <c r="DV98" i="60"/>
  <c r="DW98" i="60" s="1"/>
  <c r="DV106" i="60"/>
  <c r="DW106" i="60" s="1"/>
  <c r="DV114" i="60"/>
  <c r="DW114" i="60" s="1"/>
  <c r="DV122" i="60"/>
  <c r="DW122" i="60" s="1"/>
  <c r="DV130" i="60"/>
  <c r="DW130" i="60" s="1"/>
  <c r="DV138" i="60"/>
  <c r="DW138" i="60" s="1"/>
  <c r="DV146" i="60"/>
  <c r="DW146" i="60" s="1"/>
  <c r="DV154" i="60"/>
  <c r="DW154" i="60" s="1"/>
  <c r="DV162" i="60"/>
  <c r="DW162" i="60" s="1"/>
  <c r="DV170" i="60"/>
  <c r="DW170" i="60" s="1"/>
  <c r="DV178" i="60"/>
  <c r="DW178" i="60" s="1"/>
  <c r="DV51" i="60"/>
  <c r="DW51" i="60" s="1"/>
  <c r="DV59" i="60"/>
  <c r="DW59" i="60" s="1"/>
  <c r="DV67" i="60"/>
  <c r="DW67" i="60" s="1"/>
  <c r="DV75" i="60"/>
  <c r="DW75" i="60" s="1"/>
  <c r="DV83" i="60"/>
  <c r="DW83" i="60" s="1"/>
  <c r="DV91" i="60"/>
  <c r="DW91" i="60" s="1"/>
  <c r="DV99" i="60"/>
  <c r="DW99" i="60" s="1"/>
  <c r="DV107" i="60"/>
  <c r="DW107" i="60" s="1"/>
  <c r="DV115" i="60"/>
  <c r="DW115" i="60" s="1"/>
  <c r="DV123" i="60"/>
  <c r="DW123" i="60" s="1"/>
  <c r="DV131" i="60"/>
  <c r="DW131" i="60" s="1"/>
  <c r="DV139" i="60"/>
  <c r="DW139" i="60" s="1"/>
  <c r="DV147" i="60"/>
  <c r="DW147" i="60" s="1"/>
  <c r="DV155" i="60"/>
  <c r="DW155" i="60" s="1"/>
  <c r="DV163" i="60"/>
  <c r="DW163" i="60" s="1"/>
  <c r="DV171" i="60"/>
  <c r="DW171" i="60" s="1"/>
  <c r="DV179" i="60"/>
  <c r="DW179" i="60" s="1"/>
  <c r="DV53" i="60"/>
  <c r="DW53" i="60" s="1"/>
  <c r="DV52" i="60"/>
  <c r="DW52" i="60" s="1"/>
  <c r="DV60" i="60"/>
  <c r="DW60" i="60" s="1"/>
  <c r="DV68" i="60"/>
  <c r="DW68" i="60" s="1"/>
  <c r="DV76" i="60"/>
  <c r="DW76" i="60" s="1"/>
  <c r="DV84" i="60"/>
  <c r="DW84" i="60" s="1"/>
  <c r="DV92" i="60"/>
  <c r="DW92" i="60" s="1"/>
  <c r="DV100" i="60"/>
  <c r="DW100" i="60" s="1"/>
  <c r="DV108" i="60"/>
  <c r="DW108" i="60" s="1"/>
  <c r="DV116" i="60"/>
  <c r="DW116" i="60" s="1"/>
  <c r="DV124" i="60"/>
  <c r="DW124" i="60" s="1"/>
  <c r="DV132" i="60"/>
  <c r="DW132" i="60" s="1"/>
  <c r="DV140" i="60"/>
  <c r="DW140" i="60" s="1"/>
  <c r="DV148" i="60"/>
  <c r="DW148" i="60" s="1"/>
  <c r="DV156" i="60"/>
  <c r="DW156" i="60" s="1"/>
  <c r="DV164" i="60"/>
  <c r="DW164" i="60" s="1"/>
  <c r="DV172" i="60"/>
  <c r="DW172" i="60" s="1"/>
  <c r="DV180" i="60"/>
  <c r="DW180" i="60" s="1"/>
  <c r="DV61" i="60"/>
  <c r="DW61" i="60" s="1"/>
  <c r="DV69" i="60"/>
  <c r="DW69" i="60" s="1"/>
  <c r="DV85" i="60"/>
  <c r="DW85" i="60" s="1"/>
  <c r="DV93" i="60"/>
  <c r="DW93" i="60" s="1"/>
  <c r="DV101" i="60"/>
  <c r="DW101" i="60" s="1"/>
  <c r="DV109" i="60"/>
  <c r="DW109" i="60" s="1"/>
  <c r="DV117" i="60"/>
  <c r="DW117" i="60" s="1"/>
  <c r="DV125" i="60"/>
  <c r="DW125" i="60" s="1"/>
  <c r="DV133" i="60"/>
  <c r="DW133" i="60" s="1"/>
  <c r="DV141" i="60"/>
  <c r="DW141" i="60" s="1"/>
  <c r="DV149" i="60"/>
  <c r="DW149" i="60" s="1"/>
  <c r="DV157" i="60"/>
  <c r="DW157" i="60" s="1"/>
  <c r="DV165" i="60"/>
  <c r="DW165" i="60" s="1"/>
  <c r="DV173" i="60"/>
  <c r="DW173" i="60" s="1"/>
  <c r="DV181" i="60"/>
  <c r="DW181" i="60" s="1"/>
  <c r="DV54" i="60"/>
  <c r="DW54" i="60" s="1"/>
  <c r="DV62" i="60"/>
  <c r="DW62" i="60" s="1"/>
  <c r="DV70" i="60"/>
  <c r="DW70" i="60" s="1"/>
  <c r="DV78" i="60"/>
  <c r="DW78" i="60" s="1"/>
  <c r="DV86" i="60"/>
  <c r="DW86" i="60" s="1"/>
  <c r="DV94" i="60"/>
  <c r="DW94" i="60" s="1"/>
  <c r="DV102" i="60"/>
  <c r="DW102" i="60" s="1"/>
  <c r="DV110" i="60"/>
  <c r="DW110" i="60" s="1"/>
  <c r="DV118" i="60"/>
  <c r="DW118" i="60" s="1"/>
  <c r="DV126" i="60"/>
  <c r="DW126" i="60" s="1"/>
  <c r="DV134" i="60"/>
  <c r="DW134" i="60" s="1"/>
  <c r="DV142" i="60"/>
  <c r="DW142" i="60" s="1"/>
  <c r="DV150" i="60"/>
  <c r="DW150" i="60" s="1"/>
  <c r="DV158" i="60"/>
  <c r="DW158" i="60" s="1"/>
  <c r="DV166" i="60"/>
  <c r="DW166" i="60" s="1"/>
  <c r="DV174" i="60"/>
  <c r="DW174" i="60" s="1"/>
  <c r="DV182" i="60"/>
  <c r="DW182" i="60" s="1"/>
  <c r="DV56" i="60"/>
  <c r="DW56" i="60" s="1"/>
  <c r="DV64" i="60"/>
  <c r="DW64" i="60" s="1"/>
  <c r="DV72" i="60"/>
  <c r="DW72" i="60" s="1"/>
  <c r="DV80" i="60"/>
  <c r="DW80" i="60" s="1"/>
  <c r="DV88" i="60"/>
  <c r="DW88" i="60" s="1"/>
  <c r="DV96" i="60"/>
  <c r="DW96" i="60" s="1"/>
  <c r="DV104" i="60"/>
  <c r="DW104" i="60" s="1"/>
  <c r="DV112" i="60"/>
  <c r="DW112" i="60" s="1"/>
  <c r="DV120" i="60"/>
  <c r="DW120" i="60" s="1"/>
  <c r="DV128" i="60"/>
  <c r="DW128" i="60" s="1"/>
  <c r="DV136" i="60"/>
  <c r="DW136" i="60" s="1"/>
  <c r="DV144" i="60"/>
  <c r="DW144" i="60" s="1"/>
  <c r="DV152" i="60"/>
  <c r="DW152" i="60" s="1"/>
  <c r="DV160" i="60"/>
  <c r="DW160" i="60" s="1"/>
  <c r="DV168" i="60"/>
  <c r="DW168" i="60" s="1"/>
  <c r="DV176" i="60"/>
  <c r="DW176" i="60" s="1"/>
  <c r="DV111" i="60"/>
  <c r="DW111" i="60" s="1"/>
  <c r="DV175" i="60"/>
  <c r="DW175" i="60" s="1"/>
  <c r="DV95" i="60"/>
  <c r="DW95" i="60" s="1"/>
  <c r="DV55" i="60"/>
  <c r="DW55" i="60" s="1"/>
  <c r="DV119" i="60"/>
  <c r="DW119" i="60" s="1"/>
  <c r="DV50" i="60"/>
  <c r="DW50" i="60" s="1"/>
  <c r="DV151" i="60"/>
  <c r="DW151" i="60" s="1"/>
  <c r="DV159" i="60"/>
  <c r="DW159" i="60" s="1"/>
  <c r="DV63" i="60"/>
  <c r="DW63" i="60" s="1"/>
  <c r="DV127" i="60"/>
  <c r="DW127" i="60" s="1"/>
  <c r="DV71" i="60"/>
  <c r="DW71" i="60" s="1"/>
  <c r="DV135" i="60"/>
  <c r="DW135" i="60" s="1"/>
  <c r="DV87" i="60"/>
  <c r="DW87" i="60" s="1"/>
  <c r="DV79" i="60"/>
  <c r="DW79" i="60" s="1"/>
  <c r="DV143" i="60"/>
  <c r="DW143" i="60" s="1"/>
  <c r="DV103" i="60"/>
  <c r="DW103" i="60" s="1"/>
  <c r="DV167" i="60"/>
  <c r="DW167" i="60" s="1"/>
  <c r="CP57" i="60"/>
  <c r="CQ57" i="60" s="1"/>
  <c r="CR57" i="60" s="1"/>
  <c r="CT57" i="60" s="1"/>
  <c r="CP85" i="60"/>
  <c r="CQ85" i="60" s="1"/>
  <c r="CP115" i="60"/>
  <c r="CQ115" i="60" s="1"/>
  <c r="CP138" i="60"/>
  <c r="CQ138" i="60" s="1"/>
  <c r="CP184" i="60"/>
  <c r="CP165" i="60"/>
  <c r="CQ165" i="60" s="1"/>
  <c r="CP164" i="60"/>
  <c r="CP52" i="60"/>
  <c r="CQ52" i="60" s="1"/>
  <c r="CR52" i="60" s="1"/>
  <c r="CT52" i="60" s="1"/>
  <c r="CP54" i="60"/>
  <c r="CQ54" i="60" s="1"/>
  <c r="CP62" i="60"/>
  <c r="CQ62" i="60" s="1"/>
  <c r="CP83" i="60"/>
  <c r="CP94" i="60"/>
  <c r="CQ94" i="60" s="1"/>
  <c r="CP102" i="60"/>
  <c r="CQ102" i="60" s="1"/>
  <c r="CP106" i="60"/>
  <c r="CQ106" i="60" s="1"/>
  <c r="CP121" i="60"/>
  <c r="CQ121" i="60" s="1"/>
  <c r="CP126" i="60"/>
  <c r="CQ126" i="60" s="1"/>
  <c r="CR126" i="60" s="1"/>
  <c r="CT126" i="60" s="1"/>
  <c r="CP145" i="60"/>
  <c r="CQ145" i="60" s="1"/>
  <c r="CR145" i="60" s="1"/>
  <c r="CT145" i="60" s="1"/>
  <c r="CP152" i="60"/>
  <c r="CQ152" i="60" s="1"/>
  <c r="CP161" i="60"/>
  <c r="CQ161" i="60" s="1"/>
  <c r="CP175" i="60"/>
  <c r="CQ175" i="60" s="1"/>
  <c r="BO150" i="60"/>
  <c r="BP150" i="60" s="1"/>
  <c r="BP95" i="60"/>
  <c r="BQ95" i="60" s="1"/>
  <c r="BS95" i="60" s="1"/>
  <c r="BP92" i="60"/>
  <c r="BQ92" i="60" s="1"/>
  <c r="BS92" i="60" s="1"/>
  <c r="BP120" i="60"/>
  <c r="CQ116" i="60"/>
  <c r="BO141" i="60"/>
  <c r="BP141" i="60" s="1"/>
  <c r="BQ141" i="60" s="1"/>
  <c r="BS141" i="60" s="1"/>
  <c r="CQ82" i="60"/>
  <c r="CR82" i="60" s="1"/>
  <c r="CT82" i="60" s="1"/>
  <c r="BO85" i="60"/>
  <c r="BP85" i="60" s="1"/>
  <c r="BO155" i="60"/>
  <c r="BP155" i="60" s="1"/>
  <c r="BQ155" i="60" s="1"/>
  <c r="BS155" i="60" s="1"/>
  <c r="H24" i="60"/>
  <c r="H23" i="60"/>
  <c r="BO105" i="60"/>
  <c r="BP105" i="60" s="1"/>
  <c r="CP127" i="60"/>
  <c r="CQ127" i="60" s="1"/>
  <c r="CP141" i="60"/>
  <c r="CQ141" i="60" s="1"/>
  <c r="CR141" i="60" s="1"/>
  <c r="CT141" i="60" s="1"/>
  <c r="CP149" i="60"/>
  <c r="CQ149" i="60" s="1"/>
  <c r="CP155" i="60"/>
  <c r="CQ155" i="60" s="1"/>
  <c r="CP169" i="60"/>
  <c r="CQ169" i="60" s="1"/>
  <c r="BQ79" i="60"/>
  <c r="BS79" i="60" s="1"/>
  <c r="BQ82" i="60"/>
  <c r="BS82" i="60" s="1"/>
  <c r="BQ171" i="60"/>
  <c r="BS171" i="60" s="1"/>
  <c r="BQ166" i="60"/>
  <c r="BS166" i="60" s="1"/>
  <c r="BQ58" i="60"/>
  <c r="BS58" i="60" s="1"/>
  <c r="BQ101" i="60"/>
  <c r="BS101" i="60" s="1"/>
  <c r="BQ180" i="60"/>
  <c r="BS180" i="60" s="1"/>
  <c r="BR180" i="60"/>
  <c r="CR54" i="60"/>
  <c r="CT54" i="60" s="1"/>
  <c r="BQ62" i="60"/>
  <c r="BS62" i="60" s="1"/>
  <c r="BQ70" i="60"/>
  <c r="BS70" i="60" s="1"/>
  <c r="BQ148" i="60"/>
  <c r="BS148" i="60" s="1"/>
  <c r="BQ55" i="60"/>
  <c r="BS55" i="60" s="1"/>
  <c r="BQ63" i="60"/>
  <c r="BS63" i="60" s="1"/>
  <c r="BQ116" i="60"/>
  <c r="BS116" i="60" s="1"/>
  <c r="BR124" i="60"/>
  <c r="BQ124" i="60"/>
  <c r="BS124" i="60" s="1"/>
  <c r="CR56" i="60"/>
  <c r="CT56" i="60" s="1"/>
  <c r="BQ93" i="60"/>
  <c r="BS93" i="60" s="1"/>
  <c r="CR109" i="60"/>
  <c r="CT109" i="60" s="1"/>
  <c r="BQ75" i="60"/>
  <c r="BS75" i="60" s="1"/>
  <c r="BQ56" i="60"/>
  <c r="BS56" i="60" s="1"/>
  <c r="BQ64" i="60"/>
  <c r="BS64" i="60" s="1"/>
  <c r="BQ72" i="60"/>
  <c r="BS72" i="60" s="1"/>
  <c r="CR93" i="60"/>
  <c r="CT93" i="60" s="1"/>
  <c r="CR161" i="60"/>
  <c r="CT161" i="60" s="1"/>
  <c r="CR58" i="60"/>
  <c r="CT58" i="60" s="1"/>
  <c r="CR66" i="60"/>
  <c r="CT66" i="60" s="1"/>
  <c r="CR148" i="60"/>
  <c r="CT148" i="60" s="1"/>
  <c r="BQ103" i="60"/>
  <c r="BS103" i="60" s="1"/>
  <c r="CR167" i="60"/>
  <c r="CT167" i="60" s="1"/>
  <c r="BR151" i="60"/>
  <c r="BQ151" i="60"/>
  <c r="BS151" i="60" s="1"/>
  <c r="CR144" i="60"/>
  <c r="CT144" i="60" s="1"/>
  <c r="CR121" i="60"/>
  <c r="CT121" i="60" s="1"/>
  <c r="CR103" i="60"/>
  <c r="CT103" i="60" s="1"/>
  <c r="CS102" i="60"/>
  <c r="CR102" i="60"/>
  <c r="CT102" i="60" s="1"/>
  <c r="BQ107" i="60"/>
  <c r="BS107" i="60" s="1"/>
  <c r="CR97" i="60"/>
  <c r="CT97" i="60" s="1"/>
  <c r="CR106" i="60"/>
  <c r="CT106" i="60" s="1"/>
  <c r="CR104" i="60"/>
  <c r="CT104" i="60" s="1"/>
  <c r="CR110" i="60"/>
  <c r="CT110" i="60" s="1"/>
  <c r="BR83" i="60"/>
  <c r="BQ83" i="60"/>
  <c r="BS83" i="60" s="1"/>
  <c r="BN183" i="60"/>
  <c r="BQ69" i="60"/>
  <c r="BS69" i="60" s="1"/>
  <c r="BQ161" i="60"/>
  <c r="BS161" i="60" s="1"/>
  <c r="CR174" i="60"/>
  <c r="CT174" i="60" s="1"/>
  <c r="CR182" i="60"/>
  <c r="CT182" i="60" s="1"/>
  <c r="BQ156" i="60"/>
  <c r="BS156" i="60" s="1"/>
  <c r="CQ164" i="60"/>
  <c r="CR158" i="60"/>
  <c r="CT158" i="60" s="1"/>
  <c r="CR151" i="60"/>
  <c r="CT151" i="60" s="1"/>
  <c r="BQ143" i="60"/>
  <c r="BS143" i="60" s="1"/>
  <c r="BQ150" i="60"/>
  <c r="BS150" i="60" s="1"/>
  <c r="BQ140" i="60"/>
  <c r="BS140" i="60" s="1"/>
  <c r="CR130" i="60"/>
  <c r="CT130" i="60" s="1"/>
  <c r="BQ120" i="60"/>
  <c r="BS120" i="60" s="1"/>
  <c r="BR106" i="60"/>
  <c r="BQ106" i="60"/>
  <c r="BS106" i="60" s="1"/>
  <c r="BQ88" i="60"/>
  <c r="BS88" i="60" s="1"/>
  <c r="CR84" i="60"/>
  <c r="CT84" i="60" s="1"/>
  <c r="CR81" i="60"/>
  <c r="CT81" i="60" s="1"/>
  <c r="CQ73" i="60"/>
  <c r="CR62" i="60"/>
  <c r="CT62" i="60" s="1"/>
  <c r="BQ65" i="60"/>
  <c r="BS65" i="60" s="1"/>
  <c r="CR65" i="60"/>
  <c r="CT65" i="60" s="1"/>
  <c r="CR64" i="60"/>
  <c r="CT64" i="60" s="1"/>
  <c r="BQ158" i="60"/>
  <c r="BS158" i="60" s="1"/>
  <c r="CP87" i="60"/>
  <c r="CQ87" i="60" s="1"/>
  <c r="CP90" i="60"/>
  <c r="CQ90" i="60" s="1"/>
  <c r="CR175" i="60"/>
  <c r="CT175" i="60" s="1"/>
  <c r="BQ176" i="60"/>
  <c r="BS176" i="60" s="1"/>
  <c r="BQ168" i="60"/>
  <c r="BS168" i="60" s="1"/>
  <c r="BQ108" i="60"/>
  <c r="BS108" i="60" s="1"/>
  <c r="BQ98" i="60"/>
  <c r="BS98" i="60" s="1"/>
  <c r="CR85" i="60"/>
  <c r="CT85" i="60" s="1"/>
  <c r="BU184" i="60"/>
  <c r="BH7" i="60"/>
  <c r="CR181" i="60"/>
  <c r="CT181" i="60" s="1"/>
  <c r="BQ173" i="60"/>
  <c r="BS173" i="60" s="1"/>
  <c r="BR175" i="60"/>
  <c r="BQ175" i="60"/>
  <c r="BS175" i="60" s="1"/>
  <c r="BQ179" i="60"/>
  <c r="BS179" i="60" s="1"/>
  <c r="BQ149" i="60"/>
  <c r="BS149" i="60" s="1"/>
  <c r="BR126" i="60"/>
  <c r="BQ126" i="60"/>
  <c r="BS126" i="60" s="1"/>
  <c r="CR147" i="60"/>
  <c r="CT147" i="60" s="1"/>
  <c r="BQ128" i="60"/>
  <c r="BS128" i="60" s="1"/>
  <c r="BQ123" i="60"/>
  <c r="BS123" i="60" s="1"/>
  <c r="BQ110" i="60"/>
  <c r="BS110" i="60" s="1"/>
  <c r="BQ118" i="60"/>
  <c r="BS118" i="60" s="1"/>
  <c r="BQ115" i="60"/>
  <c r="BS115" i="60" s="1"/>
  <c r="BQ121" i="60"/>
  <c r="BS121" i="60" s="1"/>
  <c r="CR125" i="60"/>
  <c r="CT125" i="60" s="1"/>
  <c r="BQ100" i="60"/>
  <c r="BS100" i="60" s="1"/>
  <c r="BR113" i="60"/>
  <c r="BQ113" i="60"/>
  <c r="BS113" i="60" s="1"/>
  <c r="BQ99" i="60"/>
  <c r="BS99" i="60" s="1"/>
  <c r="BQ94" i="60"/>
  <c r="BS94" i="60" s="1"/>
  <c r="CR77" i="60"/>
  <c r="CT77" i="60" s="1"/>
  <c r="CR67" i="60"/>
  <c r="CT67" i="60" s="1"/>
  <c r="CR60" i="60"/>
  <c r="CT60" i="60" s="1"/>
  <c r="BQ61" i="60"/>
  <c r="BS61" i="60" s="1"/>
  <c r="CR61" i="60"/>
  <c r="CT61" i="60" s="1"/>
  <c r="BO111" i="60"/>
  <c r="BP111" i="60" s="1"/>
  <c r="BO135" i="60"/>
  <c r="BP135" i="60" s="1"/>
  <c r="BQ157" i="60"/>
  <c r="BS157" i="60" s="1"/>
  <c r="CP69" i="60"/>
  <c r="CQ69" i="60" s="1"/>
  <c r="CP111" i="60"/>
  <c r="CQ111" i="60" s="1"/>
  <c r="CP132" i="60"/>
  <c r="CQ132" i="60" s="1"/>
  <c r="CR140" i="60"/>
  <c r="CT140" i="60" s="1"/>
  <c r="CR143" i="60"/>
  <c r="CT143" i="60" s="1"/>
  <c r="CR176" i="60"/>
  <c r="CT176" i="60" s="1"/>
  <c r="CR139" i="60"/>
  <c r="CT139" i="60" s="1"/>
  <c r="BQ142" i="60"/>
  <c r="BS142" i="60" s="1"/>
  <c r="BQ178" i="60"/>
  <c r="BS178" i="60" s="1"/>
  <c r="CR169" i="60"/>
  <c r="CT169" i="60" s="1"/>
  <c r="BQ169" i="60"/>
  <c r="BS169" i="60" s="1"/>
  <c r="CR156" i="60"/>
  <c r="CT156" i="60" s="1"/>
  <c r="BP134" i="60"/>
  <c r="BQ125" i="60"/>
  <c r="BS125" i="60" s="1"/>
  <c r="CR122" i="60"/>
  <c r="CT122" i="60" s="1"/>
  <c r="CR120" i="60"/>
  <c r="CT120" i="60" s="1"/>
  <c r="CR98" i="60"/>
  <c r="CT98" i="60" s="1"/>
  <c r="BP86" i="60"/>
  <c r="CR100" i="60"/>
  <c r="CT100" i="60" s="1"/>
  <c r="BQ80" i="60"/>
  <c r="BS80" i="60" s="1"/>
  <c r="BQ77" i="60"/>
  <c r="BS77" i="60" s="1"/>
  <c r="BR76" i="60"/>
  <c r="BQ76" i="60"/>
  <c r="BS76" i="60" s="1"/>
  <c r="CR63" i="60"/>
  <c r="CT63" i="60" s="1"/>
  <c r="BQ66" i="60"/>
  <c r="BS66" i="60" s="1"/>
  <c r="BQ52" i="60"/>
  <c r="BS52" i="60" s="1"/>
  <c r="BO50" i="60"/>
  <c r="BP50" i="60" s="1"/>
  <c r="BO136" i="60"/>
  <c r="BP136" i="60" s="1"/>
  <c r="BQ159" i="60"/>
  <c r="BS159" i="60" s="1"/>
  <c r="BQ154" i="60"/>
  <c r="BS154" i="60" s="1"/>
  <c r="BO163" i="60"/>
  <c r="BP163" i="60" s="1"/>
  <c r="CP70" i="60"/>
  <c r="CQ70" i="60" s="1"/>
  <c r="CR177" i="60"/>
  <c r="CT177" i="60" s="1"/>
  <c r="BR144" i="60"/>
  <c r="BQ144" i="60"/>
  <c r="BS144" i="60" s="1"/>
  <c r="CR127" i="60"/>
  <c r="CT127" i="60" s="1"/>
  <c r="CO183" i="60"/>
  <c r="CQ50" i="60"/>
  <c r="CR50" i="60" s="1"/>
  <c r="CR168" i="60"/>
  <c r="CT168" i="60" s="1"/>
  <c r="BQ167" i="60"/>
  <c r="BS167" i="60" s="1"/>
  <c r="CS160" i="60"/>
  <c r="CR160" i="60"/>
  <c r="CT160" i="60" s="1"/>
  <c r="BQ147" i="60"/>
  <c r="BS147" i="60" s="1"/>
  <c r="CS154" i="60"/>
  <c r="CR154" i="60"/>
  <c r="CT154" i="60" s="1"/>
  <c r="BQ138" i="60"/>
  <c r="BS138" i="60" s="1"/>
  <c r="CR138" i="60"/>
  <c r="CT138" i="60" s="1"/>
  <c r="BQ114" i="60"/>
  <c r="BS114" i="60" s="1"/>
  <c r="BP109" i="60"/>
  <c r="CR114" i="60"/>
  <c r="CT114" i="60" s="1"/>
  <c r="CR108" i="60"/>
  <c r="CT108" i="60" s="1"/>
  <c r="BQ102" i="60"/>
  <c r="BS102" i="60" s="1"/>
  <c r="BQ81" i="60"/>
  <c r="BS81" i="60" s="1"/>
  <c r="BP74" i="60"/>
  <c r="CR113" i="60"/>
  <c r="CT113" i="60" s="1"/>
  <c r="BQ67" i="60"/>
  <c r="BS67" i="60" s="1"/>
  <c r="CR59" i="60"/>
  <c r="CT59" i="60" s="1"/>
  <c r="CR86" i="60"/>
  <c r="CT86" i="60" s="1"/>
  <c r="BQ68" i="60"/>
  <c r="BS68" i="60" s="1"/>
  <c r="BO51" i="60"/>
  <c r="BP51" i="60" s="1"/>
  <c r="BQ153" i="60"/>
  <c r="BS153" i="60" s="1"/>
  <c r="BO170" i="60"/>
  <c r="BP170" i="60" s="1"/>
  <c r="CR53" i="60"/>
  <c r="CT53" i="60" s="1"/>
  <c r="CR55" i="60"/>
  <c r="CT55" i="60" s="1"/>
  <c r="CP134" i="60"/>
  <c r="CQ134" i="60" s="1"/>
  <c r="CR178" i="60"/>
  <c r="CT178" i="60" s="1"/>
  <c r="CQ162" i="60"/>
  <c r="CR146" i="60"/>
  <c r="CT146" i="60" s="1"/>
  <c r="BQ122" i="60"/>
  <c r="BS122" i="60" s="1"/>
  <c r="BP87" i="60"/>
  <c r="CQ78" i="60"/>
  <c r="BO132" i="60"/>
  <c r="BP132" i="60" s="1"/>
  <c r="CR173" i="60"/>
  <c r="CT173" i="60" s="1"/>
  <c r="BQ174" i="60"/>
  <c r="BS174" i="60" s="1"/>
  <c r="CR159" i="60"/>
  <c r="CT159" i="60" s="1"/>
  <c r="BP129" i="60"/>
  <c r="BQ181" i="60"/>
  <c r="BS181" i="60" s="1"/>
  <c r="BQ164" i="60"/>
  <c r="BS164" i="60" s="1"/>
  <c r="CR157" i="60"/>
  <c r="CT157" i="60" s="1"/>
  <c r="BQ146" i="60"/>
  <c r="BS146" i="60" s="1"/>
  <c r="CR150" i="60"/>
  <c r="CT150" i="60" s="1"/>
  <c r="BQ127" i="60"/>
  <c r="BS127" i="60" s="1"/>
  <c r="BP137" i="60"/>
  <c r="BP133" i="60"/>
  <c r="BQ119" i="60"/>
  <c r="BS119" i="60" s="1"/>
  <c r="BQ112" i="60"/>
  <c r="BS112" i="60" s="1"/>
  <c r="BQ117" i="60"/>
  <c r="BS117" i="60" s="1"/>
  <c r="BQ96" i="60"/>
  <c r="BS96" i="60" s="1"/>
  <c r="CR115" i="60"/>
  <c r="CT115" i="60" s="1"/>
  <c r="BQ97" i="60"/>
  <c r="BS97" i="60" s="1"/>
  <c r="CR79" i="60"/>
  <c r="CT79" i="60" s="1"/>
  <c r="CQ91" i="60"/>
  <c r="CR92" i="60"/>
  <c r="CT92" i="60" s="1"/>
  <c r="BO78" i="60"/>
  <c r="BP78" i="60" s="1"/>
  <c r="BO91" i="60"/>
  <c r="BP91" i="60" s="1"/>
  <c r="BO130" i="60"/>
  <c r="BP130" i="60" s="1"/>
  <c r="BQ152" i="60"/>
  <c r="BS152" i="60" s="1"/>
  <c r="BQ160" i="60"/>
  <c r="BS160" i="60" s="1"/>
  <c r="BO165" i="60"/>
  <c r="BP165" i="60" s="1"/>
  <c r="CR51" i="60"/>
  <c r="CT51" i="60" s="1"/>
  <c r="CP72" i="60"/>
  <c r="CQ72" i="60" s="1"/>
  <c r="CP91" i="60"/>
  <c r="CP135" i="60"/>
  <c r="CQ135" i="60" s="1"/>
  <c r="CR171" i="60"/>
  <c r="CT171" i="60" s="1"/>
  <c r="CR179" i="60"/>
  <c r="CT179" i="60" s="1"/>
  <c r="CR155" i="60"/>
  <c r="CT155" i="60" s="1"/>
  <c r="BQ104" i="60"/>
  <c r="BS104" i="60" s="1"/>
  <c r="CR123" i="60"/>
  <c r="CT123" i="60" s="1"/>
  <c r="BQ71" i="60"/>
  <c r="BS71" i="60" s="1"/>
  <c r="CR153" i="60"/>
  <c r="CT153" i="60" s="1"/>
  <c r="BQ182" i="60"/>
  <c r="BS182" i="60" s="1"/>
  <c r="BQ172" i="60"/>
  <c r="BS172" i="60" s="1"/>
  <c r="CR170" i="60"/>
  <c r="CT170" i="60" s="1"/>
  <c r="CR172" i="60"/>
  <c r="CT172" i="60" s="1"/>
  <c r="BQ145" i="60"/>
  <c r="BS145" i="60" s="1"/>
  <c r="CQ133" i="60"/>
  <c r="CR118" i="60"/>
  <c r="CT118" i="60" s="1"/>
  <c r="CR116" i="60"/>
  <c r="CT116" i="60" s="1"/>
  <c r="CS95" i="60"/>
  <c r="CR95" i="60"/>
  <c r="CT95" i="60" s="1"/>
  <c r="CR94" i="60"/>
  <c r="CT94" i="60" s="1"/>
  <c r="CR96" i="60"/>
  <c r="CT96" i="60" s="1"/>
  <c r="BQ90" i="60"/>
  <c r="BS90" i="60" s="1"/>
  <c r="CR88" i="60"/>
  <c r="CT88" i="60" s="1"/>
  <c r="CQ71" i="60"/>
  <c r="CR89" i="60"/>
  <c r="CT89" i="60" s="1"/>
  <c r="BQ59" i="60"/>
  <c r="BS59" i="60" s="1"/>
  <c r="BP54" i="60"/>
  <c r="BQ53" i="60"/>
  <c r="BS53" i="60" s="1"/>
  <c r="CR68" i="60"/>
  <c r="CT68" i="60" s="1"/>
  <c r="AL182" i="60"/>
  <c r="AM182" i="60" s="1"/>
  <c r="AL181" i="60"/>
  <c r="AM181" i="60" s="1"/>
  <c r="AL180" i="60"/>
  <c r="AM180" i="60" s="1"/>
  <c r="AL179" i="60"/>
  <c r="AM179" i="60" s="1"/>
  <c r="AL178" i="60"/>
  <c r="AM178" i="60" s="1"/>
  <c r="AL177" i="60"/>
  <c r="AM177" i="60" s="1"/>
  <c r="AL176" i="60"/>
  <c r="AM176" i="60" s="1"/>
  <c r="AL175" i="60"/>
  <c r="AM175" i="60" s="1"/>
  <c r="AL174" i="60"/>
  <c r="AM174" i="60" s="1"/>
  <c r="AL173" i="60"/>
  <c r="AM173" i="60" s="1"/>
  <c r="AL172" i="60"/>
  <c r="AM172" i="60" s="1"/>
  <c r="AL171" i="60"/>
  <c r="AM171" i="60" s="1"/>
  <c r="AL170" i="60"/>
  <c r="AM170" i="60" s="1"/>
  <c r="AL169" i="60"/>
  <c r="AM169" i="60" s="1"/>
  <c r="AL168" i="60"/>
  <c r="AM168" i="60" s="1"/>
  <c r="AL167" i="60"/>
  <c r="AM167" i="60" s="1"/>
  <c r="AL166" i="60"/>
  <c r="AM166" i="60" s="1"/>
  <c r="AL165" i="60"/>
  <c r="AM165" i="60" s="1"/>
  <c r="AL164" i="60"/>
  <c r="AM164" i="60" s="1"/>
  <c r="AL163" i="60"/>
  <c r="AM163" i="60" s="1"/>
  <c r="AL162" i="60"/>
  <c r="AM162" i="60" s="1"/>
  <c r="AL184" i="60"/>
  <c r="AL161" i="60"/>
  <c r="AM161" i="60" s="1"/>
  <c r="AL160" i="60"/>
  <c r="AM160" i="60" s="1"/>
  <c r="AL159" i="60"/>
  <c r="AM159" i="60" s="1"/>
  <c r="AL158" i="60"/>
  <c r="AM158" i="60" s="1"/>
  <c r="AL152" i="60"/>
  <c r="AM152" i="60" s="1"/>
  <c r="AL153" i="60"/>
  <c r="AM153" i="60" s="1"/>
  <c r="AL156" i="60"/>
  <c r="AM156" i="60" s="1"/>
  <c r="AL154" i="60"/>
  <c r="AM154" i="60" s="1"/>
  <c r="AL155" i="60"/>
  <c r="AM155" i="60" s="1"/>
  <c r="AL151" i="60"/>
  <c r="AM151" i="60" s="1"/>
  <c r="AL150" i="60"/>
  <c r="AM150" i="60" s="1"/>
  <c r="AL149" i="60"/>
  <c r="AM149" i="60" s="1"/>
  <c r="AL148" i="60"/>
  <c r="AM148" i="60" s="1"/>
  <c r="AL147" i="60"/>
  <c r="AM147" i="60" s="1"/>
  <c r="AL146" i="60"/>
  <c r="AM146" i="60" s="1"/>
  <c r="AL145" i="60"/>
  <c r="AM145" i="60" s="1"/>
  <c r="AL144" i="60"/>
  <c r="AM144" i="60" s="1"/>
  <c r="AL142" i="60"/>
  <c r="AM142" i="60" s="1"/>
  <c r="AL141" i="60"/>
  <c r="AM141" i="60" s="1"/>
  <c r="AL157" i="60"/>
  <c r="AM157" i="60" s="1"/>
  <c r="AL138" i="60"/>
  <c r="AM138" i="60" s="1"/>
  <c r="AL137" i="60"/>
  <c r="AM137" i="60" s="1"/>
  <c r="AL136" i="60"/>
  <c r="AM136" i="60" s="1"/>
  <c r="AL135" i="60"/>
  <c r="AM135" i="60" s="1"/>
  <c r="AL134" i="60"/>
  <c r="AM134" i="60" s="1"/>
  <c r="AL133" i="60"/>
  <c r="AM133" i="60" s="1"/>
  <c r="AL132" i="60"/>
  <c r="AM132" i="60" s="1"/>
  <c r="AL131" i="60"/>
  <c r="AM131" i="60" s="1"/>
  <c r="AL130" i="60"/>
  <c r="AM130" i="60" s="1"/>
  <c r="AL129" i="60"/>
  <c r="AM129" i="60" s="1"/>
  <c r="AL128" i="60"/>
  <c r="AM128" i="60" s="1"/>
  <c r="AL127" i="60"/>
  <c r="AM127" i="60" s="1"/>
  <c r="AL126" i="60"/>
  <c r="AM126" i="60" s="1"/>
  <c r="AL139" i="60"/>
  <c r="AM139" i="60" s="1"/>
  <c r="AL143" i="60"/>
  <c r="AM143" i="60" s="1"/>
  <c r="AL140" i="60"/>
  <c r="AM140" i="60" s="1"/>
  <c r="AL125" i="60"/>
  <c r="AM125" i="60" s="1"/>
  <c r="AL124" i="60"/>
  <c r="AM124" i="60" s="1"/>
  <c r="AL123" i="60"/>
  <c r="AM123" i="60" s="1"/>
  <c r="AL122" i="60"/>
  <c r="AM122" i="60" s="1"/>
  <c r="AL121" i="60"/>
  <c r="AM121" i="60" s="1"/>
  <c r="AL120" i="60"/>
  <c r="AM120" i="60" s="1"/>
  <c r="AL119" i="60"/>
  <c r="AM119" i="60" s="1"/>
  <c r="AL118" i="60"/>
  <c r="AM118" i="60" s="1"/>
  <c r="AL117" i="60"/>
  <c r="AM117" i="60" s="1"/>
  <c r="AL116" i="60"/>
  <c r="AM116" i="60" s="1"/>
  <c r="AL115" i="60"/>
  <c r="AM115" i="60" s="1"/>
  <c r="AL114" i="60"/>
  <c r="AM114" i="60" s="1"/>
  <c r="AL113" i="60"/>
  <c r="AM113" i="60" s="1"/>
  <c r="AL112" i="60"/>
  <c r="AM112" i="60" s="1"/>
  <c r="AL111" i="60"/>
  <c r="AM111" i="60" s="1"/>
  <c r="AL110" i="60"/>
  <c r="AM110" i="60" s="1"/>
  <c r="AL109" i="60"/>
  <c r="AM109" i="60" s="1"/>
  <c r="AL106" i="60"/>
  <c r="AM106" i="60" s="1"/>
  <c r="AL105" i="60"/>
  <c r="AM105" i="60" s="1"/>
  <c r="AL104" i="60"/>
  <c r="AM104" i="60" s="1"/>
  <c r="AL103" i="60"/>
  <c r="AM103" i="60" s="1"/>
  <c r="AL102" i="60"/>
  <c r="AM102" i="60" s="1"/>
  <c r="AL101" i="60"/>
  <c r="AM101" i="60" s="1"/>
  <c r="AL100" i="60"/>
  <c r="AM100" i="60" s="1"/>
  <c r="AL99" i="60"/>
  <c r="AM99" i="60" s="1"/>
  <c r="AL98" i="60"/>
  <c r="AM98" i="60" s="1"/>
  <c r="AL97" i="60"/>
  <c r="AM97" i="60" s="1"/>
  <c r="AL96" i="60"/>
  <c r="AM96" i="60" s="1"/>
  <c r="AL95" i="60"/>
  <c r="AM95" i="60" s="1"/>
  <c r="AL94" i="60"/>
  <c r="AM94" i="60" s="1"/>
  <c r="AL93" i="60"/>
  <c r="AM93" i="60" s="1"/>
  <c r="AL92" i="60"/>
  <c r="AM92" i="60" s="1"/>
  <c r="AL91" i="60"/>
  <c r="AM91" i="60" s="1"/>
  <c r="AL90" i="60"/>
  <c r="AM90" i="60" s="1"/>
  <c r="AL89" i="60"/>
  <c r="AM89" i="60" s="1"/>
  <c r="AL88" i="60"/>
  <c r="AM88" i="60" s="1"/>
  <c r="AL107" i="60"/>
  <c r="AM107" i="60" s="1"/>
  <c r="AL108" i="60"/>
  <c r="AM108" i="60" s="1"/>
  <c r="AL84" i="60"/>
  <c r="AM84" i="60" s="1"/>
  <c r="AL83" i="60"/>
  <c r="AM83" i="60" s="1"/>
  <c r="AL82" i="60"/>
  <c r="AM82" i="60" s="1"/>
  <c r="AL81" i="60"/>
  <c r="AM81" i="60" s="1"/>
  <c r="AL80" i="60"/>
  <c r="AM80" i="60" s="1"/>
  <c r="AL79" i="60"/>
  <c r="AM79" i="60" s="1"/>
  <c r="AL78" i="60"/>
  <c r="AM78" i="60" s="1"/>
  <c r="AL77" i="60"/>
  <c r="AM77" i="60" s="1"/>
  <c r="AL76" i="60"/>
  <c r="AM76" i="60" s="1"/>
  <c r="AL85" i="60"/>
  <c r="AM85" i="60" s="1"/>
  <c r="AL86" i="60"/>
  <c r="AM86" i="60" s="1"/>
  <c r="AL75" i="60"/>
  <c r="AM75" i="60" s="1"/>
  <c r="AL74" i="60"/>
  <c r="AM74" i="60" s="1"/>
  <c r="AL72" i="60"/>
  <c r="AM72" i="60" s="1"/>
  <c r="AL71" i="60"/>
  <c r="AM71" i="60" s="1"/>
  <c r="AL70" i="60"/>
  <c r="AM70" i="60" s="1"/>
  <c r="AL69" i="60"/>
  <c r="AM69" i="60" s="1"/>
  <c r="AL68" i="60"/>
  <c r="AM68" i="60" s="1"/>
  <c r="AL67" i="60"/>
  <c r="AM67" i="60" s="1"/>
  <c r="AL66" i="60"/>
  <c r="AM66" i="60" s="1"/>
  <c r="AL65" i="60"/>
  <c r="AM65" i="60" s="1"/>
  <c r="AL64" i="60"/>
  <c r="AM64" i="60" s="1"/>
  <c r="AL63" i="60"/>
  <c r="AM63" i="60" s="1"/>
  <c r="AL62" i="60"/>
  <c r="AM62" i="60" s="1"/>
  <c r="AL61" i="60"/>
  <c r="AM61" i="60" s="1"/>
  <c r="AL60" i="60"/>
  <c r="AM60" i="60" s="1"/>
  <c r="AL59" i="60"/>
  <c r="AM59" i="60" s="1"/>
  <c r="AL58" i="60"/>
  <c r="AM58" i="60" s="1"/>
  <c r="AL57" i="60"/>
  <c r="AM57" i="60" s="1"/>
  <c r="AL56" i="60"/>
  <c r="AM56" i="60" s="1"/>
  <c r="AL55" i="60"/>
  <c r="AM55" i="60" s="1"/>
  <c r="AL54" i="60"/>
  <c r="AM54" i="60" s="1"/>
  <c r="AL53" i="60"/>
  <c r="AM53" i="60" s="1"/>
  <c r="AL52" i="60"/>
  <c r="AM52" i="60" s="1"/>
  <c r="AL87" i="60"/>
  <c r="AM87" i="60" s="1"/>
  <c r="AL73" i="60"/>
  <c r="AM73" i="60" s="1"/>
  <c r="AL51" i="60"/>
  <c r="AM51" i="60" s="1"/>
  <c r="AL50" i="60"/>
  <c r="F8" i="60"/>
  <c r="BQ60" i="60"/>
  <c r="BS60" i="60" s="1"/>
  <c r="BO73" i="60"/>
  <c r="BP73" i="60" s="1"/>
  <c r="BO84" i="60"/>
  <c r="BP84" i="60" s="1"/>
  <c r="BO131" i="60"/>
  <c r="BP131" i="60" s="1"/>
  <c r="BO139" i="60"/>
  <c r="BP139" i="60" s="1"/>
  <c r="BO162" i="60"/>
  <c r="BP162" i="60" s="1"/>
  <c r="CP75" i="60"/>
  <c r="CQ75" i="60" s="1"/>
  <c r="CP136" i="60"/>
  <c r="CQ136" i="60" s="1"/>
  <c r="CR152" i="60"/>
  <c r="CT152" i="60" s="1"/>
  <c r="CR180" i="60"/>
  <c r="CT180" i="60" s="1"/>
  <c r="CF11" i="60" l="1"/>
  <c r="BQ177" i="60"/>
  <c r="BS177" i="60" s="1"/>
  <c r="CS179" i="60"/>
  <c r="DX135" i="60"/>
  <c r="DZ135" i="60" s="1"/>
  <c r="DX55" i="60"/>
  <c r="DZ55" i="60" s="1"/>
  <c r="DX144" i="60"/>
  <c r="DZ144" i="60" s="1"/>
  <c r="DX80" i="60"/>
  <c r="DZ80" i="60" s="1"/>
  <c r="DX150" i="60"/>
  <c r="DZ150" i="60" s="1"/>
  <c r="DY150" i="60"/>
  <c r="DX86" i="60"/>
  <c r="DZ86" i="60" s="1"/>
  <c r="DY86" i="60"/>
  <c r="DX157" i="60"/>
  <c r="DZ157" i="60" s="1"/>
  <c r="DX93" i="60"/>
  <c r="DZ93" i="60" s="1"/>
  <c r="DX148" i="60"/>
  <c r="DZ148" i="60" s="1"/>
  <c r="DY148" i="60"/>
  <c r="DX84" i="60"/>
  <c r="DZ84" i="60" s="1"/>
  <c r="DY84" i="60"/>
  <c r="DX163" i="60"/>
  <c r="DZ163" i="60" s="1"/>
  <c r="DX99" i="60"/>
  <c r="DZ99" i="60" s="1"/>
  <c r="DX170" i="60"/>
  <c r="DZ170" i="60" s="1"/>
  <c r="DY170" i="60"/>
  <c r="DX106" i="60"/>
  <c r="DZ106" i="60" s="1"/>
  <c r="DY106" i="60"/>
  <c r="DX77" i="60"/>
  <c r="DZ77" i="60" s="1"/>
  <c r="DX121" i="60"/>
  <c r="DZ121" i="60" s="1"/>
  <c r="DV183" i="60"/>
  <c r="DW184" i="60" s="1"/>
  <c r="DW57" i="60"/>
  <c r="DX71" i="60"/>
  <c r="DZ71" i="60" s="1"/>
  <c r="DX142" i="60"/>
  <c r="DZ142" i="60" s="1"/>
  <c r="DY142" i="60"/>
  <c r="DX85" i="60"/>
  <c r="DZ85" i="60" s="1"/>
  <c r="DX155" i="60"/>
  <c r="DZ155" i="60" s="1"/>
  <c r="DX162" i="60"/>
  <c r="DZ162" i="60" s="1"/>
  <c r="DX113" i="60"/>
  <c r="DZ113" i="60" s="1"/>
  <c r="DY113" i="60"/>
  <c r="CS53" i="60"/>
  <c r="CS144" i="60"/>
  <c r="DX175" i="60"/>
  <c r="DZ175" i="60" s="1"/>
  <c r="DX64" i="60"/>
  <c r="DZ64" i="60" s="1"/>
  <c r="DX70" i="60"/>
  <c r="DZ70" i="60" s="1"/>
  <c r="DY70" i="60"/>
  <c r="DX69" i="60"/>
  <c r="DZ69" i="60" s="1"/>
  <c r="DX132" i="60"/>
  <c r="DZ132" i="60" s="1"/>
  <c r="DY132" i="60"/>
  <c r="DX147" i="60"/>
  <c r="DZ147" i="60" s="1"/>
  <c r="DX154" i="60"/>
  <c r="DZ154" i="60" s="1"/>
  <c r="DY154" i="60"/>
  <c r="DX169" i="60"/>
  <c r="DZ169" i="60" s="1"/>
  <c r="BR108" i="60"/>
  <c r="CS84" i="60"/>
  <c r="DX167" i="60"/>
  <c r="DZ167" i="60" s="1"/>
  <c r="DX63" i="60"/>
  <c r="DZ63" i="60" s="1"/>
  <c r="DX111" i="60"/>
  <c r="DZ111" i="60" s="1"/>
  <c r="DX120" i="60"/>
  <c r="DZ120" i="60" s="1"/>
  <c r="DY56" i="60"/>
  <c r="DX56" i="60"/>
  <c r="DZ56" i="60" s="1"/>
  <c r="DX126" i="60"/>
  <c r="DZ126" i="60" s="1"/>
  <c r="DY126" i="60"/>
  <c r="DX62" i="60"/>
  <c r="DZ62" i="60" s="1"/>
  <c r="DY62" i="60"/>
  <c r="DX133" i="60"/>
  <c r="DZ133" i="60" s="1"/>
  <c r="DY61" i="60"/>
  <c r="DX61" i="60"/>
  <c r="DZ61" i="60" s="1"/>
  <c r="DX124" i="60"/>
  <c r="DZ124" i="60" s="1"/>
  <c r="DX60" i="60"/>
  <c r="DZ60" i="60" s="1"/>
  <c r="DY60" i="60"/>
  <c r="DX139" i="60"/>
  <c r="DZ139" i="60" s="1"/>
  <c r="DY75" i="60"/>
  <c r="DX75" i="60"/>
  <c r="DZ75" i="60" s="1"/>
  <c r="DX146" i="60"/>
  <c r="DZ146" i="60" s="1"/>
  <c r="DY146" i="60"/>
  <c r="DX82" i="60"/>
  <c r="DZ82" i="60" s="1"/>
  <c r="DY82" i="60"/>
  <c r="DX161" i="60"/>
  <c r="DZ161" i="60" s="1"/>
  <c r="DY161" i="60"/>
  <c r="DY97" i="60"/>
  <c r="DX97" i="60"/>
  <c r="DZ97" i="60" s="1"/>
  <c r="CS88" i="60"/>
  <c r="DY103" i="60"/>
  <c r="DX103" i="60"/>
  <c r="DZ103" i="60" s="1"/>
  <c r="DX159" i="60"/>
  <c r="DZ159" i="60" s="1"/>
  <c r="DX176" i="60"/>
  <c r="DZ176" i="60" s="1"/>
  <c r="DX112" i="60"/>
  <c r="DZ112" i="60" s="1"/>
  <c r="DX182" i="60"/>
  <c r="DZ182" i="60" s="1"/>
  <c r="DX118" i="60"/>
  <c r="DZ118" i="60" s="1"/>
  <c r="DY118" i="60"/>
  <c r="DX54" i="60"/>
  <c r="DZ54" i="60" s="1"/>
  <c r="DY54" i="60"/>
  <c r="DX125" i="60"/>
  <c r="DZ125" i="60" s="1"/>
  <c r="DX180" i="60"/>
  <c r="DZ180" i="60" s="1"/>
  <c r="DX116" i="60"/>
  <c r="DZ116" i="60" s="1"/>
  <c r="DY116" i="60"/>
  <c r="DX52" i="60"/>
  <c r="DZ52" i="60" s="1"/>
  <c r="DX131" i="60"/>
  <c r="DZ131" i="60" s="1"/>
  <c r="DY67" i="60"/>
  <c r="DX67" i="60"/>
  <c r="DZ67" i="60" s="1"/>
  <c r="DX138" i="60"/>
  <c r="DZ138" i="60" s="1"/>
  <c r="DY138" i="60"/>
  <c r="DX74" i="60"/>
  <c r="DZ74" i="60" s="1"/>
  <c r="DY74" i="60"/>
  <c r="DX153" i="60"/>
  <c r="DZ153" i="60" s="1"/>
  <c r="DY153" i="60"/>
  <c r="DY89" i="60"/>
  <c r="DX89" i="60"/>
  <c r="DZ89" i="60" s="1"/>
  <c r="BR152" i="60"/>
  <c r="CR117" i="60"/>
  <c r="CT117" i="60" s="1"/>
  <c r="DX143" i="60"/>
  <c r="DZ143" i="60" s="1"/>
  <c r="DX151" i="60"/>
  <c r="DZ151" i="60" s="1"/>
  <c r="DY168" i="60"/>
  <c r="DX168" i="60"/>
  <c r="DZ168" i="60" s="1"/>
  <c r="DX104" i="60"/>
  <c r="DZ104" i="60" s="1"/>
  <c r="DX174" i="60"/>
  <c r="DZ174" i="60" s="1"/>
  <c r="DY174" i="60"/>
  <c r="DX110" i="60"/>
  <c r="DZ110" i="60" s="1"/>
  <c r="DY110" i="60"/>
  <c r="DX181" i="60"/>
  <c r="DZ181" i="60" s="1"/>
  <c r="DX117" i="60"/>
  <c r="DZ117" i="60" s="1"/>
  <c r="DX172" i="60"/>
  <c r="DZ172" i="60" s="1"/>
  <c r="DY172" i="60"/>
  <c r="DX108" i="60"/>
  <c r="DZ108" i="60" s="1"/>
  <c r="DY53" i="60"/>
  <c r="DX53" i="60"/>
  <c r="DZ53" i="60" s="1"/>
  <c r="DX123" i="60"/>
  <c r="DZ123" i="60" s="1"/>
  <c r="DX59" i="60"/>
  <c r="DZ59" i="60" s="1"/>
  <c r="DX130" i="60"/>
  <c r="DZ130" i="60" s="1"/>
  <c r="DY130" i="60"/>
  <c r="DX66" i="60"/>
  <c r="DZ66" i="60" s="1"/>
  <c r="DX145" i="60"/>
  <c r="DZ145" i="60" s="1"/>
  <c r="DY145" i="60"/>
  <c r="DX81" i="60"/>
  <c r="DZ81" i="60" s="1"/>
  <c r="DY81" i="60"/>
  <c r="DX136" i="60"/>
  <c r="DZ136" i="60" s="1"/>
  <c r="DX78" i="60"/>
  <c r="DZ78" i="60" s="1"/>
  <c r="DX76" i="60"/>
  <c r="DZ76" i="60" s="1"/>
  <c r="DX98" i="60"/>
  <c r="DZ98" i="60" s="1"/>
  <c r="DY98" i="60"/>
  <c r="BR127" i="60"/>
  <c r="CR74" i="60"/>
  <c r="CT74" i="60" s="1"/>
  <c r="BR88" i="60"/>
  <c r="BR148" i="60"/>
  <c r="DX79" i="60"/>
  <c r="DZ79" i="60" s="1"/>
  <c r="DX50" i="60"/>
  <c r="DZ50" i="60" s="1"/>
  <c r="DX160" i="60"/>
  <c r="DZ160" i="60" s="1"/>
  <c r="DY96" i="60"/>
  <c r="DX96" i="60"/>
  <c r="DZ96" i="60" s="1"/>
  <c r="DX166" i="60"/>
  <c r="DZ166" i="60" s="1"/>
  <c r="DY166" i="60"/>
  <c r="DX102" i="60"/>
  <c r="DZ102" i="60" s="1"/>
  <c r="DY102" i="60"/>
  <c r="DX173" i="60"/>
  <c r="DZ173" i="60" s="1"/>
  <c r="DY173" i="60"/>
  <c r="DY109" i="60"/>
  <c r="DX109" i="60"/>
  <c r="DZ109" i="60" s="1"/>
  <c r="DX164" i="60"/>
  <c r="DZ164" i="60" s="1"/>
  <c r="DX100" i="60"/>
  <c r="DZ100" i="60" s="1"/>
  <c r="DY100" i="60"/>
  <c r="DX179" i="60"/>
  <c r="DZ179" i="60" s="1"/>
  <c r="DY115" i="60"/>
  <c r="DX115" i="60"/>
  <c r="DZ115" i="60" s="1"/>
  <c r="DL11" i="60"/>
  <c r="DX51" i="60"/>
  <c r="DZ51" i="60" s="1"/>
  <c r="DX122" i="60"/>
  <c r="DZ122" i="60" s="1"/>
  <c r="DX58" i="60"/>
  <c r="DZ58" i="60" s="1"/>
  <c r="DY58" i="60"/>
  <c r="DX137" i="60"/>
  <c r="DZ137" i="60" s="1"/>
  <c r="DX73" i="60"/>
  <c r="DZ73" i="60" s="1"/>
  <c r="DY95" i="60"/>
  <c r="DX95" i="60"/>
  <c r="DZ95" i="60" s="1"/>
  <c r="DX72" i="60"/>
  <c r="DZ72" i="60" s="1"/>
  <c r="DX149" i="60"/>
  <c r="DZ149" i="60" s="1"/>
  <c r="DX140" i="60"/>
  <c r="DZ140" i="60" s="1"/>
  <c r="DY91" i="60"/>
  <c r="DX91" i="60"/>
  <c r="DZ91" i="60" s="1"/>
  <c r="DX177" i="60"/>
  <c r="DZ177" i="60" s="1"/>
  <c r="CS68" i="60"/>
  <c r="BR173" i="60"/>
  <c r="DX127" i="60"/>
  <c r="DZ127" i="60" s="1"/>
  <c r="DY128" i="60"/>
  <c r="DX128" i="60"/>
  <c r="DZ128" i="60" s="1"/>
  <c r="DX134" i="60"/>
  <c r="DZ134" i="60" s="1"/>
  <c r="DY134" i="60"/>
  <c r="DX141" i="60"/>
  <c r="DZ141" i="60" s="1"/>
  <c r="DX68" i="60"/>
  <c r="DZ68" i="60" s="1"/>
  <c r="DY68" i="60"/>
  <c r="DY83" i="60"/>
  <c r="DX83" i="60"/>
  <c r="DZ83" i="60" s="1"/>
  <c r="DX90" i="60"/>
  <c r="DZ90" i="60" s="1"/>
  <c r="DY90" i="60"/>
  <c r="DX105" i="60"/>
  <c r="DZ105" i="60" s="1"/>
  <c r="BR159" i="60"/>
  <c r="CS98" i="60"/>
  <c r="CS61" i="60"/>
  <c r="BR65" i="60"/>
  <c r="DX87" i="60"/>
  <c r="DZ87" i="60" s="1"/>
  <c r="DX119" i="60"/>
  <c r="DZ119" i="60" s="1"/>
  <c r="DX152" i="60"/>
  <c r="DZ152" i="60" s="1"/>
  <c r="DY88" i="60"/>
  <c r="DX88" i="60"/>
  <c r="DZ88" i="60" s="1"/>
  <c r="DX158" i="60"/>
  <c r="DZ158" i="60" s="1"/>
  <c r="DY158" i="60"/>
  <c r="DX94" i="60"/>
  <c r="DZ94" i="60" s="1"/>
  <c r="DY94" i="60"/>
  <c r="DX165" i="60"/>
  <c r="DZ165" i="60" s="1"/>
  <c r="DY101" i="60"/>
  <c r="DX101" i="60"/>
  <c r="DZ101" i="60" s="1"/>
  <c r="DX156" i="60"/>
  <c r="DZ156" i="60" s="1"/>
  <c r="DX92" i="60"/>
  <c r="DZ92" i="60" s="1"/>
  <c r="DX171" i="60"/>
  <c r="DZ171" i="60" s="1"/>
  <c r="DY107" i="60"/>
  <c r="DX107" i="60"/>
  <c r="DZ107" i="60" s="1"/>
  <c r="DX178" i="60"/>
  <c r="DZ178" i="60" s="1"/>
  <c r="DX114" i="60"/>
  <c r="DZ114" i="60" s="1"/>
  <c r="DY114" i="60"/>
  <c r="DX129" i="60"/>
  <c r="DZ129" i="60" s="1"/>
  <c r="DY65" i="60"/>
  <c r="DX65" i="60"/>
  <c r="DZ65" i="60" s="1"/>
  <c r="CS118" i="60"/>
  <c r="BR77" i="60"/>
  <c r="BR115" i="60"/>
  <c r="CS81" i="60"/>
  <c r="CS167" i="60"/>
  <c r="BR93" i="60"/>
  <c r="BR70" i="60"/>
  <c r="BR174" i="60"/>
  <c r="BR102" i="60"/>
  <c r="BR61" i="60"/>
  <c r="BR149" i="60"/>
  <c r="CR149" i="60"/>
  <c r="CT149" i="60" s="1"/>
  <c r="BR116" i="60"/>
  <c r="CS153" i="60"/>
  <c r="BR119" i="60"/>
  <c r="CS59" i="60"/>
  <c r="BR154" i="60"/>
  <c r="BR80" i="60"/>
  <c r="CS175" i="60"/>
  <c r="CS106" i="60"/>
  <c r="CS129" i="60"/>
  <c r="BR62" i="60"/>
  <c r="BR63" i="60"/>
  <c r="BR81" i="60"/>
  <c r="BR145" i="60"/>
  <c r="CS145" i="60"/>
  <c r="BR75" i="60"/>
  <c r="BQ105" i="60"/>
  <c r="BS105" i="60" s="1"/>
  <c r="BR105" i="60"/>
  <c r="BQ85" i="60"/>
  <c r="BS85" i="60" s="1"/>
  <c r="CS96" i="60"/>
  <c r="CS76" i="60"/>
  <c r="BR89" i="60"/>
  <c r="BR117" i="60"/>
  <c r="CS113" i="60"/>
  <c r="CS168" i="60"/>
  <c r="CS122" i="60"/>
  <c r="CS156" i="60"/>
  <c r="BR94" i="60"/>
  <c r="CS125" i="60"/>
  <c r="CS64" i="60"/>
  <c r="CS124" i="60"/>
  <c r="CS58" i="60"/>
  <c r="CS93" i="60"/>
  <c r="BR59" i="60"/>
  <c r="CS116" i="60"/>
  <c r="CS172" i="60"/>
  <c r="CS55" i="60"/>
  <c r="BR68" i="60"/>
  <c r="BR147" i="60"/>
  <c r="CS63" i="60"/>
  <c r="BR157" i="60"/>
  <c r="CS60" i="60"/>
  <c r="BR128" i="60"/>
  <c r="BR98" i="60"/>
  <c r="CS130" i="60"/>
  <c r="BR143" i="60"/>
  <c r="BR161" i="60"/>
  <c r="BR103" i="60"/>
  <c r="CS109" i="60"/>
  <c r="CS56" i="60"/>
  <c r="BR55" i="60"/>
  <c r="CS119" i="60"/>
  <c r="CS123" i="60"/>
  <c r="CS171" i="60"/>
  <c r="CS92" i="60"/>
  <c r="CS115" i="60"/>
  <c r="BR146" i="60"/>
  <c r="BR122" i="60"/>
  <c r="CS86" i="60"/>
  <c r="BR57" i="60"/>
  <c r="BR125" i="60"/>
  <c r="CS142" i="60"/>
  <c r="CS83" i="60"/>
  <c r="CS97" i="60"/>
  <c r="CS161" i="60"/>
  <c r="BR72" i="60"/>
  <c r="H10" i="60"/>
  <c r="H11" i="60"/>
  <c r="CS112" i="60"/>
  <c r="BR172" i="60"/>
  <c r="BR104" i="60"/>
  <c r="CS157" i="60"/>
  <c r="CS173" i="60"/>
  <c r="CS146" i="60"/>
  <c r="BR138" i="60"/>
  <c r="BR52" i="60"/>
  <c r="BR178" i="60"/>
  <c r="CS140" i="60"/>
  <c r="CS77" i="60"/>
  <c r="BR141" i="60"/>
  <c r="CS182" i="60"/>
  <c r="BR69" i="60"/>
  <c r="CS110" i="60"/>
  <c r="CS148" i="60"/>
  <c r="CS128" i="60"/>
  <c r="BR64" i="60"/>
  <c r="CP183" i="60"/>
  <c r="CQ184" i="60" s="1"/>
  <c r="BR53" i="60"/>
  <c r="CS155" i="60"/>
  <c r="CS51" i="60"/>
  <c r="BR97" i="60"/>
  <c r="BR96" i="60"/>
  <c r="BR164" i="60"/>
  <c r="BR153" i="60"/>
  <c r="BR167" i="60"/>
  <c r="BR66" i="60"/>
  <c r="CS120" i="60"/>
  <c r="CS82" i="60"/>
  <c r="BR110" i="60"/>
  <c r="CS181" i="60"/>
  <c r="CS85" i="60"/>
  <c r="BR176" i="60"/>
  <c r="CS158" i="60"/>
  <c r="CS104" i="60"/>
  <c r="CS66" i="60"/>
  <c r="CS101" i="60"/>
  <c r="BQ135" i="60"/>
  <c r="BS135" i="60" s="1"/>
  <c r="BQ73" i="60"/>
  <c r="BS73" i="60" s="1"/>
  <c r="CR136" i="60"/>
  <c r="CT136" i="60" s="1"/>
  <c r="BQ130" i="60"/>
  <c r="BS130" i="60" s="1"/>
  <c r="BQ170" i="60"/>
  <c r="BS170" i="60" s="1"/>
  <c r="CR90" i="60"/>
  <c r="CT90" i="60" s="1"/>
  <c r="CR75" i="60"/>
  <c r="CT75" i="60" s="1"/>
  <c r="BQ162" i="60"/>
  <c r="BS162" i="60" s="1"/>
  <c r="CR72" i="60"/>
  <c r="CT72" i="60" s="1"/>
  <c r="BQ91" i="60"/>
  <c r="BS91" i="60" s="1"/>
  <c r="CR132" i="60"/>
  <c r="CT132" i="60" s="1"/>
  <c r="CR87" i="60"/>
  <c r="CT87" i="60" s="1"/>
  <c r="BQ139" i="60"/>
  <c r="BS139" i="60" s="1"/>
  <c r="BQ132" i="60"/>
  <c r="BS132" i="60" s="1"/>
  <c r="BQ163" i="60"/>
  <c r="BS163" i="60" s="1"/>
  <c r="BQ131" i="60"/>
  <c r="BS131" i="60" s="1"/>
  <c r="BQ51" i="60"/>
  <c r="BS51" i="60" s="1"/>
  <c r="CR70" i="60"/>
  <c r="CT70" i="60" s="1"/>
  <c r="BP183" i="60"/>
  <c r="BQ50" i="60"/>
  <c r="BQ84" i="60"/>
  <c r="BS84" i="60" s="1"/>
  <c r="AN83" i="60"/>
  <c r="AP83" i="60" s="1"/>
  <c r="AN158" i="60"/>
  <c r="AP158" i="60" s="1"/>
  <c r="BQ74" i="60"/>
  <c r="BS74" i="60" s="1"/>
  <c r="BQ78" i="60"/>
  <c r="BS78" i="60" s="1"/>
  <c r="CS152" i="60"/>
  <c r="AN53" i="60"/>
  <c r="AP53" i="60" s="1"/>
  <c r="AB11" i="60"/>
  <c r="AN61" i="60"/>
  <c r="AP61" i="60" s="1"/>
  <c r="AN69" i="60"/>
  <c r="AP69" i="60" s="1"/>
  <c r="AN76" i="60"/>
  <c r="AP76" i="60" s="1"/>
  <c r="AN84" i="60"/>
  <c r="AP84" i="60" s="1"/>
  <c r="AN93" i="60"/>
  <c r="AP93" i="60" s="1"/>
  <c r="AN101" i="60"/>
  <c r="AP101" i="60" s="1"/>
  <c r="AN111" i="60"/>
  <c r="AP111" i="60" s="1"/>
  <c r="AN119" i="60"/>
  <c r="AP119" i="60" s="1"/>
  <c r="AN143" i="60"/>
  <c r="AP143" i="60" s="1"/>
  <c r="AN132" i="60"/>
  <c r="AP132" i="60" s="1"/>
  <c r="AN141" i="60"/>
  <c r="AP141" i="60" s="1"/>
  <c r="AN150" i="60"/>
  <c r="AP150" i="60" s="1"/>
  <c r="AN159" i="60"/>
  <c r="AP159" i="60" s="1"/>
  <c r="AN166" i="60"/>
  <c r="AP166" i="60" s="1"/>
  <c r="AN174" i="60"/>
  <c r="AP174" i="60" s="1"/>
  <c r="AN182" i="60"/>
  <c r="AP182" i="60" s="1"/>
  <c r="BQ54" i="60"/>
  <c r="BS54" i="60" s="1"/>
  <c r="CR133" i="60"/>
  <c r="CT133" i="60" s="1"/>
  <c r="CR162" i="60"/>
  <c r="CT162" i="60" s="1"/>
  <c r="CS52" i="60"/>
  <c r="BQ134" i="60"/>
  <c r="BS134" i="60" s="1"/>
  <c r="BR142" i="60"/>
  <c r="CS143" i="60"/>
  <c r="BR100" i="60"/>
  <c r="BR118" i="60"/>
  <c r="BR168" i="60"/>
  <c r="CS126" i="60"/>
  <c r="CS65" i="60"/>
  <c r="CS163" i="60"/>
  <c r="CS103" i="60"/>
  <c r="CS54" i="60"/>
  <c r="BR166" i="60"/>
  <c r="AN85" i="60"/>
  <c r="AP85" i="60" s="1"/>
  <c r="AN140" i="60"/>
  <c r="AP140" i="60" s="1"/>
  <c r="AN173" i="60"/>
  <c r="AP173" i="60" s="1"/>
  <c r="BR60" i="60"/>
  <c r="AN54" i="60"/>
  <c r="AP54" i="60" s="1"/>
  <c r="AN62" i="60"/>
  <c r="AP62" i="60" s="1"/>
  <c r="AO70" i="60"/>
  <c r="AN70" i="60"/>
  <c r="AP70" i="60" s="1"/>
  <c r="AN77" i="60"/>
  <c r="AP77" i="60" s="1"/>
  <c r="AN108" i="60"/>
  <c r="AP108" i="60" s="1"/>
  <c r="AO108" i="60"/>
  <c r="AN94" i="60"/>
  <c r="AP94" i="60" s="1"/>
  <c r="AN102" i="60"/>
  <c r="AP102" i="60" s="1"/>
  <c r="AN112" i="60"/>
  <c r="AP112" i="60" s="1"/>
  <c r="AN120" i="60"/>
  <c r="AP120" i="60" s="1"/>
  <c r="AN139" i="60"/>
  <c r="AP139" i="60" s="1"/>
  <c r="AN133" i="60"/>
  <c r="AP133" i="60" s="1"/>
  <c r="AN142" i="60"/>
  <c r="AP142" i="60" s="1"/>
  <c r="AN151" i="60"/>
  <c r="AP151" i="60" s="1"/>
  <c r="AN160" i="60"/>
  <c r="AP160" i="60" s="1"/>
  <c r="AN167" i="60"/>
  <c r="AP167" i="60" s="1"/>
  <c r="AN175" i="60"/>
  <c r="AP175" i="60" s="1"/>
  <c r="BR90" i="60"/>
  <c r="CS94" i="60"/>
  <c r="CR137" i="60"/>
  <c r="CT137" i="60" s="1"/>
  <c r="CS170" i="60"/>
  <c r="BR71" i="60"/>
  <c r="CS79" i="60"/>
  <c r="BR95" i="60"/>
  <c r="BR112" i="60"/>
  <c r="CS150" i="60"/>
  <c r="BR181" i="60"/>
  <c r="CS178" i="60"/>
  <c r="CS114" i="60"/>
  <c r="CS166" i="60"/>
  <c r="CS127" i="60"/>
  <c r="CS57" i="60"/>
  <c r="BR92" i="60"/>
  <c r="CS99" i="60"/>
  <c r="BR169" i="60"/>
  <c r="CS67" i="60"/>
  <c r="CS105" i="60"/>
  <c r="CS147" i="60"/>
  <c r="BR179" i="60"/>
  <c r="BR120" i="60"/>
  <c r="BR140" i="60"/>
  <c r="CR165" i="60"/>
  <c r="CT165" i="60" s="1"/>
  <c r="BR156" i="60"/>
  <c r="CS174" i="60"/>
  <c r="AN68" i="60"/>
  <c r="AP68" i="60" s="1"/>
  <c r="AN92" i="60"/>
  <c r="AP92" i="60" s="1"/>
  <c r="AN157" i="60"/>
  <c r="AP157" i="60" s="1"/>
  <c r="AN165" i="60"/>
  <c r="AP165" i="60" s="1"/>
  <c r="BQ136" i="60"/>
  <c r="BS136" i="60" s="1"/>
  <c r="H9" i="60"/>
  <c r="H8" i="60"/>
  <c r="AN55" i="60"/>
  <c r="AP55" i="60" s="1"/>
  <c r="AN63" i="60"/>
  <c r="AP63" i="60" s="1"/>
  <c r="AN71" i="60"/>
  <c r="AP71" i="60" s="1"/>
  <c r="AN78" i="60"/>
  <c r="AP78" i="60" s="1"/>
  <c r="AN107" i="60"/>
  <c r="AP107" i="60" s="1"/>
  <c r="AO107" i="60"/>
  <c r="AN95" i="60"/>
  <c r="AP95" i="60" s="1"/>
  <c r="AN103" i="60"/>
  <c r="AP103" i="60" s="1"/>
  <c r="AN113" i="60"/>
  <c r="AP113" i="60" s="1"/>
  <c r="AN121" i="60"/>
  <c r="AP121" i="60" s="1"/>
  <c r="AN126" i="60"/>
  <c r="AP126" i="60" s="1"/>
  <c r="AN134" i="60"/>
  <c r="AP134" i="60" s="1"/>
  <c r="AN144" i="60"/>
  <c r="AP144" i="60" s="1"/>
  <c r="AN155" i="60"/>
  <c r="AP155" i="60" s="1"/>
  <c r="AN161" i="60"/>
  <c r="AP161" i="60" s="1"/>
  <c r="AN168" i="60"/>
  <c r="AP168" i="60" s="1"/>
  <c r="AN176" i="60"/>
  <c r="AP176" i="60" s="1"/>
  <c r="CS107" i="60"/>
  <c r="BQ129" i="60"/>
  <c r="BS129" i="60" s="1"/>
  <c r="CR78" i="60"/>
  <c r="CT78" i="60" s="1"/>
  <c r="BQ109" i="60"/>
  <c r="BS109" i="60" s="1"/>
  <c r="CR111" i="60"/>
  <c r="CT111" i="60" s="1"/>
  <c r="BR56" i="60"/>
  <c r="BR171" i="60"/>
  <c r="AN100" i="60"/>
  <c r="AP100" i="60" s="1"/>
  <c r="BQ165" i="60"/>
  <c r="BS165" i="60" s="1"/>
  <c r="AL183" i="60"/>
  <c r="AM184" i="60" s="1"/>
  <c r="AM50" i="60"/>
  <c r="AN56" i="60"/>
  <c r="AP56" i="60" s="1"/>
  <c r="AN64" i="60"/>
  <c r="AP64" i="60" s="1"/>
  <c r="AN72" i="60"/>
  <c r="AP72" i="60" s="1"/>
  <c r="AN79" i="60"/>
  <c r="AP79" i="60" s="1"/>
  <c r="AN88" i="60"/>
  <c r="AP88" i="60" s="1"/>
  <c r="AN96" i="60"/>
  <c r="AP96" i="60" s="1"/>
  <c r="AN104" i="60"/>
  <c r="AP104" i="60" s="1"/>
  <c r="AN114" i="60"/>
  <c r="AP114" i="60" s="1"/>
  <c r="AN122" i="60"/>
  <c r="AP122" i="60" s="1"/>
  <c r="AN127" i="60"/>
  <c r="AP127" i="60" s="1"/>
  <c r="AN135" i="60"/>
  <c r="AP135" i="60" s="1"/>
  <c r="AN145" i="60"/>
  <c r="AP145" i="60" s="1"/>
  <c r="AN154" i="60"/>
  <c r="AP154" i="60" s="1"/>
  <c r="AN169" i="60"/>
  <c r="AP169" i="60" s="1"/>
  <c r="AN177" i="60"/>
  <c r="AP177" i="60" s="1"/>
  <c r="BQ87" i="60"/>
  <c r="BS87" i="60" s="1"/>
  <c r="AN52" i="60"/>
  <c r="AP52" i="60" s="1"/>
  <c r="AN131" i="60"/>
  <c r="AP131" i="60" s="1"/>
  <c r="AN51" i="60"/>
  <c r="AP51" i="60" s="1"/>
  <c r="AN57" i="60"/>
  <c r="AP57" i="60" s="1"/>
  <c r="AN65" i="60"/>
  <c r="AP65" i="60" s="1"/>
  <c r="AN74" i="60"/>
  <c r="AP74" i="60" s="1"/>
  <c r="AN80" i="60"/>
  <c r="AP80" i="60" s="1"/>
  <c r="AN89" i="60"/>
  <c r="AP89" i="60" s="1"/>
  <c r="AN97" i="60"/>
  <c r="AP97" i="60" s="1"/>
  <c r="AN105" i="60"/>
  <c r="AP105" i="60" s="1"/>
  <c r="AN115" i="60"/>
  <c r="AP115" i="60" s="1"/>
  <c r="AN123" i="60"/>
  <c r="AP123" i="60" s="1"/>
  <c r="AN128" i="60"/>
  <c r="AP128" i="60" s="1"/>
  <c r="AN136" i="60"/>
  <c r="AP136" i="60" s="1"/>
  <c r="AN146" i="60"/>
  <c r="AP146" i="60" s="1"/>
  <c r="AN156" i="60"/>
  <c r="AP156" i="60" s="1"/>
  <c r="AN162" i="60"/>
  <c r="AP162" i="60" s="1"/>
  <c r="AN170" i="60"/>
  <c r="AP170" i="60" s="1"/>
  <c r="AN178" i="60"/>
  <c r="AP178" i="60" s="1"/>
  <c r="CS80" i="60"/>
  <c r="CS89" i="60"/>
  <c r="BR182" i="60"/>
  <c r="BR160" i="60"/>
  <c r="BQ133" i="60"/>
  <c r="BS133" i="60" s="1"/>
  <c r="CS159" i="60"/>
  <c r="BR67" i="60"/>
  <c r="BR114" i="60"/>
  <c r="CS177" i="60"/>
  <c r="CS100" i="60"/>
  <c r="CS141" i="60"/>
  <c r="CS169" i="60"/>
  <c r="CS139" i="60"/>
  <c r="BR99" i="60"/>
  <c r="BR121" i="60"/>
  <c r="BR123" i="60"/>
  <c r="BR158" i="60"/>
  <c r="CS62" i="60"/>
  <c r="BR150" i="60"/>
  <c r="CS151" i="60"/>
  <c r="BR155" i="60"/>
  <c r="CS131" i="60"/>
  <c r="BR107" i="60"/>
  <c r="CS121" i="60"/>
  <c r="BR101" i="60"/>
  <c r="BR82" i="60"/>
  <c r="AN60" i="60"/>
  <c r="AP60" i="60" s="1"/>
  <c r="AN110" i="60"/>
  <c r="AP110" i="60" s="1"/>
  <c r="AN149" i="60"/>
  <c r="AP149" i="60" s="1"/>
  <c r="BO183" i="60"/>
  <c r="BP184" i="60" s="1"/>
  <c r="CR135" i="60"/>
  <c r="CT135" i="60" s="1"/>
  <c r="BQ111" i="60"/>
  <c r="BS111" i="60" s="1"/>
  <c r="CR164" i="60"/>
  <c r="CT164" i="60" s="1"/>
  <c r="CR69" i="60"/>
  <c r="CT69" i="60" s="1"/>
  <c r="CS180" i="60"/>
  <c r="AN73" i="60"/>
  <c r="AP73" i="60" s="1"/>
  <c r="AN58" i="60"/>
  <c r="AP58" i="60" s="1"/>
  <c r="AN66" i="60"/>
  <c r="AP66" i="60" s="1"/>
  <c r="AN75" i="60"/>
  <c r="AP75" i="60" s="1"/>
  <c r="AO75" i="60"/>
  <c r="AN81" i="60"/>
  <c r="AP81" i="60" s="1"/>
  <c r="AN90" i="60"/>
  <c r="AP90" i="60" s="1"/>
  <c r="AN98" i="60"/>
  <c r="AP98" i="60" s="1"/>
  <c r="AN106" i="60"/>
  <c r="AP106" i="60" s="1"/>
  <c r="AN116" i="60"/>
  <c r="AP116" i="60" s="1"/>
  <c r="AN124" i="60"/>
  <c r="AP124" i="60" s="1"/>
  <c r="AN129" i="60"/>
  <c r="AP129" i="60" s="1"/>
  <c r="AN137" i="60"/>
  <c r="AP137" i="60" s="1"/>
  <c r="AN147" i="60"/>
  <c r="AP147" i="60" s="1"/>
  <c r="AN153" i="60"/>
  <c r="AP153" i="60" s="1"/>
  <c r="AN163" i="60"/>
  <c r="AP163" i="60" s="1"/>
  <c r="AN171" i="60"/>
  <c r="AP171" i="60" s="1"/>
  <c r="AN179" i="60"/>
  <c r="AP179" i="60" s="1"/>
  <c r="BE11" i="60"/>
  <c r="CR71" i="60"/>
  <c r="CT71" i="60" s="1"/>
  <c r="BQ137" i="60"/>
  <c r="BS137" i="60" s="1"/>
  <c r="CS138" i="60"/>
  <c r="BQ86" i="60"/>
  <c r="BS86" i="60" s="1"/>
  <c r="CS176" i="60"/>
  <c r="CR73" i="60"/>
  <c r="CT73" i="60" s="1"/>
  <c r="AN118" i="60"/>
  <c r="AP118" i="60" s="1"/>
  <c r="AN181" i="60"/>
  <c r="AP181" i="60" s="1"/>
  <c r="CR91" i="60"/>
  <c r="CT91" i="60" s="1"/>
  <c r="CR134" i="60"/>
  <c r="CT134" i="60" s="1"/>
  <c r="AN87" i="60"/>
  <c r="AP87" i="60" s="1"/>
  <c r="AN59" i="60"/>
  <c r="AP59" i="60" s="1"/>
  <c r="AN67" i="60"/>
  <c r="AP67" i="60" s="1"/>
  <c r="AN86" i="60"/>
  <c r="AP86" i="60" s="1"/>
  <c r="AN82" i="60"/>
  <c r="AP82" i="60" s="1"/>
  <c r="AN91" i="60"/>
  <c r="AP91" i="60" s="1"/>
  <c r="AN99" i="60"/>
  <c r="AP99" i="60" s="1"/>
  <c r="AN109" i="60"/>
  <c r="AP109" i="60" s="1"/>
  <c r="AN117" i="60"/>
  <c r="AP117" i="60" s="1"/>
  <c r="AN125" i="60"/>
  <c r="AP125" i="60" s="1"/>
  <c r="AN130" i="60"/>
  <c r="AP130" i="60" s="1"/>
  <c r="AN138" i="60"/>
  <c r="AP138" i="60" s="1"/>
  <c r="AN148" i="60"/>
  <c r="AP148" i="60" s="1"/>
  <c r="AN152" i="60"/>
  <c r="AP152" i="60" s="1"/>
  <c r="AO152" i="60"/>
  <c r="AN164" i="60"/>
  <c r="AP164" i="60" s="1"/>
  <c r="AN172" i="60"/>
  <c r="AP172" i="60" s="1"/>
  <c r="AN180" i="60"/>
  <c r="AP180" i="60" s="1"/>
  <c r="CS108" i="60"/>
  <c r="CQ183" i="60"/>
  <c r="CS50" i="60"/>
  <c r="BR58" i="60"/>
  <c r="BR79" i="60"/>
  <c r="DY143" i="60" l="1"/>
  <c r="DY52" i="60"/>
  <c r="DY129" i="60"/>
  <c r="DY165" i="60"/>
  <c r="DY127" i="60"/>
  <c r="DY73" i="60"/>
  <c r="DY51" i="60"/>
  <c r="DY133" i="60"/>
  <c r="DY120" i="60"/>
  <c r="DY135" i="60"/>
  <c r="AO109" i="60"/>
  <c r="AO76" i="60"/>
  <c r="DL13" i="60"/>
  <c r="DL14" i="60"/>
  <c r="DL15" i="60"/>
  <c r="DY164" i="60"/>
  <c r="DY79" i="60"/>
  <c r="DY76" i="60"/>
  <c r="DY123" i="60"/>
  <c r="DY117" i="60"/>
  <c r="DY104" i="60"/>
  <c r="DY159" i="60"/>
  <c r="AO177" i="60"/>
  <c r="DY59" i="60"/>
  <c r="DW183" i="60"/>
  <c r="DX57" i="60"/>
  <c r="AO128" i="60"/>
  <c r="AO141" i="60"/>
  <c r="DY171" i="60"/>
  <c r="DY152" i="60"/>
  <c r="DY140" i="60"/>
  <c r="DY139" i="60"/>
  <c r="DY175" i="60"/>
  <c r="DY155" i="60"/>
  <c r="DY92" i="60"/>
  <c r="DY119" i="60"/>
  <c r="DY105" i="60"/>
  <c r="DY141" i="60"/>
  <c r="DY149" i="60"/>
  <c r="DY137" i="60"/>
  <c r="DY78" i="60"/>
  <c r="DY66" i="60"/>
  <c r="DY181" i="60"/>
  <c r="DY180" i="60"/>
  <c r="DY182" i="60"/>
  <c r="DY111" i="60"/>
  <c r="DY169" i="60"/>
  <c r="DY69" i="60"/>
  <c r="DY85" i="60"/>
  <c r="DY121" i="60"/>
  <c r="DY99" i="60"/>
  <c r="DY93" i="60"/>
  <c r="DY80" i="60"/>
  <c r="CS117" i="60"/>
  <c r="DY50" i="60"/>
  <c r="DY178" i="60"/>
  <c r="DY156" i="60"/>
  <c r="DY87" i="60"/>
  <c r="DY177" i="60"/>
  <c r="DY72" i="60"/>
  <c r="DY124" i="60"/>
  <c r="DY63" i="60"/>
  <c r="DY77" i="60"/>
  <c r="DY163" i="60"/>
  <c r="DY157" i="60"/>
  <c r="DY144" i="60"/>
  <c r="BR177" i="60"/>
  <c r="AO172" i="60"/>
  <c r="DY176" i="60"/>
  <c r="AO180" i="60"/>
  <c r="DY122" i="60"/>
  <c r="DY179" i="60"/>
  <c r="DY160" i="60"/>
  <c r="DY136" i="60"/>
  <c r="DY108" i="60"/>
  <c r="DY151" i="60"/>
  <c r="DY131" i="60"/>
  <c r="DY125" i="60"/>
  <c r="DY112" i="60"/>
  <c r="DY167" i="60"/>
  <c r="DY147" i="60"/>
  <c r="DY64" i="60"/>
  <c r="DY162" i="60"/>
  <c r="DY71" i="60"/>
  <c r="DY55" i="60"/>
  <c r="CS74" i="60"/>
  <c r="AO67" i="60"/>
  <c r="AO88" i="60"/>
  <c r="BR163" i="60"/>
  <c r="BR162" i="60"/>
  <c r="BR86" i="60"/>
  <c r="AO176" i="60"/>
  <c r="AO99" i="60"/>
  <c r="AO90" i="60"/>
  <c r="AO74" i="60"/>
  <c r="AO140" i="60"/>
  <c r="CS162" i="60"/>
  <c r="AO101" i="60"/>
  <c r="AO96" i="60"/>
  <c r="CS78" i="60"/>
  <c r="AO165" i="60"/>
  <c r="AO132" i="60"/>
  <c r="CS149" i="60"/>
  <c r="AO82" i="60"/>
  <c r="AO97" i="60"/>
  <c r="AO72" i="60"/>
  <c r="AO92" i="60"/>
  <c r="AO117" i="60"/>
  <c r="AO181" i="60"/>
  <c r="AO58" i="60"/>
  <c r="BR111" i="60"/>
  <c r="AO104" i="60"/>
  <c r="AO144" i="60"/>
  <c r="AO102" i="60"/>
  <c r="CS133" i="60"/>
  <c r="AO111" i="60"/>
  <c r="AO69" i="60"/>
  <c r="AO148" i="60"/>
  <c r="BR137" i="60"/>
  <c r="AO73" i="60"/>
  <c r="AO135" i="60"/>
  <c r="AO64" i="60"/>
  <c r="AO68" i="60"/>
  <c r="BR54" i="60"/>
  <c r="AO138" i="60"/>
  <c r="CS73" i="60"/>
  <c r="CS71" i="60"/>
  <c r="AO170" i="60"/>
  <c r="AO127" i="60"/>
  <c r="AO56" i="60"/>
  <c r="AO168" i="60"/>
  <c r="AO78" i="60"/>
  <c r="AO133" i="60"/>
  <c r="BR134" i="60"/>
  <c r="BR139" i="60"/>
  <c r="BR85" i="60"/>
  <c r="AO130" i="60"/>
  <c r="AO124" i="60"/>
  <c r="CS69" i="60"/>
  <c r="AO110" i="60"/>
  <c r="BR133" i="60"/>
  <c r="AO65" i="60"/>
  <c r="AO122" i="60"/>
  <c r="AO113" i="60"/>
  <c r="AO157" i="60"/>
  <c r="AO85" i="60"/>
  <c r="AO174" i="60"/>
  <c r="CS87" i="60"/>
  <c r="AO125" i="60"/>
  <c r="AO91" i="60"/>
  <c r="AO59" i="60"/>
  <c r="CS134" i="60"/>
  <c r="AO118" i="60"/>
  <c r="CS164" i="60"/>
  <c r="AO145" i="60"/>
  <c r="AO114" i="60"/>
  <c r="AO79" i="60"/>
  <c r="AO100" i="60"/>
  <c r="BR109" i="60"/>
  <c r="BR129" i="60"/>
  <c r="CS165" i="60"/>
  <c r="AO173" i="60"/>
  <c r="BQ183" i="60"/>
  <c r="BS184" i="60" s="1"/>
  <c r="BS50" i="60"/>
  <c r="BR131" i="60"/>
  <c r="BR130" i="60"/>
  <c r="AO87" i="60"/>
  <c r="AO179" i="60"/>
  <c r="AO147" i="60"/>
  <c r="AO116" i="60"/>
  <c r="AO81" i="60"/>
  <c r="AO60" i="60"/>
  <c r="AO156" i="60"/>
  <c r="AO123" i="60"/>
  <c r="AO89" i="60"/>
  <c r="AO57" i="60"/>
  <c r="BR87" i="60"/>
  <c r="CS111" i="60"/>
  <c r="AO134" i="60"/>
  <c r="AO103" i="60"/>
  <c r="AO71" i="60"/>
  <c r="AO160" i="60"/>
  <c r="AO139" i="60"/>
  <c r="AO94" i="60"/>
  <c r="AO62" i="60"/>
  <c r="AO159" i="60"/>
  <c r="AO143" i="60"/>
  <c r="AO93" i="60"/>
  <c r="AO61" i="60"/>
  <c r="BR78" i="60"/>
  <c r="BR50" i="60"/>
  <c r="BE14" i="60"/>
  <c r="BE15" i="60" s="1"/>
  <c r="BE13" i="60"/>
  <c r="AB14" i="60"/>
  <c r="AB13" i="60"/>
  <c r="AO158" i="60"/>
  <c r="BR184" i="60"/>
  <c r="CS132" i="60"/>
  <c r="CS75" i="60"/>
  <c r="CS136" i="60"/>
  <c r="AO86" i="60"/>
  <c r="CS91" i="60"/>
  <c r="AO171" i="60"/>
  <c r="AO137" i="60"/>
  <c r="AO106" i="60"/>
  <c r="AO178" i="60"/>
  <c r="AO146" i="60"/>
  <c r="AO115" i="60"/>
  <c r="AO80" i="60"/>
  <c r="AO51" i="60"/>
  <c r="AO131" i="60"/>
  <c r="AO169" i="60"/>
  <c r="BR165" i="60"/>
  <c r="AO161" i="60"/>
  <c r="AO126" i="60"/>
  <c r="AO95" i="60"/>
  <c r="AO63" i="60"/>
  <c r="BR136" i="60"/>
  <c r="AO151" i="60"/>
  <c r="AO120" i="60"/>
  <c r="AO54" i="60"/>
  <c r="AO182" i="60"/>
  <c r="AO150" i="60"/>
  <c r="AO119" i="60"/>
  <c r="AO84" i="60"/>
  <c r="CR183" i="60"/>
  <c r="CT184" i="60" s="1"/>
  <c r="CT50" i="60"/>
  <c r="AO53" i="60"/>
  <c r="AO83" i="60"/>
  <c r="CS70" i="60"/>
  <c r="BR132" i="60"/>
  <c r="BR91" i="60"/>
  <c r="CS90" i="60"/>
  <c r="BR73" i="60"/>
  <c r="AM183" i="60"/>
  <c r="AN50" i="60"/>
  <c r="AO50" i="60" s="1"/>
  <c r="AO164" i="60"/>
  <c r="AO163" i="60"/>
  <c r="AO129" i="60"/>
  <c r="AO98" i="60"/>
  <c r="AO66" i="60"/>
  <c r="CS135" i="60"/>
  <c r="AO149" i="60"/>
  <c r="AO136" i="60"/>
  <c r="AO105" i="60"/>
  <c r="AO52" i="60"/>
  <c r="AO154" i="60"/>
  <c r="AO155" i="60"/>
  <c r="AO121" i="60"/>
  <c r="AO55" i="60"/>
  <c r="AO175" i="60"/>
  <c r="AO142" i="60"/>
  <c r="AO112" i="60"/>
  <c r="AO77" i="60"/>
  <c r="CF13" i="60"/>
  <c r="CF14" i="60"/>
  <c r="CF15" i="60" s="1"/>
  <c r="AO153" i="60"/>
  <c r="AO162" i="60"/>
  <c r="CS137" i="60"/>
  <c r="AO167" i="60"/>
  <c r="AO166" i="60"/>
  <c r="BR74" i="60"/>
  <c r="BR84" i="60"/>
  <c r="BR51" i="60"/>
  <c r="CS72" i="60"/>
  <c r="BR170" i="60"/>
  <c r="BR135" i="60"/>
  <c r="DX183" i="60" l="1"/>
  <c r="DZ184" i="60" s="1"/>
  <c r="DZ57" i="60"/>
  <c r="DY57" i="60"/>
  <c r="DO14" i="60"/>
  <c r="DL16" i="60"/>
  <c r="CS184" i="60"/>
  <c r="CF16" i="60"/>
  <c r="CI14" i="60"/>
  <c r="CT183" i="60"/>
  <c r="BR183" i="60"/>
  <c r="AE14" i="60"/>
  <c r="AB16" i="60"/>
  <c r="BH14" i="60"/>
  <c r="BE16" i="60"/>
  <c r="BS183" i="60"/>
  <c r="AN183" i="60"/>
  <c r="AO184" i="60" s="1"/>
  <c r="AP50" i="60"/>
  <c r="AO183" i="60"/>
  <c r="AB15" i="60"/>
  <c r="CS183" i="60"/>
  <c r="DY183" i="60" l="1"/>
  <c r="DZ183" i="60"/>
  <c r="DO11" i="60"/>
  <c r="DO16" i="60"/>
  <c r="DY184" i="60"/>
  <c r="BH16" i="60"/>
  <c r="BH11" i="60"/>
  <c r="CI11" i="60"/>
  <c r="CI16" i="60"/>
  <c r="AP183" i="60"/>
  <c r="AE16" i="60"/>
  <c r="AP184" i="60" s="1"/>
  <c r="AE11" i="60"/>
  <c r="DO13" i="60" l="1"/>
  <c r="DM13" i="60" s="1"/>
  <c r="DO15" i="60"/>
  <c r="EA184" i="60"/>
  <c r="CI13" i="60"/>
  <c r="CI15" i="60"/>
  <c r="BH15" i="60"/>
  <c r="BH13" i="60"/>
  <c r="AE15" i="60"/>
  <c r="AE13" i="60"/>
  <c r="EA107" i="60" l="1"/>
  <c r="EB107" i="60" s="1"/>
  <c r="EA102" i="60"/>
  <c r="EB102" i="60" s="1"/>
  <c r="EA68" i="60"/>
  <c r="EB68" i="60" s="1"/>
  <c r="EA113" i="60"/>
  <c r="EB113" i="60" s="1"/>
  <c r="EA75" i="60"/>
  <c r="EB75" i="60" s="1"/>
  <c r="EA83" i="60"/>
  <c r="EB83" i="60" s="1"/>
  <c r="EA62" i="60"/>
  <c r="EB62" i="60" s="1"/>
  <c r="EA54" i="60"/>
  <c r="EB54" i="60" s="1"/>
  <c r="EA168" i="60"/>
  <c r="EB168" i="60" s="1"/>
  <c r="EA97" i="60"/>
  <c r="EB97" i="60" s="1"/>
  <c r="EA88" i="60"/>
  <c r="EB88" i="60" s="1"/>
  <c r="EA161" i="60"/>
  <c r="EB161" i="60" s="1"/>
  <c r="EA116" i="60"/>
  <c r="EB116" i="60" s="1"/>
  <c r="EA56" i="60"/>
  <c r="EB56" i="60" s="1"/>
  <c r="EA90" i="60"/>
  <c r="EB90" i="60" s="1"/>
  <c r="EA170" i="60"/>
  <c r="EB170" i="60" s="1"/>
  <c r="EA67" i="60"/>
  <c r="EB67" i="60" s="1"/>
  <c r="EA154" i="60"/>
  <c r="EB154" i="60" s="1"/>
  <c r="EA134" i="60"/>
  <c r="EB134" i="60" s="1"/>
  <c r="EA91" i="60"/>
  <c r="EB91" i="60" s="1"/>
  <c r="EA138" i="60"/>
  <c r="EB138" i="60" s="1"/>
  <c r="EA98" i="60"/>
  <c r="EB98" i="60" s="1"/>
  <c r="EA103" i="60"/>
  <c r="EB103" i="60" s="1"/>
  <c r="EA142" i="60"/>
  <c r="EB142" i="60" s="1"/>
  <c r="EA58" i="60"/>
  <c r="EA100" i="60"/>
  <c r="EB100" i="60" s="1"/>
  <c r="EA118" i="60"/>
  <c r="EB118" i="60" s="1"/>
  <c r="EA82" i="60"/>
  <c r="EB82" i="60" s="1"/>
  <c r="EA172" i="60"/>
  <c r="EB172" i="60" s="1"/>
  <c r="EA53" i="60"/>
  <c r="EB53" i="60" s="1"/>
  <c r="EA146" i="60"/>
  <c r="EB146" i="60" s="1"/>
  <c r="EA130" i="60"/>
  <c r="EB130" i="60" s="1"/>
  <c r="EA81" i="60"/>
  <c r="EB81" i="60" s="1"/>
  <c r="EA109" i="60"/>
  <c r="EB109" i="60" s="1"/>
  <c r="EA106" i="60"/>
  <c r="EB106" i="60" s="1"/>
  <c r="EA166" i="60"/>
  <c r="EB166" i="60" s="1"/>
  <c r="EA114" i="60"/>
  <c r="EB114" i="60" s="1"/>
  <c r="EA60" i="60"/>
  <c r="EB60" i="60" s="1"/>
  <c r="EA74" i="60"/>
  <c r="EB74" i="60" s="1"/>
  <c r="EA150" i="60"/>
  <c r="EB150" i="60" s="1"/>
  <c r="EA148" i="60"/>
  <c r="EB148" i="60" s="1"/>
  <c r="EA158" i="60"/>
  <c r="EB158" i="60" s="1"/>
  <c r="EA84" i="60"/>
  <c r="EB84" i="60" s="1"/>
  <c r="EA174" i="60"/>
  <c r="EB174" i="60" s="1"/>
  <c r="EA126" i="60"/>
  <c r="EB126" i="60" s="1"/>
  <c r="EA115" i="60"/>
  <c r="EB115" i="60" s="1"/>
  <c r="EA110" i="60"/>
  <c r="EB110" i="60" s="1"/>
  <c r="EA86" i="60"/>
  <c r="EB86" i="60" s="1"/>
  <c r="EA94" i="60"/>
  <c r="EB94" i="60" s="1"/>
  <c r="EA61" i="60"/>
  <c r="EB61" i="60" s="1"/>
  <c r="EA89" i="60"/>
  <c r="EB89" i="60" s="1"/>
  <c r="EA128" i="60"/>
  <c r="EB128" i="60" s="1"/>
  <c r="EA101" i="60"/>
  <c r="EB101" i="60" s="1"/>
  <c r="EA153" i="60"/>
  <c r="EB153" i="60" s="1"/>
  <c r="EA132" i="60"/>
  <c r="EB132" i="60" s="1"/>
  <c r="EA95" i="60"/>
  <c r="EB95" i="60" s="1"/>
  <c r="EA96" i="60"/>
  <c r="EB96" i="60" s="1"/>
  <c r="EA70" i="60"/>
  <c r="EB70" i="60" s="1"/>
  <c r="EA173" i="60"/>
  <c r="EB173" i="60" s="1"/>
  <c r="EA145" i="60"/>
  <c r="EB145" i="60" s="1"/>
  <c r="EA65" i="60"/>
  <c r="EB65" i="60" s="1"/>
  <c r="EA119" i="60"/>
  <c r="EB119" i="60" s="1"/>
  <c r="EA160" i="60"/>
  <c r="EB160" i="60" s="1"/>
  <c r="EA104" i="60"/>
  <c r="EB104" i="60" s="1"/>
  <c r="EA80" i="60"/>
  <c r="EB80" i="60" s="1"/>
  <c r="EA108" i="60"/>
  <c r="EB108" i="60" s="1"/>
  <c r="EA127" i="60"/>
  <c r="EB127" i="60" s="1"/>
  <c r="EA159" i="60"/>
  <c r="EB159" i="60" s="1"/>
  <c r="EA144" i="60"/>
  <c r="EB144" i="60" s="1"/>
  <c r="EA51" i="60"/>
  <c r="EB51" i="60" s="1"/>
  <c r="EA140" i="60"/>
  <c r="EB140" i="60" s="1"/>
  <c r="EA55" i="60"/>
  <c r="EB55" i="60" s="1"/>
  <c r="EA152" i="60"/>
  <c r="EB152" i="60" s="1"/>
  <c r="EA151" i="60"/>
  <c r="EB151" i="60" s="1"/>
  <c r="EA137" i="60"/>
  <c r="EB137" i="60" s="1"/>
  <c r="EA77" i="60"/>
  <c r="EB77" i="60" s="1"/>
  <c r="EA120" i="60"/>
  <c r="EB120" i="60" s="1"/>
  <c r="EA76" i="60"/>
  <c r="EB76" i="60" s="1"/>
  <c r="EA169" i="60"/>
  <c r="EB169" i="60" s="1"/>
  <c r="EA64" i="60"/>
  <c r="EB64" i="60" s="1"/>
  <c r="EA125" i="60"/>
  <c r="EB125" i="60" s="1"/>
  <c r="EA167" i="60"/>
  <c r="EB167" i="60" s="1"/>
  <c r="EA157" i="60"/>
  <c r="EB157" i="60" s="1"/>
  <c r="EA59" i="60"/>
  <c r="EB59" i="60" s="1"/>
  <c r="EA93" i="60"/>
  <c r="EB93" i="60" s="1"/>
  <c r="EA52" i="60"/>
  <c r="EB52" i="60" s="1"/>
  <c r="EA129" i="60"/>
  <c r="EB129" i="60" s="1"/>
  <c r="EA92" i="60"/>
  <c r="EB92" i="60" s="1"/>
  <c r="EA112" i="60"/>
  <c r="EB112" i="60" s="1"/>
  <c r="EA79" i="60"/>
  <c r="EB79" i="60" s="1"/>
  <c r="EA124" i="60"/>
  <c r="EB124" i="60" s="1"/>
  <c r="EA175" i="60"/>
  <c r="EB175" i="60" s="1"/>
  <c r="EA171" i="60"/>
  <c r="EB171" i="60" s="1"/>
  <c r="EA66" i="60"/>
  <c r="EB66" i="60" s="1"/>
  <c r="EA182" i="60"/>
  <c r="EB182" i="60" s="1"/>
  <c r="EA50" i="60"/>
  <c r="EB50" i="60" s="1"/>
  <c r="EA111" i="60"/>
  <c r="EB111" i="60" s="1"/>
  <c r="EA123" i="60"/>
  <c r="EB123" i="60" s="1"/>
  <c r="EA181" i="60"/>
  <c r="EB181" i="60" s="1"/>
  <c r="EA162" i="60"/>
  <c r="EB162" i="60" s="1"/>
  <c r="EA131" i="60"/>
  <c r="EB131" i="60" s="1"/>
  <c r="EA122" i="60"/>
  <c r="EB122" i="60" s="1"/>
  <c r="EA136" i="60"/>
  <c r="EB136" i="60" s="1"/>
  <c r="EA135" i="60"/>
  <c r="EB135" i="60" s="1"/>
  <c r="EA133" i="60"/>
  <c r="EB133" i="60" s="1"/>
  <c r="EA85" i="60"/>
  <c r="EB85" i="60" s="1"/>
  <c r="EA180" i="60"/>
  <c r="EB180" i="60" s="1"/>
  <c r="EA117" i="60"/>
  <c r="EB117" i="60" s="1"/>
  <c r="EA73" i="60"/>
  <c r="EB73" i="60" s="1"/>
  <c r="EA149" i="60"/>
  <c r="EB149" i="60" s="1"/>
  <c r="EA99" i="60"/>
  <c r="EB99" i="60" s="1"/>
  <c r="EA156" i="60"/>
  <c r="EB156" i="60" s="1"/>
  <c r="EA176" i="60"/>
  <c r="EB176" i="60" s="1"/>
  <c r="EA87" i="60"/>
  <c r="EB87" i="60" s="1"/>
  <c r="EA165" i="60"/>
  <c r="EB165" i="60" s="1"/>
  <c r="EA139" i="60"/>
  <c r="EB139" i="60" s="1"/>
  <c r="EA78" i="60"/>
  <c r="EB78" i="60" s="1"/>
  <c r="EA164" i="60"/>
  <c r="EB164" i="60" s="1"/>
  <c r="EA163" i="60"/>
  <c r="EB163" i="60" s="1"/>
  <c r="EA143" i="60"/>
  <c r="EB143" i="60" s="1"/>
  <c r="EA155" i="60"/>
  <c r="EB155" i="60" s="1"/>
  <c r="EA141" i="60"/>
  <c r="EB141" i="60" s="1"/>
  <c r="EA69" i="60"/>
  <c r="EB69" i="60" s="1"/>
  <c r="EA72" i="60"/>
  <c r="EB72" i="60" s="1"/>
  <c r="EA121" i="60"/>
  <c r="EB121" i="60" s="1"/>
  <c r="EA63" i="60"/>
  <c r="EB63" i="60" s="1"/>
  <c r="EA147" i="60"/>
  <c r="EB147" i="60" s="1"/>
  <c r="EA178" i="60"/>
  <c r="EB178" i="60" s="1"/>
  <c r="EA177" i="60"/>
  <c r="EB177" i="60" s="1"/>
  <c r="EA71" i="60"/>
  <c r="EB71" i="60" s="1"/>
  <c r="EA179" i="60"/>
  <c r="EB179" i="60" s="1"/>
  <c r="EA105" i="60"/>
  <c r="EB105" i="60" s="1"/>
  <c r="EA57" i="60"/>
  <c r="EB57" i="60" s="1"/>
  <c r="AQ184" i="60"/>
  <c r="AR184" i="60" s="1"/>
  <c r="AC13" i="60"/>
  <c r="BT184" i="60"/>
  <c r="BF13" i="60"/>
  <c r="CU184" i="60"/>
  <c r="CG13" i="60"/>
  <c r="EC50" i="60" l="1"/>
  <c r="EA183" i="60"/>
  <c r="EB184" i="60" s="1"/>
  <c r="EB58" i="60"/>
  <c r="CU153" i="60"/>
  <c r="CV153" i="60" s="1"/>
  <c r="CU128" i="60"/>
  <c r="CV128" i="60" s="1"/>
  <c r="CU118" i="60"/>
  <c r="CV118" i="60" s="1"/>
  <c r="CU145" i="60"/>
  <c r="CV145" i="60" s="1"/>
  <c r="CU112" i="60"/>
  <c r="CV112" i="60" s="1"/>
  <c r="CU96" i="60"/>
  <c r="CV96" i="60" s="1"/>
  <c r="CU120" i="60"/>
  <c r="CV120" i="60" s="1"/>
  <c r="CU130" i="60"/>
  <c r="CV130" i="60" s="1"/>
  <c r="CU167" i="60"/>
  <c r="CV167" i="60" s="1"/>
  <c r="CU60" i="60"/>
  <c r="CV60" i="60" s="1"/>
  <c r="CU82" i="60"/>
  <c r="CV82" i="60" s="1"/>
  <c r="CU149" i="60"/>
  <c r="CV149" i="60" s="1"/>
  <c r="CU102" i="60"/>
  <c r="CV102" i="60" s="1"/>
  <c r="CU115" i="60"/>
  <c r="CV115" i="60" s="1"/>
  <c r="CU68" i="60"/>
  <c r="CV68" i="60" s="1"/>
  <c r="CU95" i="60"/>
  <c r="CV95" i="60" s="1"/>
  <c r="CU154" i="60"/>
  <c r="CV154" i="60" s="1"/>
  <c r="CU66" i="60"/>
  <c r="CV66" i="60" s="1"/>
  <c r="CU182" i="60"/>
  <c r="CV182" i="60" s="1"/>
  <c r="CU117" i="60"/>
  <c r="CV117" i="60" s="1"/>
  <c r="CU181" i="60"/>
  <c r="CV181" i="60" s="1"/>
  <c r="CU148" i="60"/>
  <c r="CV148" i="60" s="1"/>
  <c r="CU86" i="60"/>
  <c r="CV86" i="60" s="1"/>
  <c r="CU106" i="60"/>
  <c r="CV106" i="60" s="1"/>
  <c r="CU140" i="60"/>
  <c r="CV140" i="60" s="1"/>
  <c r="CU101" i="60"/>
  <c r="CV101" i="60" s="1"/>
  <c r="CU56" i="60"/>
  <c r="CV56" i="60" s="1"/>
  <c r="CU144" i="60"/>
  <c r="CV144" i="60" s="1"/>
  <c r="CU119" i="60"/>
  <c r="CV119" i="60" s="1"/>
  <c r="CU155" i="60"/>
  <c r="CV155" i="60" s="1"/>
  <c r="CU161" i="60"/>
  <c r="CV161" i="60" s="1"/>
  <c r="CU158" i="60"/>
  <c r="CV158" i="60" s="1"/>
  <c r="CU93" i="60"/>
  <c r="CV93" i="60" s="1"/>
  <c r="CU85" i="60"/>
  <c r="CV85" i="60" s="1"/>
  <c r="CU83" i="60"/>
  <c r="CV83" i="60" s="1"/>
  <c r="CU53" i="60"/>
  <c r="CV53" i="60" s="1"/>
  <c r="CU97" i="60"/>
  <c r="CV97" i="60" s="1"/>
  <c r="CU88" i="60"/>
  <c r="CV88" i="60" s="1"/>
  <c r="CU109" i="60"/>
  <c r="CV109" i="60" s="1"/>
  <c r="CU116" i="60"/>
  <c r="CV116" i="60" s="1"/>
  <c r="CU84" i="60"/>
  <c r="CV84" i="60" s="1"/>
  <c r="CU55" i="60"/>
  <c r="CV55" i="60" s="1"/>
  <c r="CU81" i="60"/>
  <c r="CV81" i="60" s="1"/>
  <c r="CU156" i="60"/>
  <c r="CV156" i="60" s="1"/>
  <c r="CU160" i="60"/>
  <c r="CV160" i="60" s="1"/>
  <c r="CU59" i="60"/>
  <c r="CV59" i="60" s="1"/>
  <c r="CU124" i="60"/>
  <c r="CV124" i="60" s="1"/>
  <c r="CU123" i="60"/>
  <c r="CV123" i="60" s="1"/>
  <c r="CU61" i="60"/>
  <c r="CV61" i="60" s="1"/>
  <c r="CU175" i="60"/>
  <c r="CV175" i="60" s="1"/>
  <c r="CU129" i="60"/>
  <c r="CV129" i="60" s="1"/>
  <c r="CU51" i="60"/>
  <c r="CV51" i="60" s="1"/>
  <c r="CU157" i="60"/>
  <c r="CV157" i="60" s="1"/>
  <c r="CU122" i="60"/>
  <c r="CV122" i="60" s="1"/>
  <c r="CU142" i="60"/>
  <c r="CV142" i="60" s="1"/>
  <c r="CU179" i="60"/>
  <c r="CV179" i="60" s="1"/>
  <c r="CU171" i="60"/>
  <c r="CV171" i="60" s="1"/>
  <c r="CU77" i="60"/>
  <c r="CV77" i="60" s="1"/>
  <c r="CU110" i="60"/>
  <c r="CV110" i="60" s="1"/>
  <c r="CU173" i="60"/>
  <c r="CV173" i="60" s="1"/>
  <c r="CU168" i="60"/>
  <c r="CV168" i="60" s="1"/>
  <c r="CU146" i="60"/>
  <c r="CV146" i="60" s="1"/>
  <c r="CU113" i="60"/>
  <c r="CV113" i="60" s="1"/>
  <c r="CU64" i="60"/>
  <c r="CV64" i="60" s="1"/>
  <c r="CU104" i="60"/>
  <c r="CV104" i="60" s="1"/>
  <c r="CU125" i="60"/>
  <c r="CV125" i="60" s="1"/>
  <c r="CU172" i="60"/>
  <c r="CV172" i="60" s="1"/>
  <c r="CU63" i="60"/>
  <c r="CV63" i="60" s="1"/>
  <c r="CU74" i="60"/>
  <c r="CV74" i="60" s="1"/>
  <c r="CU58" i="60"/>
  <c r="CV58" i="60" s="1"/>
  <c r="CU76" i="60"/>
  <c r="CV76" i="60" s="1"/>
  <c r="CU98" i="60"/>
  <c r="CV98" i="60" s="1"/>
  <c r="CU92" i="60"/>
  <c r="CV92" i="60" s="1"/>
  <c r="CU105" i="60"/>
  <c r="CV105" i="60" s="1"/>
  <c r="CU52" i="60"/>
  <c r="CV52" i="60" s="1"/>
  <c r="CU152" i="60"/>
  <c r="CV152" i="60" s="1"/>
  <c r="CU50" i="60"/>
  <c r="CU162" i="60"/>
  <c r="CV162" i="60" s="1"/>
  <c r="CU107" i="60"/>
  <c r="CV107" i="60" s="1"/>
  <c r="CU170" i="60"/>
  <c r="CV170" i="60" s="1"/>
  <c r="CU54" i="60"/>
  <c r="CV54" i="60" s="1"/>
  <c r="CU147" i="60"/>
  <c r="CV147" i="60" s="1"/>
  <c r="CU166" i="60"/>
  <c r="CV166" i="60" s="1"/>
  <c r="CU103" i="60"/>
  <c r="CV103" i="60" s="1"/>
  <c r="CU100" i="60"/>
  <c r="CV100" i="60" s="1"/>
  <c r="CU114" i="60"/>
  <c r="CV114" i="60" s="1"/>
  <c r="CU65" i="60"/>
  <c r="CV65" i="60" s="1"/>
  <c r="CU62" i="60"/>
  <c r="CV62" i="60" s="1"/>
  <c r="CU138" i="60"/>
  <c r="CV138" i="60" s="1"/>
  <c r="CU139" i="60"/>
  <c r="CV139" i="60" s="1"/>
  <c r="CU78" i="60"/>
  <c r="CV78" i="60" s="1"/>
  <c r="CU150" i="60"/>
  <c r="CV150" i="60" s="1"/>
  <c r="CU176" i="60"/>
  <c r="CV176" i="60" s="1"/>
  <c r="CU80" i="60"/>
  <c r="CV80" i="60" s="1"/>
  <c r="CU180" i="60"/>
  <c r="CV180" i="60" s="1"/>
  <c r="CU177" i="60"/>
  <c r="CV177" i="60" s="1"/>
  <c r="CU73" i="60"/>
  <c r="CV73" i="60" s="1"/>
  <c r="CU131" i="60"/>
  <c r="CV131" i="60" s="1"/>
  <c r="CU69" i="60"/>
  <c r="CV69" i="60" s="1"/>
  <c r="CU108" i="60"/>
  <c r="CV108" i="60" s="1"/>
  <c r="CU94" i="60"/>
  <c r="CV94" i="60" s="1"/>
  <c r="CU169" i="60"/>
  <c r="CV169" i="60" s="1"/>
  <c r="CU67" i="60"/>
  <c r="CV67" i="60" s="1"/>
  <c r="CU141" i="60"/>
  <c r="CV141" i="60" s="1"/>
  <c r="CU99" i="60"/>
  <c r="CV99" i="60" s="1"/>
  <c r="CU126" i="60"/>
  <c r="CV126" i="60" s="1"/>
  <c r="CU159" i="60"/>
  <c r="CV159" i="60" s="1"/>
  <c r="CU57" i="60"/>
  <c r="CV57" i="60" s="1"/>
  <c r="CU174" i="60"/>
  <c r="CV174" i="60" s="1"/>
  <c r="CU87" i="60"/>
  <c r="CV87" i="60" s="1"/>
  <c r="CU89" i="60"/>
  <c r="CV89" i="60" s="1"/>
  <c r="CU79" i="60"/>
  <c r="CV79" i="60" s="1"/>
  <c r="CU121" i="60"/>
  <c r="CV121" i="60" s="1"/>
  <c r="CU143" i="60"/>
  <c r="CV143" i="60" s="1"/>
  <c r="CU178" i="60"/>
  <c r="CV178" i="60" s="1"/>
  <c r="CU163" i="60"/>
  <c r="CV163" i="60" s="1"/>
  <c r="CU151" i="60"/>
  <c r="CV151" i="60" s="1"/>
  <c r="CU127" i="60"/>
  <c r="CV127" i="60" s="1"/>
  <c r="CU133" i="60"/>
  <c r="CV133" i="60" s="1"/>
  <c r="CU71" i="60"/>
  <c r="CV71" i="60" s="1"/>
  <c r="CU136" i="60"/>
  <c r="CV136" i="60" s="1"/>
  <c r="CU134" i="60"/>
  <c r="CV134" i="60" s="1"/>
  <c r="CU135" i="60"/>
  <c r="CV135" i="60" s="1"/>
  <c r="CU90" i="60"/>
  <c r="CV90" i="60" s="1"/>
  <c r="CU70" i="60"/>
  <c r="CV70" i="60" s="1"/>
  <c r="CU137" i="60"/>
  <c r="CV137" i="60" s="1"/>
  <c r="CU132" i="60"/>
  <c r="CV132" i="60" s="1"/>
  <c r="CU111" i="60"/>
  <c r="CV111" i="60" s="1"/>
  <c r="CU75" i="60"/>
  <c r="CV75" i="60" s="1"/>
  <c r="CU165" i="60"/>
  <c r="CV165" i="60" s="1"/>
  <c r="CU91" i="60"/>
  <c r="CV91" i="60" s="1"/>
  <c r="CU72" i="60"/>
  <c r="CV72" i="60" s="1"/>
  <c r="CU164" i="60"/>
  <c r="CV164" i="60" s="1"/>
  <c r="BT138" i="60"/>
  <c r="BU138" i="60" s="1"/>
  <c r="BT110" i="60"/>
  <c r="BU110" i="60" s="1"/>
  <c r="BT97" i="60"/>
  <c r="BU97" i="60" s="1"/>
  <c r="BT89" i="60"/>
  <c r="BU89" i="60" s="1"/>
  <c r="BT68" i="60"/>
  <c r="BU68" i="60" s="1"/>
  <c r="BT52" i="60"/>
  <c r="BU52" i="60" s="1"/>
  <c r="BT75" i="60"/>
  <c r="BU75" i="60" s="1"/>
  <c r="BT125" i="60"/>
  <c r="BU125" i="60" s="1"/>
  <c r="BT128" i="60"/>
  <c r="BU128" i="60" s="1"/>
  <c r="BT117" i="60"/>
  <c r="BU117" i="60" s="1"/>
  <c r="BT64" i="60"/>
  <c r="BU64" i="60" s="1"/>
  <c r="BT105" i="60"/>
  <c r="BU105" i="60" s="1"/>
  <c r="BT126" i="60"/>
  <c r="BU126" i="60" s="1"/>
  <c r="BT96" i="60"/>
  <c r="BU96" i="60" s="1"/>
  <c r="BT76" i="60"/>
  <c r="BU76" i="60" s="1"/>
  <c r="BT178" i="60"/>
  <c r="BU178" i="60" s="1"/>
  <c r="BT149" i="60"/>
  <c r="BU149" i="60" s="1"/>
  <c r="BT143" i="60"/>
  <c r="BU143" i="60" s="1"/>
  <c r="BT103" i="60"/>
  <c r="BU103" i="60" s="1"/>
  <c r="BT115" i="60"/>
  <c r="BU115" i="60" s="1"/>
  <c r="BT77" i="60"/>
  <c r="BU77" i="60" s="1"/>
  <c r="BT69" i="60"/>
  <c r="BU69" i="60" s="1"/>
  <c r="BT93" i="60"/>
  <c r="BU93" i="60" s="1"/>
  <c r="BT164" i="60"/>
  <c r="BU164" i="60" s="1"/>
  <c r="BT59" i="60"/>
  <c r="BU59" i="60" s="1"/>
  <c r="BT157" i="60"/>
  <c r="BU157" i="60" s="1"/>
  <c r="BT145" i="60"/>
  <c r="BU145" i="60" s="1"/>
  <c r="BT119" i="60"/>
  <c r="BU119" i="60" s="1"/>
  <c r="BT167" i="60"/>
  <c r="BU167" i="60" s="1"/>
  <c r="BT175" i="60"/>
  <c r="BU175" i="60" s="1"/>
  <c r="BT102" i="60"/>
  <c r="BU102" i="60" s="1"/>
  <c r="BT63" i="60"/>
  <c r="BU63" i="60" s="1"/>
  <c r="BT174" i="60"/>
  <c r="BU174" i="60" s="1"/>
  <c r="BT173" i="60"/>
  <c r="BU173" i="60" s="1"/>
  <c r="BT124" i="60"/>
  <c r="BU124" i="60" s="1"/>
  <c r="BT153" i="60"/>
  <c r="BU153" i="60" s="1"/>
  <c r="BT172" i="60"/>
  <c r="BU172" i="60" s="1"/>
  <c r="BT146" i="60"/>
  <c r="BU146" i="60" s="1"/>
  <c r="BT144" i="60"/>
  <c r="BU144" i="60" s="1"/>
  <c r="BT98" i="60"/>
  <c r="BU98" i="60" s="1"/>
  <c r="BT62" i="60"/>
  <c r="BU62" i="60" s="1"/>
  <c r="BT177" i="60"/>
  <c r="BU177" i="60" s="1"/>
  <c r="BT148" i="60"/>
  <c r="BU148" i="60" s="1"/>
  <c r="BT176" i="60"/>
  <c r="BU176" i="60" s="1"/>
  <c r="BT154" i="60"/>
  <c r="BU154" i="60" s="1"/>
  <c r="BT147" i="60"/>
  <c r="BU147" i="60" s="1"/>
  <c r="BT161" i="60"/>
  <c r="BU161" i="60" s="1"/>
  <c r="BT94" i="60"/>
  <c r="BU94" i="60" s="1"/>
  <c r="BT180" i="60"/>
  <c r="BU180" i="60" s="1"/>
  <c r="BT66" i="60"/>
  <c r="BU66" i="60" s="1"/>
  <c r="BT81" i="60"/>
  <c r="BU81" i="60" s="1"/>
  <c r="BT65" i="60"/>
  <c r="BU65" i="60" s="1"/>
  <c r="BT72" i="60"/>
  <c r="BU72" i="60" s="1"/>
  <c r="BT57" i="60"/>
  <c r="BU57" i="60" s="1"/>
  <c r="BT116" i="60"/>
  <c r="BU116" i="60" s="1"/>
  <c r="BT53" i="60"/>
  <c r="BU53" i="60" s="1"/>
  <c r="BT104" i="60"/>
  <c r="BU104" i="60" s="1"/>
  <c r="BT152" i="60"/>
  <c r="BU152" i="60" s="1"/>
  <c r="BT83" i="60"/>
  <c r="BU83" i="60" s="1"/>
  <c r="BT113" i="60"/>
  <c r="BU113" i="60" s="1"/>
  <c r="BT61" i="60"/>
  <c r="BU61" i="60" s="1"/>
  <c r="BT85" i="60"/>
  <c r="BU85" i="60" s="1"/>
  <c r="BT151" i="60"/>
  <c r="BU151" i="60" s="1"/>
  <c r="BT80" i="60"/>
  <c r="BU80" i="60" s="1"/>
  <c r="BT70" i="60"/>
  <c r="BU70" i="60" s="1"/>
  <c r="BT122" i="60"/>
  <c r="BU122" i="60" s="1"/>
  <c r="BT141" i="60"/>
  <c r="BU141" i="60" s="1"/>
  <c r="BT108" i="60"/>
  <c r="BU108" i="60" s="1"/>
  <c r="BT127" i="60"/>
  <c r="BU127" i="60" s="1"/>
  <c r="BT55" i="60"/>
  <c r="BU55" i="60" s="1"/>
  <c r="BT88" i="60"/>
  <c r="BU88" i="60" s="1"/>
  <c r="BT159" i="60"/>
  <c r="BU159" i="60" s="1"/>
  <c r="BT106" i="60"/>
  <c r="BU106" i="60" s="1"/>
  <c r="BT134" i="60"/>
  <c r="BU134" i="60" s="1"/>
  <c r="BT162" i="60"/>
  <c r="BU162" i="60" s="1"/>
  <c r="BT90" i="60"/>
  <c r="BU90" i="60" s="1"/>
  <c r="BT163" i="60"/>
  <c r="BU163" i="60" s="1"/>
  <c r="BT158" i="60"/>
  <c r="BU158" i="60" s="1"/>
  <c r="BT168" i="60"/>
  <c r="BU168" i="60" s="1"/>
  <c r="BT133" i="60"/>
  <c r="BU133" i="60" s="1"/>
  <c r="BT71" i="60"/>
  <c r="BU71" i="60" s="1"/>
  <c r="BT142" i="60"/>
  <c r="BU142" i="60" s="1"/>
  <c r="BT181" i="60"/>
  <c r="BU181" i="60" s="1"/>
  <c r="BT114" i="60"/>
  <c r="BU114" i="60" s="1"/>
  <c r="BT169" i="60"/>
  <c r="BU169" i="60" s="1"/>
  <c r="BT101" i="60"/>
  <c r="BU101" i="60" s="1"/>
  <c r="BT92" i="60"/>
  <c r="BU92" i="60" s="1"/>
  <c r="BT139" i="60"/>
  <c r="BU139" i="60" s="1"/>
  <c r="BT79" i="60"/>
  <c r="BU79" i="60" s="1"/>
  <c r="BT156" i="60"/>
  <c r="BU156" i="60" s="1"/>
  <c r="BT112" i="60"/>
  <c r="BU112" i="60" s="1"/>
  <c r="BT58" i="60"/>
  <c r="BU58" i="60" s="1"/>
  <c r="BT120" i="60"/>
  <c r="BU120" i="60" s="1"/>
  <c r="BT107" i="60"/>
  <c r="BU107" i="60" s="1"/>
  <c r="BT56" i="60"/>
  <c r="BU56" i="60" s="1"/>
  <c r="BT121" i="60"/>
  <c r="BU121" i="60" s="1"/>
  <c r="BT150" i="60"/>
  <c r="BU150" i="60" s="1"/>
  <c r="BT95" i="60"/>
  <c r="BU95" i="60" s="1"/>
  <c r="BT100" i="60"/>
  <c r="BU100" i="60" s="1"/>
  <c r="BT99" i="60"/>
  <c r="BU99" i="60" s="1"/>
  <c r="BT54" i="60"/>
  <c r="BU54" i="60" s="1"/>
  <c r="BT140" i="60"/>
  <c r="BU140" i="60" s="1"/>
  <c r="BT111" i="60"/>
  <c r="BU111" i="60" s="1"/>
  <c r="BT160" i="60"/>
  <c r="BU160" i="60" s="1"/>
  <c r="BT86" i="60"/>
  <c r="BU86" i="60" s="1"/>
  <c r="BT60" i="60"/>
  <c r="BU60" i="60" s="1"/>
  <c r="BT118" i="60"/>
  <c r="BU118" i="60" s="1"/>
  <c r="BT67" i="60"/>
  <c r="BU67" i="60" s="1"/>
  <c r="BT179" i="60"/>
  <c r="BU179" i="60" s="1"/>
  <c r="BT171" i="60"/>
  <c r="BU171" i="60" s="1"/>
  <c r="BT82" i="60"/>
  <c r="BU82" i="60" s="1"/>
  <c r="BT137" i="60"/>
  <c r="BU137" i="60" s="1"/>
  <c r="BT182" i="60"/>
  <c r="BU182" i="60" s="1"/>
  <c r="BT166" i="60"/>
  <c r="BU166" i="60" s="1"/>
  <c r="BT155" i="60"/>
  <c r="BU155" i="60" s="1"/>
  <c r="BT123" i="60"/>
  <c r="BU123" i="60" s="1"/>
  <c r="BT135" i="60"/>
  <c r="BU135" i="60" s="1"/>
  <c r="BT73" i="60"/>
  <c r="BU73" i="60" s="1"/>
  <c r="BT130" i="60"/>
  <c r="BU130" i="60" s="1"/>
  <c r="BT131" i="60"/>
  <c r="BU131" i="60" s="1"/>
  <c r="BT74" i="60"/>
  <c r="BU74" i="60" s="1"/>
  <c r="BT170" i="60"/>
  <c r="BU170" i="60" s="1"/>
  <c r="BT129" i="60"/>
  <c r="BU129" i="60" s="1"/>
  <c r="BT165" i="60"/>
  <c r="BU165" i="60" s="1"/>
  <c r="BT50" i="60"/>
  <c r="BT51" i="60"/>
  <c r="BU51" i="60" s="1"/>
  <c r="BT91" i="60"/>
  <c r="BU91" i="60" s="1"/>
  <c r="BT87" i="60"/>
  <c r="BU87" i="60" s="1"/>
  <c r="BT136" i="60"/>
  <c r="BU136" i="60" s="1"/>
  <c r="BT84" i="60"/>
  <c r="BU84" i="60" s="1"/>
  <c r="BT132" i="60"/>
  <c r="BU132" i="60" s="1"/>
  <c r="BT78" i="60"/>
  <c r="BU78" i="60" s="1"/>
  <c r="BT109" i="60"/>
  <c r="BU109" i="60" s="1"/>
  <c r="AQ135" i="60"/>
  <c r="AR135" i="60" s="1"/>
  <c r="AQ172" i="60"/>
  <c r="AR172" i="60" s="1"/>
  <c r="AQ97" i="60"/>
  <c r="AR97" i="60" s="1"/>
  <c r="AQ174" i="60"/>
  <c r="AR174" i="60" s="1"/>
  <c r="AQ78" i="60"/>
  <c r="AR78" i="60" s="1"/>
  <c r="AQ88" i="60"/>
  <c r="AR88" i="60" s="1"/>
  <c r="AQ68" i="60"/>
  <c r="AR68" i="60" s="1"/>
  <c r="AQ73" i="60"/>
  <c r="AR73" i="60" s="1"/>
  <c r="AQ104" i="60"/>
  <c r="AR104" i="60" s="1"/>
  <c r="AQ157" i="60"/>
  <c r="AR157" i="60" s="1"/>
  <c r="AQ138" i="60"/>
  <c r="AR138" i="60" s="1"/>
  <c r="AQ141" i="60"/>
  <c r="AR141" i="60" s="1"/>
  <c r="AQ56" i="60"/>
  <c r="AR56" i="60" s="1"/>
  <c r="AQ152" i="60"/>
  <c r="AR152" i="60" s="1"/>
  <c r="AQ132" i="60"/>
  <c r="AR132" i="60" s="1"/>
  <c r="AQ124" i="60"/>
  <c r="AR124" i="60" s="1"/>
  <c r="AQ70" i="60"/>
  <c r="AR70" i="60" s="1"/>
  <c r="AQ72" i="60"/>
  <c r="AR72" i="60" s="1"/>
  <c r="AQ144" i="60"/>
  <c r="AR144" i="60" s="1"/>
  <c r="AQ109" i="60"/>
  <c r="AR109" i="60" s="1"/>
  <c r="AQ74" i="60"/>
  <c r="AR74" i="60" s="1"/>
  <c r="AQ107" i="60"/>
  <c r="AR107" i="60" s="1"/>
  <c r="AQ111" i="60"/>
  <c r="AR111" i="60" s="1"/>
  <c r="AQ101" i="60"/>
  <c r="AR101" i="60" s="1"/>
  <c r="AQ180" i="60"/>
  <c r="AR180" i="60" s="1"/>
  <c r="AQ75" i="60"/>
  <c r="AR75" i="60" s="1"/>
  <c r="AQ148" i="60"/>
  <c r="AR148" i="60" s="1"/>
  <c r="AQ76" i="60"/>
  <c r="AR76" i="60" s="1"/>
  <c r="AQ130" i="60"/>
  <c r="AR130" i="60" s="1"/>
  <c r="AQ90" i="60"/>
  <c r="AR90" i="60" s="1"/>
  <c r="AQ69" i="60"/>
  <c r="AR69" i="60" s="1"/>
  <c r="AQ168" i="60"/>
  <c r="AR168" i="60" s="1"/>
  <c r="AQ117" i="60"/>
  <c r="AR117" i="60" s="1"/>
  <c r="AQ110" i="60"/>
  <c r="AR110" i="60" s="1"/>
  <c r="AQ92" i="60"/>
  <c r="AR92" i="60" s="1"/>
  <c r="AQ165" i="60"/>
  <c r="AR165" i="60" s="1"/>
  <c r="AQ99" i="60"/>
  <c r="AR99" i="60" s="1"/>
  <c r="AQ65" i="60"/>
  <c r="AR65" i="60" s="1"/>
  <c r="AQ133" i="60"/>
  <c r="AR133" i="60" s="1"/>
  <c r="AQ176" i="60"/>
  <c r="AR176" i="60" s="1"/>
  <c r="AQ82" i="60"/>
  <c r="AR82" i="60" s="1"/>
  <c r="AQ108" i="60"/>
  <c r="AR108" i="60" s="1"/>
  <c r="AQ127" i="60"/>
  <c r="AR127" i="60" s="1"/>
  <c r="AQ67" i="60"/>
  <c r="AR67" i="60" s="1"/>
  <c r="AQ102" i="60"/>
  <c r="AR102" i="60" s="1"/>
  <c r="AQ85" i="60"/>
  <c r="AR85" i="60" s="1"/>
  <c r="AQ96" i="60"/>
  <c r="AR96" i="60" s="1"/>
  <c r="AQ58" i="60"/>
  <c r="AR58" i="60" s="1"/>
  <c r="AQ181" i="60"/>
  <c r="AR181" i="60" s="1"/>
  <c r="AQ113" i="60"/>
  <c r="AR113" i="60" s="1"/>
  <c r="AQ177" i="60"/>
  <c r="AR177" i="60" s="1"/>
  <c r="AQ140" i="60"/>
  <c r="AR140" i="60" s="1"/>
  <c r="AQ170" i="60"/>
  <c r="AR170" i="60" s="1"/>
  <c r="AQ64" i="60"/>
  <c r="AR64" i="60" s="1"/>
  <c r="AQ128" i="60"/>
  <c r="AR128" i="60" s="1"/>
  <c r="AQ122" i="60"/>
  <c r="AR122" i="60" s="1"/>
  <c r="AQ146" i="60"/>
  <c r="AR146" i="60" s="1"/>
  <c r="AQ79" i="60"/>
  <c r="AR79" i="60" s="1"/>
  <c r="AQ77" i="60"/>
  <c r="AR77" i="60" s="1"/>
  <c r="AQ147" i="60"/>
  <c r="AR147" i="60" s="1"/>
  <c r="AQ62" i="60"/>
  <c r="AR62" i="60" s="1"/>
  <c r="AQ94" i="60"/>
  <c r="AR94" i="60" s="1"/>
  <c r="AQ121" i="60"/>
  <c r="AR121" i="60" s="1"/>
  <c r="AQ51" i="60"/>
  <c r="AR51" i="60" s="1"/>
  <c r="AQ158" i="60"/>
  <c r="AR158" i="60" s="1"/>
  <c r="AQ136" i="60"/>
  <c r="AR136" i="60" s="1"/>
  <c r="AQ106" i="60"/>
  <c r="AR106" i="60" s="1"/>
  <c r="AQ125" i="60"/>
  <c r="AR125" i="60" s="1"/>
  <c r="AQ163" i="60"/>
  <c r="AR163" i="60" s="1"/>
  <c r="AQ84" i="60"/>
  <c r="AR84" i="60" s="1"/>
  <c r="AQ179" i="60"/>
  <c r="AR179" i="60" s="1"/>
  <c r="AQ71" i="60"/>
  <c r="AR71" i="60" s="1"/>
  <c r="AQ143" i="60"/>
  <c r="AR143" i="60" s="1"/>
  <c r="AQ159" i="60"/>
  <c r="AR159" i="60" s="1"/>
  <c r="AQ66" i="60"/>
  <c r="AR66" i="60" s="1"/>
  <c r="AQ100" i="60"/>
  <c r="AR100" i="60" s="1"/>
  <c r="AQ86" i="60"/>
  <c r="AR86" i="60" s="1"/>
  <c r="AQ54" i="60"/>
  <c r="AR54" i="60" s="1"/>
  <c r="AQ145" i="60"/>
  <c r="AR145" i="60" s="1"/>
  <c r="AQ95" i="60"/>
  <c r="AR95" i="60" s="1"/>
  <c r="AQ87" i="60"/>
  <c r="AR87" i="60" s="1"/>
  <c r="AQ139" i="60"/>
  <c r="AR139" i="60" s="1"/>
  <c r="AQ155" i="60"/>
  <c r="AR155" i="60" s="1"/>
  <c r="AQ160" i="60"/>
  <c r="AR160" i="60" s="1"/>
  <c r="AQ91" i="60"/>
  <c r="AR91" i="60" s="1"/>
  <c r="AQ98" i="60"/>
  <c r="AR98" i="60" s="1"/>
  <c r="AQ129" i="60"/>
  <c r="AR129" i="60" s="1"/>
  <c r="AQ123" i="60"/>
  <c r="AR123" i="60" s="1"/>
  <c r="AQ63" i="60"/>
  <c r="AR63" i="60" s="1"/>
  <c r="AQ166" i="60"/>
  <c r="AR166" i="60" s="1"/>
  <c r="AQ169" i="60"/>
  <c r="AR169" i="60" s="1"/>
  <c r="AQ119" i="60"/>
  <c r="AR119" i="60" s="1"/>
  <c r="AQ50" i="60"/>
  <c r="AQ103" i="60"/>
  <c r="AR103" i="60" s="1"/>
  <c r="AQ105" i="60"/>
  <c r="AR105" i="60" s="1"/>
  <c r="AQ134" i="60"/>
  <c r="AR134" i="60" s="1"/>
  <c r="AQ164" i="60"/>
  <c r="AR164" i="60" s="1"/>
  <c r="AQ53" i="60"/>
  <c r="AR53" i="60" s="1"/>
  <c r="AQ116" i="60"/>
  <c r="AR116" i="60" s="1"/>
  <c r="AQ171" i="60"/>
  <c r="AR171" i="60" s="1"/>
  <c r="AQ120" i="60"/>
  <c r="AR120" i="60" s="1"/>
  <c r="AQ118" i="60"/>
  <c r="AR118" i="60" s="1"/>
  <c r="AQ60" i="60"/>
  <c r="AR60" i="60" s="1"/>
  <c r="AQ115" i="60"/>
  <c r="AR115" i="60" s="1"/>
  <c r="AQ83" i="60"/>
  <c r="AR83" i="60" s="1"/>
  <c r="AQ114" i="60"/>
  <c r="AR114" i="60" s="1"/>
  <c r="AQ112" i="60"/>
  <c r="AR112" i="60" s="1"/>
  <c r="AQ142" i="60"/>
  <c r="AR142" i="60" s="1"/>
  <c r="AQ126" i="60"/>
  <c r="AR126" i="60" s="1"/>
  <c r="AQ150" i="60"/>
  <c r="AR150" i="60" s="1"/>
  <c r="AQ173" i="60"/>
  <c r="AR173" i="60" s="1"/>
  <c r="AQ89" i="60"/>
  <c r="AR89" i="60" s="1"/>
  <c r="AQ178" i="60"/>
  <c r="AR178" i="60" s="1"/>
  <c r="AQ55" i="60"/>
  <c r="AR55" i="60" s="1"/>
  <c r="AQ52" i="60"/>
  <c r="AR52" i="60" s="1"/>
  <c r="AQ131" i="60"/>
  <c r="AR131" i="60" s="1"/>
  <c r="AQ162" i="60"/>
  <c r="AR162" i="60" s="1"/>
  <c r="AQ151" i="60"/>
  <c r="AR151" i="60" s="1"/>
  <c r="AQ182" i="60"/>
  <c r="AR182" i="60" s="1"/>
  <c r="AQ59" i="60"/>
  <c r="AR59" i="60" s="1"/>
  <c r="AQ81" i="60"/>
  <c r="AR81" i="60" s="1"/>
  <c r="AQ137" i="60"/>
  <c r="AR137" i="60" s="1"/>
  <c r="AQ167" i="60"/>
  <c r="AR167" i="60" s="1"/>
  <c r="AQ156" i="60"/>
  <c r="AR156" i="60" s="1"/>
  <c r="AQ154" i="60"/>
  <c r="AR154" i="60" s="1"/>
  <c r="AQ61" i="60"/>
  <c r="AR61" i="60" s="1"/>
  <c r="AQ149" i="60"/>
  <c r="AR149" i="60" s="1"/>
  <c r="AQ93" i="60"/>
  <c r="AR93" i="60" s="1"/>
  <c r="AQ175" i="60"/>
  <c r="AR175" i="60" s="1"/>
  <c r="AQ161" i="60"/>
  <c r="AR161" i="60" s="1"/>
  <c r="AQ80" i="60"/>
  <c r="AR80" i="60" s="1"/>
  <c r="AQ153" i="60"/>
  <c r="AR153" i="60" s="1"/>
  <c r="AQ57" i="60"/>
  <c r="AR57" i="60" s="1"/>
  <c r="EB183" i="60" l="1"/>
  <c r="EC183" i="60"/>
  <c r="AS61" i="60"/>
  <c r="AS151" i="60"/>
  <c r="AS150" i="60"/>
  <c r="AS118" i="60"/>
  <c r="AS103" i="60"/>
  <c r="AS98" i="60"/>
  <c r="AS54" i="60"/>
  <c r="AS84" i="60"/>
  <c r="AS94" i="60"/>
  <c r="AS64" i="60"/>
  <c r="AS85" i="60"/>
  <c r="AS65" i="60"/>
  <c r="AS90" i="60"/>
  <c r="AS107" i="60"/>
  <c r="AS152" i="60"/>
  <c r="AS88" i="60"/>
  <c r="BV132" i="60"/>
  <c r="BV129" i="60"/>
  <c r="BV155" i="60"/>
  <c r="BV118" i="60"/>
  <c r="BV100" i="60"/>
  <c r="BV112" i="60"/>
  <c r="BV181" i="60"/>
  <c r="BV162" i="60"/>
  <c r="BV141" i="60"/>
  <c r="BV83" i="60"/>
  <c r="BV81" i="60"/>
  <c r="BV148" i="60"/>
  <c r="BV124" i="60"/>
  <c r="BV145" i="60"/>
  <c r="BV103" i="60"/>
  <c r="BV64" i="60"/>
  <c r="BV97" i="60"/>
  <c r="CW111" i="60"/>
  <c r="CW71" i="60"/>
  <c r="CW79" i="60"/>
  <c r="CW141" i="60"/>
  <c r="CW177" i="60"/>
  <c r="CW62" i="60"/>
  <c r="CW170" i="60"/>
  <c r="CW98" i="60"/>
  <c r="CW64" i="60"/>
  <c r="CW179" i="60"/>
  <c r="CW123" i="60"/>
  <c r="CW116" i="60"/>
  <c r="CW158" i="60"/>
  <c r="CW106" i="60"/>
  <c r="CW95" i="60"/>
  <c r="CW130" i="60"/>
  <c r="AS57" i="60"/>
  <c r="AS154" i="60"/>
  <c r="AS162" i="60"/>
  <c r="AS126" i="60"/>
  <c r="AS120" i="60"/>
  <c r="AQ183" i="60"/>
  <c r="AR50" i="60"/>
  <c r="AS91" i="60"/>
  <c r="AS86" i="60"/>
  <c r="AS163" i="60"/>
  <c r="AS62" i="60"/>
  <c r="AS170" i="60"/>
  <c r="AS102" i="60"/>
  <c r="AS99" i="60"/>
  <c r="AS130" i="60"/>
  <c r="AS74" i="60"/>
  <c r="AS56" i="60"/>
  <c r="AS78" i="60"/>
  <c r="BV84" i="60"/>
  <c r="BV170" i="60"/>
  <c r="BV166" i="60"/>
  <c r="BV60" i="60"/>
  <c r="BV95" i="60"/>
  <c r="BV156" i="60"/>
  <c r="BV142" i="60"/>
  <c r="BV134" i="60"/>
  <c r="BV122" i="60"/>
  <c r="BV152" i="60"/>
  <c r="BV66" i="60"/>
  <c r="BV177" i="60"/>
  <c r="BV173" i="60"/>
  <c r="BV157" i="60"/>
  <c r="BV143" i="60"/>
  <c r="BV117" i="60"/>
  <c r="BV110" i="60"/>
  <c r="CW132" i="60"/>
  <c r="CW133" i="60"/>
  <c r="CW89" i="60"/>
  <c r="CW67" i="60"/>
  <c r="CW180" i="60"/>
  <c r="CW65" i="60"/>
  <c r="CW107" i="60"/>
  <c r="CW76" i="60"/>
  <c r="CW113" i="60"/>
  <c r="CW142" i="60"/>
  <c r="CW124" i="60"/>
  <c r="CW109" i="60"/>
  <c r="CW161" i="60"/>
  <c r="CW86" i="60"/>
  <c r="CW68" i="60"/>
  <c r="CW120" i="60"/>
  <c r="AS153" i="60"/>
  <c r="AS156" i="60"/>
  <c r="AS131" i="60"/>
  <c r="AS142" i="60"/>
  <c r="AS171" i="60"/>
  <c r="AS119" i="60"/>
  <c r="AS160" i="60"/>
  <c r="AS100" i="60"/>
  <c r="AS125" i="60"/>
  <c r="AS147" i="60"/>
  <c r="AS140" i="60"/>
  <c r="AS67" i="60"/>
  <c r="AS165" i="60"/>
  <c r="AS76" i="60"/>
  <c r="AS109" i="60"/>
  <c r="AS141" i="60"/>
  <c r="AS174" i="60"/>
  <c r="BV136" i="60"/>
  <c r="BV74" i="60"/>
  <c r="BV182" i="60"/>
  <c r="BV86" i="60"/>
  <c r="BV150" i="60"/>
  <c r="BV79" i="60"/>
  <c r="BV71" i="60"/>
  <c r="BV106" i="60"/>
  <c r="BV70" i="60"/>
  <c r="BV104" i="60"/>
  <c r="BV180" i="60"/>
  <c r="BV62" i="60"/>
  <c r="BV174" i="60"/>
  <c r="BV59" i="60"/>
  <c r="BV149" i="60"/>
  <c r="BV128" i="60"/>
  <c r="BV138" i="60"/>
  <c r="CW137" i="60"/>
  <c r="CW127" i="60"/>
  <c r="CW87" i="60"/>
  <c r="CW169" i="60"/>
  <c r="CW80" i="60"/>
  <c r="CW114" i="60"/>
  <c r="CW162" i="60"/>
  <c r="CW58" i="60"/>
  <c r="CW146" i="60"/>
  <c r="CW122" i="60"/>
  <c r="CW59" i="60"/>
  <c r="CW88" i="60"/>
  <c r="CW155" i="60"/>
  <c r="CW148" i="60"/>
  <c r="CW115" i="60"/>
  <c r="CW96" i="60"/>
  <c r="AS80" i="60"/>
  <c r="AS167" i="60"/>
  <c r="AS52" i="60"/>
  <c r="AS112" i="60"/>
  <c r="AS116" i="60"/>
  <c r="AS169" i="60"/>
  <c r="AS155" i="60"/>
  <c r="AS66" i="60"/>
  <c r="AS106" i="60"/>
  <c r="AS77" i="60"/>
  <c r="AS177" i="60"/>
  <c r="AS127" i="60"/>
  <c r="AS92" i="60"/>
  <c r="AS148" i="60"/>
  <c r="AS144" i="60"/>
  <c r="AS138" i="60"/>
  <c r="AS97" i="60"/>
  <c r="BV87" i="60"/>
  <c r="BV131" i="60"/>
  <c r="BV137" i="60"/>
  <c r="BV160" i="60"/>
  <c r="BV121" i="60"/>
  <c r="BV139" i="60"/>
  <c r="BV133" i="60"/>
  <c r="BV159" i="60"/>
  <c r="BV80" i="60"/>
  <c r="BV53" i="60"/>
  <c r="BV94" i="60"/>
  <c r="BV98" i="60"/>
  <c r="BV63" i="60"/>
  <c r="BV164" i="60"/>
  <c r="BV178" i="60"/>
  <c r="BV125" i="60"/>
  <c r="CW164" i="60"/>
  <c r="CW70" i="60"/>
  <c r="CW151" i="60"/>
  <c r="CW174" i="60"/>
  <c r="CW94" i="60"/>
  <c r="CW176" i="60"/>
  <c r="CW100" i="60"/>
  <c r="CU183" i="60"/>
  <c r="CV184" i="60" s="1"/>
  <c r="CV50" i="60"/>
  <c r="CW50" i="60" s="1"/>
  <c r="CW74" i="60"/>
  <c r="CW168" i="60"/>
  <c r="CW157" i="60"/>
  <c r="CW160" i="60"/>
  <c r="CW97" i="60"/>
  <c r="CW119" i="60"/>
  <c r="CW181" i="60"/>
  <c r="CW102" i="60"/>
  <c r="CW112" i="60"/>
  <c r="AS161" i="60"/>
  <c r="AS137" i="60"/>
  <c r="AS55" i="60"/>
  <c r="AS114" i="60"/>
  <c r="AS53" i="60"/>
  <c r="AS166" i="60"/>
  <c r="AS139" i="60"/>
  <c r="AS159" i="60"/>
  <c r="AS136" i="60"/>
  <c r="AS79" i="60"/>
  <c r="AS113" i="60"/>
  <c r="AS108" i="60"/>
  <c r="AS110" i="60"/>
  <c r="AS75" i="60"/>
  <c r="AS72" i="60"/>
  <c r="AS157" i="60"/>
  <c r="AS172" i="60"/>
  <c r="BV91" i="60"/>
  <c r="BV130" i="60"/>
  <c r="BV82" i="60"/>
  <c r="BV111" i="60"/>
  <c r="BV56" i="60"/>
  <c r="BV92" i="60"/>
  <c r="BV168" i="60"/>
  <c r="BV88" i="60"/>
  <c r="BV151" i="60"/>
  <c r="BV116" i="60"/>
  <c r="BV161" i="60"/>
  <c r="BV144" i="60"/>
  <c r="BV102" i="60"/>
  <c r="BV93" i="60"/>
  <c r="BV76" i="60"/>
  <c r="BV75" i="60"/>
  <c r="CW72" i="60"/>
  <c r="CW90" i="60"/>
  <c r="CW163" i="60"/>
  <c r="CW57" i="60"/>
  <c r="CW108" i="60"/>
  <c r="CW150" i="60"/>
  <c r="CW103" i="60"/>
  <c r="CW152" i="60"/>
  <c r="CW63" i="60"/>
  <c r="CW173" i="60"/>
  <c r="CW51" i="60"/>
  <c r="CW156" i="60"/>
  <c r="CW53" i="60"/>
  <c r="CW144" i="60"/>
  <c r="CW117" i="60"/>
  <c r="CW149" i="60"/>
  <c r="CW145" i="60"/>
  <c r="AS175" i="60"/>
  <c r="AS81" i="60"/>
  <c r="AS178" i="60"/>
  <c r="AS83" i="60"/>
  <c r="AS164" i="60"/>
  <c r="AS63" i="60"/>
  <c r="AS87" i="60"/>
  <c r="AS143" i="60"/>
  <c r="AS158" i="60"/>
  <c r="AS146" i="60"/>
  <c r="AS181" i="60"/>
  <c r="AS82" i="60"/>
  <c r="AS117" i="60"/>
  <c r="AS180" i="60"/>
  <c r="AS70" i="60"/>
  <c r="AS104" i="60"/>
  <c r="AS135" i="60"/>
  <c r="BV51" i="60"/>
  <c r="BV73" i="60"/>
  <c r="BV171" i="60"/>
  <c r="BV140" i="60"/>
  <c r="BV107" i="60"/>
  <c r="BV101" i="60"/>
  <c r="BV158" i="60"/>
  <c r="BV55" i="60"/>
  <c r="BV85" i="60"/>
  <c r="BV57" i="60"/>
  <c r="BV147" i="60"/>
  <c r="BV146" i="60"/>
  <c r="BV175" i="60"/>
  <c r="BV69" i="60"/>
  <c r="BV96" i="60"/>
  <c r="BV52" i="60"/>
  <c r="CW91" i="60"/>
  <c r="CW135" i="60"/>
  <c r="CW178" i="60"/>
  <c r="CW159" i="60"/>
  <c r="CW69" i="60"/>
  <c r="CW78" i="60"/>
  <c r="CW166" i="60"/>
  <c r="CW52" i="60"/>
  <c r="CW172" i="60"/>
  <c r="CW110" i="60"/>
  <c r="CW129" i="60"/>
  <c r="CW81" i="60"/>
  <c r="CW83" i="60"/>
  <c r="CW56" i="60"/>
  <c r="CW182" i="60"/>
  <c r="CW82" i="60"/>
  <c r="CW118" i="60"/>
  <c r="AS93" i="60"/>
  <c r="AS59" i="60"/>
  <c r="AS89" i="60"/>
  <c r="AS115" i="60"/>
  <c r="AS134" i="60"/>
  <c r="AS123" i="60"/>
  <c r="AS95" i="60"/>
  <c r="AS71" i="60"/>
  <c r="AS51" i="60"/>
  <c r="AS122" i="60"/>
  <c r="AS58" i="60"/>
  <c r="AS176" i="60"/>
  <c r="AS168" i="60"/>
  <c r="AS101" i="60"/>
  <c r="AS124" i="60"/>
  <c r="AS73" i="60"/>
  <c r="BV109" i="60"/>
  <c r="BT183" i="60"/>
  <c r="BU50" i="60"/>
  <c r="BV135" i="60"/>
  <c r="BV179" i="60"/>
  <c r="BV54" i="60"/>
  <c r="BV120" i="60"/>
  <c r="BV169" i="60"/>
  <c r="BV163" i="60"/>
  <c r="BV127" i="60"/>
  <c r="BV61" i="60"/>
  <c r="BV72" i="60"/>
  <c r="BV154" i="60"/>
  <c r="BV172" i="60"/>
  <c r="BV167" i="60"/>
  <c r="BV77" i="60"/>
  <c r="BV126" i="60"/>
  <c r="BV68" i="60"/>
  <c r="CW165" i="60"/>
  <c r="CW134" i="60"/>
  <c r="CW143" i="60"/>
  <c r="CW126" i="60"/>
  <c r="CW131" i="60"/>
  <c r="CW139" i="60"/>
  <c r="CW147" i="60"/>
  <c r="CW105" i="60"/>
  <c r="CW125" i="60"/>
  <c r="CW77" i="60"/>
  <c r="CW175" i="60"/>
  <c r="CW55" i="60"/>
  <c r="CW85" i="60"/>
  <c r="CW101" i="60"/>
  <c r="CW66" i="60"/>
  <c r="CW60" i="60"/>
  <c r="CW128" i="60"/>
  <c r="AS149" i="60"/>
  <c r="AS182" i="60"/>
  <c r="AS173" i="60"/>
  <c r="AS60" i="60"/>
  <c r="AS105" i="60"/>
  <c r="AS129" i="60"/>
  <c r="AS145" i="60"/>
  <c r="AS179" i="60"/>
  <c r="AS121" i="60"/>
  <c r="AS128" i="60"/>
  <c r="AS96" i="60"/>
  <c r="AS133" i="60"/>
  <c r="AS69" i="60"/>
  <c r="AS111" i="60"/>
  <c r="AS132" i="60"/>
  <c r="AS68" i="60"/>
  <c r="BV78" i="60"/>
  <c r="BV165" i="60"/>
  <c r="BV123" i="60"/>
  <c r="BV67" i="60"/>
  <c r="BV99" i="60"/>
  <c r="BV58" i="60"/>
  <c r="BV114" i="60"/>
  <c r="BV90" i="60"/>
  <c r="BV108" i="60"/>
  <c r="BV113" i="60"/>
  <c r="BV65" i="60"/>
  <c r="BV176" i="60"/>
  <c r="BV153" i="60"/>
  <c r="BV119" i="60"/>
  <c r="BV115" i="60"/>
  <c r="BV105" i="60"/>
  <c r="BV89" i="60"/>
  <c r="CW75" i="60"/>
  <c r="CW136" i="60"/>
  <c r="CW121" i="60"/>
  <c r="CW99" i="60"/>
  <c r="CW73" i="60"/>
  <c r="CW138" i="60"/>
  <c r="CW54" i="60"/>
  <c r="CW92" i="60"/>
  <c r="CW104" i="60"/>
  <c r="CW171" i="60"/>
  <c r="CW61" i="60"/>
  <c r="CW84" i="60"/>
  <c r="CW93" i="60"/>
  <c r="CW140" i="60"/>
  <c r="CW154" i="60"/>
  <c r="CW167" i="60"/>
  <c r="CW153" i="60"/>
  <c r="ED53" i="60" l="1"/>
  <c r="EE53" i="60" s="1"/>
  <c r="ED61" i="60"/>
  <c r="EE61" i="60" s="1"/>
  <c r="ED69" i="60"/>
  <c r="EE69" i="60" s="1"/>
  <c r="ED77" i="60"/>
  <c r="EE77" i="60" s="1"/>
  <c r="ED85" i="60"/>
  <c r="EE85" i="60" s="1"/>
  <c r="ED93" i="60"/>
  <c r="EE93" i="60" s="1"/>
  <c r="ED101" i="60"/>
  <c r="EE101" i="60" s="1"/>
  <c r="ED109" i="60"/>
  <c r="EE109" i="60" s="1"/>
  <c r="ED117" i="60"/>
  <c r="EE117" i="60" s="1"/>
  <c r="ED125" i="60"/>
  <c r="EE125" i="60" s="1"/>
  <c r="ED133" i="60"/>
  <c r="EE133" i="60" s="1"/>
  <c r="ED141" i="60"/>
  <c r="EE141" i="60" s="1"/>
  <c r="ED149" i="60"/>
  <c r="EE149" i="60" s="1"/>
  <c r="ED157" i="60"/>
  <c r="EE157" i="60" s="1"/>
  <c r="ED165" i="60"/>
  <c r="EE165" i="60" s="1"/>
  <c r="ED173" i="60"/>
  <c r="EE173" i="60" s="1"/>
  <c r="ED181" i="60"/>
  <c r="EE181" i="60" s="1"/>
  <c r="ED54" i="60"/>
  <c r="EE54" i="60" s="1"/>
  <c r="ED62" i="60"/>
  <c r="EE62" i="60" s="1"/>
  <c r="ED70" i="60"/>
  <c r="EE70" i="60" s="1"/>
  <c r="ED78" i="60"/>
  <c r="EE78" i="60" s="1"/>
  <c r="ED86" i="60"/>
  <c r="EE86" i="60" s="1"/>
  <c r="ED94" i="60"/>
  <c r="EE94" i="60" s="1"/>
  <c r="ED102" i="60"/>
  <c r="EE102" i="60" s="1"/>
  <c r="ED110" i="60"/>
  <c r="EE110" i="60" s="1"/>
  <c r="ED118" i="60"/>
  <c r="EE118" i="60" s="1"/>
  <c r="ED126" i="60"/>
  <c r="EE126" i="60" s="1"/>
  <c r="ED134" i="60"/>
  <c r="EE134" i="60" s="1"/>
  <c r="ED142" i="60"/>
  <c r="EE142" i="60" s="1"/>
  <c r="ED150" i="60"/>
  <c r="EE150" i="60" s="1"/>
  <c r="ED158" i="60"/>
  <c r="EE158" i="60" s="1"/>
  <c r="ED166" i="60"/>
  <c r="EE166" i="60" s="1"/>
  <c r="ED174" i="60"/>
  <c r="EE174" i="60" s="1"/>
  <c r="ED182" i="60"/>
  <c r="EE182" i="60" s="1"/>
  <c r="ED55" i="60"/>
  <c r="EE55" i="60" s="1"/>
  <c r="ED63" i="60"/>
  <c r="EE63" i="60" s="1"/>
  <c r="ED71" i="60"/>
  <c r="EE71" i="60" s="1"/>
  <c r="ED79" i="60"/>
  <c r="EE79" i="60" s="1"/>
  <c r="ED87" i="60"/>
  <c r="EE87" i="60" s="1"/>
  <c r="ED95" i="60"/>
  <c r="EE95" i="60" s="1"/>
  <c r="ED103" i="60"/>
  <c r="EE103" i="60" s="1"/>
  <c r="ED111" i="60"/>
  <c r="EE111" i="60" s="1"/>
  <c r="ED119" i="60"/>
  <c r="EE119" i="60" s="1"/>
  <c r="ED127" i="60"/>
  <c r="EE127" i="60" s="1"/>
  <c r="ED135" i="60"/>
  <c r="EE135" i="60" s="1"/>
  <c r="ED143" i="60"/>
  <c r="EE143" i="60" s="1"/>
  <c r="ED151" i="60"/>
  <c r="EE151" i="60" s="1"/>
  <c r="ED159" i="60"/>
  <c r="EE159" i="60" s="1"/>
  <c r="ED167" i="60"/>
  <c r="EE167" i="60" s="1"/>
  <c r="ED175" i="60"/>
  <c r="EE175" i="60" s="1"/>
  <c r="ED56" i="60"/>
  <c r="EE56" i="60" s="1"/>
  <c r="ED64" i="60"/>
  <c r="EE64" i="60" s="1"/>
  <c r="ED72" i="60"/>
  <c r="EE72" i="60" s="1"/>
  <c r="ED80" i="60"/>
  <c r="EE80" i="60" s="1"/>
  <c r="ED88" i="60"/>
  <c r="EE88" i="60" s="1"/>
  <c r="ED96" i="60"/>
  <c r="EE96" i="60" s="1"/>
  <c r="ED104" i="60"/>
  <c r="EE104" i="60" s="1"/>
  <c r="ED112" i="60"/>
  <c r="EE112" i="60" s="1"/>
  <c r="ED120" i="60"/>
  <c r="EE120" i="60" s="1"/>
  <c r="ED128" i="60"/>
  <c r="EE128" i="60" s="1"/>
  <c r="ED136" i="60"/>
  <c r="EE136" i="60" s="1"/>
  <c r="ED144" i="60"/>
  <c r="EE144" i="60" s="1"/>
  <c r="ED152" i="60"/>
  <c r="EE152" i="60" s="1"/>
  <c r="ED160" i="60"/>
  <c r="EE160" i="60" s="1"/>
  <c r="ED168" i="60"/>
  <c r="EE168" i="60" s="1"/>
  <c r="ED176" i="60"/>
  <c r="EE176" i="60" s="1"/>
  <c r="ED57" i="60"/>
  <c r="EE57" i="60" s="1"/>
  <c r="ED65" i="60"/>
  <c r="EE65" i="60" s="1"/>
  <c r="ED73" i="60"/>
  <c r="EE73" i="60" s="1"/>
  <c r="ED81" i="60"/>
  <c r="EE81" i="60" s="1"/>
  <c r="ED89" i="60"/>
  <c r="EE89" i="60" s="1"/>
  <c r="ED97" i="60"/>
  <c r="EE97" i="60" s="1"/>
  <c r="ED105" i="60"/>
  <c r="EE105" i="60" s="1"/>
  <c r="ED113" i="60"/>
  <c r="EE113" i="60" s="1"/>
  <c r="ED121" i="60"/>
  <c r="EE121" i="60" s="1"/>
  <c r="ED129" i="60"/>
  <c r="EE129" i="60" s="1"/>
  <c r="ED137" i="60"/>
  <c r="EE137" i="60" s="1"/>
  <c r="ED145" i="60"/>
  <c r="EE145" i="60" s="1"/>
  <c r="ED153" i="60"/>
  <c r="EE153" i="60" s="1"/>
  <c r="ED161" i="60"/>
  <c r="EE161" i="60" s="1"/>
  <c r="ED169" i="60"/>
  <c r="EE169" i="60" s="1"/>
  <c r="ED177" i="60"/>
  <c r="EE177" i="60" s="1"/>
  <c r="ED52" i="60"/>
  <c r="EE52" i="60" s="1"/>
  <c r="ED60" i="60"/>
  <c r="EE60" i="60" s="1"/>
  <c r="ED68" i="60"/>
  <c r="EE68" i="60" s="1"/>
  <c r="ED76" i="60"/>
  <c r="EE76" i="60" s="1"/>
  <c r="ED84" i="60"/>
  <c r="EE84" i="60" s="1"/>
  <c r="ED92" i="60"/>
  <c r="EE92" i="60" s="1"/>
  <c r="ED100" i="60"/>
  <c r="EE100" i="60" s="1"/>
  <c r="ED108" i="60"/>
  <c r="EE108" i="60" s="1"/>
  <c r="ED116" i="60"/>
  <c r="EE116" i="60" s="1"/>
  <c r="ED124" i="60"/>
  <c r="EE124" i="60" s="1"/>
  <c r="ED132" i="60"/>
  <c r="EE132" i="60" s="1"/>
  <c r="ED140" i="60"/>
  <c r="EE140" i="60" s="1"/>
  <c r="ED148" i="60"/>
  <c r="EE148" i="60" s="1"/>
  <c r="ED156" i="60"/>
  <c r="EE156" i="60" s="1"/>
  <c r="ED164" i="60"/>
  <c r="EE164" i="60" s="1"/>
  <c r="ED172" i="60"/>
  <c r="EE172" i="60" s="1"/>
  <c r="ED180" i="60"/>
  <c r="EE180" i="60" s="1"/>
  <c r="ED67" i="60"/>
  <c r="EE67" i="60" s="1"/>
  <c r="ED99" i="60"/>
  <c r="EE99" i="60" s="1"/>
  <c r="ED131" i="60"/>
  <c r="EE131" i="60" s="1"/>
  <c r="ED163" i="60"/>
  <c r="EE163" i="60" s="1"/>
  <c r="ED75" i="60"/>
  <c r="EE75" i="60" s="1"/>
  <c r="ED107" i="60"/>
  <c r="EE107" i="60" s="1"/>
  <c r="ED139" i="60"/>
  <c r="EE139" i="60" s="1"/>
  <c r="ED171" i="60"/>
  <c r="EE171" i="60" s="1"/>
  <c r="ED82" i="60"/>
  <c r="EE82" i="60" s="1"/>
  <c r="ED114" i="60"/>
  <c r="EE114" i="60" s="1"/>
  <c r="ED146" i="60"/>
  <c r="EE146" i="60" s="1"/>
  <c r="ED178" i="60"/>
  <c r="EE178" i="60" s="1"/>
  <c r="ED51" i="60"/>
  <c r="EE51" i="60" s="1"/>
  <c r="ED83" i="60"/>
  <c r="EE83" i="60" s="1"/>
  <c r="ED115" i="60"/>
  <c r="EE115" i="60" s="1"/>
  <c r="ED147" i="60"/>
  <c r="EE147" i="60" s="1"/>
  <c r="ED179" i="60"/>
  <c r="EE179" i="60" s="1"/>
  <c r="ED58" i="60"/>
  <c r="ED90" i="60"/>
  <c r="EE90" i="60" s="1"/>
  <c r="ED122" i="60"/>
  <c r="EE122" i="60" s="1"/>
  <c r="ED154" i="60"/>
  <c r="EE154" i="60" s="1"/>
  <c r="ED59" i="60"/>
  <c r="EE59" i="60" s="1"/>
  <c r="ED91" i="60"/>
  <c r="EE91" i="60" s="1"/>
  <c r="ED123" i="60"/>
  <c r="EE123" i="60" s="1"/>
  <c r="ED155" i="60"/>
  <c r="EE155" i="60" s="1"/>
  <c r="ED162" i="60"/>
  <c r="EE162" i="60" s="1"/>
  <c r="ED170" i="60"/>
  <c r="EE170" i="60" s="1"/>
  <c r="ED66" i="60"/>
  <c r="EE66" i="60" s="1"/>
  <c r="ED74" i="60"/>
  <c r="EE74" i="60" s="1"/>
  <c r="ED98" i="60"/>
  <c r="EE98" i="60" s="1"/>
  <c r="ED106" i="60"/>
  <c r="EE106" i="60" s="1"/>
  <c r="ED130" i="60"/>
  <c r="EE130" i="60" s="1"/>
  <c r="ED138" i="60"/>
  <c r="EE138" i="60" s="1"/>
  <c r="ED50" i="60"/>
  <c r="EE50" i="60" s="1"/>
  <c r="BU183" i="60"/>
  <c r="BV50" i="60"/>
  <c r="AR183" i="60"/>
  <c r="AS50" i="60"/>
  <c r="CV183" i="60"/>
  <c r="ED183" i="60" l="1"/>
  <c r="EE184" i="60" s="1"/>
  <c r="EE58" i="60"/>
  <c r="EE183" i="60"/>
  <c r="AS183" i="60"/>
  <c r="AT50" i="60" s="1"/>
  <c r="DC181" i="60"/>
  <c r="DC173" i="60"/>
  <c r="DC170" i="60"/>
  <c r="DC169" i="60"/>
  <c r="DC168" i="60"/>
  <c r="DC167" i="60"/>
  <c r="DC166" i="60"/>
  <c r="DC165" i="60"/>
  <c r="DC164" i="60"/>
  <c r="DC182" i="60"/>
  <c r="DC176" i="60"/>
  <c r="DC171" i="60"/>
  <c r="DC179" i="60"/>
  <c r="DC172" i="60"/>
  <c r="DC174" i="60"/>
  <c r="DC177" i="60"/>
  <c r="DC180" i="60"/>
  <c r="DC175" i="60"/>
  <c r="DC162" i="60"/>
  <c r="DC178" i="60"/>
  <c r="DC160" i="60"/>
  <c r="DC159" i="60"/>
  <c r="DC158" i="60"/>
  <c r="DC157" i="60"/>
  <c r="DC156" i="60"/>
  <c r="DC155" i="60"/>
  <c r="DC154" i="60"/>
  <c r="DC153" i="60"/>
  <c r="DC152" i="60"/>
  <c r="DC163" i="60"/>
  <c r="DC161" i="60"/>
  <c r="DC150" i="60"/>
  <c r="DC149" i="60"/>
  <c r="DC148" i="60"/>
  <c r="DC147" i="60"/>
  <c r="DC146" i="60"/>
  <c r="DC145" i="60"/>
  <c r="DC144" i="60"/>
  <c r="DC143" i="60"/>
  <c r="DC142" i="60"/>
  <c r="DC141" i="60"/>
  <c r="DC151" i="60"/>
  <c r="DC137" i="60"/>
  <c r="DC138" i="60"/>
  <c r="DC136" i="60"/>
  <c r="DC135" i="60"/>
  <c r="DC134" i="60"/>
  <c r="DC133" i="60"/>
  <c r="DC132" i="60"/>
  <c r="DC131" i="60"/>
  <c r="DC130" i="60"/>
  <c r="DC129" i="60"/>
  <c r="DC128" i="60"/>
  <c r="DC127" i="60"/>
  <c r="DC126" i="60"/>
  <c r="DC139" i="60"/>
  <c r="DC140" i="60"/>
  <c r="DC124" i="60"/>
  <c r="DC123" i="60"/>
  <c r="DC122" i="60"/>
  <c r="DC121" i="60"/>
  <c r="DC120" i="60"/>
  <c r="DC119" i="60"/>
  <c r="DC118" i="60"/>
  <c r="DC117" i="60"/>
  <c r="DC116" i="60"/>
  <c r="DC115" i="60"/>
  <c r="DC114" i="60"/>
  <c r="DC113" i="60"/>
  <c r="DC112" i="60"/>
  <c r="DC111" i="60"/>
  <c r="DC110" i="60"/>
  <c r="DC109" i="60"/>
  <c r="DC108" i="60"/>
  <c r="DC107" i="60"/>
  <c r="DC106" i="60"/>
  <c r="DC105" i="60"/>
  <c r="DC104" i="60"/>
  <c r="DC103" i="60"/>
  <c r="DC102" i="60"/>
  <c r="DC101" i="60"/>
  <c r="DC100" i="60"/>
  <c r="DC99" i="60"/>
  <c r="DC98" i="60"/>
  <c r="DC97" i="60"/>
  <c r="DC96" i="60"/>
  <c r="DC95" i="60"/>
  <c r="DC94" i="60"/>
  <c r="DC93" i="60"/>
  <c r="DC92" i="60"/>
  <c r="DC91" i="60"/>
  <c r="DC90" i="60"/>
  <c r="DC89" i="60"/>
  <c r="DC88" i="60"/>
  <c r="DC87" i="60"/>
  <c r="DC86" i="60"/>
  <c r="DC85" i="60"/>
  <c r="DC84" i="60"/>
  <c r="DC125" i="60"/>
  <c r="DC83" i="60"/>
  <c r="DC82" i="60"/>
  <c r="DC81" i="60"/>
  <c r="DC80" i="60"/>
  <c r="DC79" i="60"/>
  <c r="DC78" i="60"/>
  <c r="DC77" i="60"/>
  <c r="DC76" i="60"/>
  <c r="DC75" i="60"/>
  <c r="DC74" i="60"/>
  <c r="DC73" i="60"/>
  <c r="DC72" i="60"/>
  <c r="DC71" i="60"/>
  <c r="DC70" i="60"/>
  <c r="DC69" i="60"/>
  <c r="DC68" i="60"/>
  <c r="DC67" i="60"/>
  <c r="DC66" i="60"/>
  <c r="DC65" i="60"/>
  <c r="DC64" i="60"/>
  <c r="DC63" i="60"/>
  <c r="DC62" i="60"/>
  <c r="DC61" i="60"/>
  <c r="DC60" i="60"/>
  <c r="DC59" i="60"/>
  <c r="DC58" i="60"/>
  <c r="DC57" i="60"/>
  <c r="DC56" i="60"/>
  <c r="DC55" i="60"/>
  <c r="DC53" i="60"/>
  <c r="DC52" i="60"/>
  <c r="DC50" i="60"/>
  <c r="DC54" i="60"/>
  <c r="DC51" i="60"/>
  <c r="CW183" i="60"/>
  <c r="CX50" i="60" s="1"/>
  <c r="DD182" i="60"/>
  <c r="DD181" i="60"/>
  <c r="DD180" i="60"/>
  <c r="DD179" i="60"/>
  <c r="DD178" i="60"/>
  <c r="DD177" i="60"/>
  <c r="DD176" i="60"/>
  <c r="DD175" i="60"/>
  <c r="DD174" i="60"/>
  <c r="DD173" i="60"/>
  <c r="DD172" i="60"/>
  <c r="DD171" i="60"/>
  <c r="DD170" i="60"/>
  <c r="DD166" i="60"/>
  <c r="DD165" i="60"/>
  <c r="DD162" i="60"/>
  <c r="DD164" i="60"/>
  <c r="DD168" i="60"/>
  <c r="DD160" i="60"/>
  <c r="DD159" i="60"/>
  <c r="DD158" i="60"/>
  <c r="DD157" i="60"/>
  <c r="DD156" i="60"/>
  <c r="DD155" i="60"/>
  <c r="DD163" i="60"/>
  <c r="DD161" i="60"/>
  <c r="DD169" i="60"/>
  <c r="DD150" i="60"/>
  <c r="DD149" i="60"/>
  <c r="DD148" i="60"/>
  <c r="DD147" i="60"/>
  <c r="DD146" i="60"/>
  <c r="DD145" i="60"/>
  <c r="DD144" i="60"/>
  <c r="DD143" i="60"/>
  <c r="DD142" i="60"/>
  <c r="DD141" i="60"/>
  <c r="DD140" i="60"/>
  <c r="DD139" i="60"/>
  <c r="DD138" i="60"/>
  <c r="DD137" i="60"/>
  <c r="DD167" i="60"/>
  <c r="DD151" i="60"/>
  <c r="DD152" i="60"/>
  <c r="DD153" i="60"/>
  <c r="DD136" i="60"/>
  <c r="DD135" i="60"/>
  <c r="DD134" i="60"/>
  <c r="DD133" i="60"/>
  <c r="DD132" i="60"/>
  <c r="DD131" i="60"/>
  <c r="DD130" i="60"/>
  <c r="DD129" i="60"/>
  <c r="DD128" i="60"/>
  <c r="DD127" i="60"/>
  <c r="DD126" i="60"/>
  <c r="DD125" i="60"/>
  <c r="DD154" i="60"/>
  <c r="DD124" i="60"/>
  <c r="DD123" i="60"/>
  <c r="DD122" i="60"/>
  <c r="DD121" i="60"/>
  <c r="DD120" i="60"/>
  <c r="DD119" i="60"/>
  <c r="DD118" i="60"/>
  <c r="DD117" i="60"/>
  <c r="DD116" i="60"/>
  <c r="DD115" i="60"/>
  <c r="DD114" i="60"/>
  <c r="DD113" i="60"/>
  <c r="DD112" i="60"/>
  <c r="DD111" i="60"/>
  <c r="DD110" i="60"/>
  <c r="DD109" i="60"/>
  <c r="DD108" i="60"/>
  <c r="DD105" i="60"/>
  <c r="DD104" i="60"/>
  <c r="DD103" i="60"/>
  <c r="DD102" i="60"/>
  <c r="DD101" i="60"/>
  <c r="DD100" i="60"/>
  <c r="DD99" i="60"/>
  <c r="DD98" i="60"/>
  <c r="DD97" i="60"/>
  <c r="DD96" i="60"/>
  <c r="DD95" i="60"/>
  <c r="DD94" i="60"/>
  <c r="DD93" i="60"/>
  <c r="DD92" i="60"/>
  <c r="DD91" i="60"/>
  <c r="DD90" i="60"/>
  <c r="DD89" i="60"/>
  <c r="DD88" i="60"/>
  <c r="DD87" i="60"/>
  <c r="DD106" i="60"/>
  <c r="DD107" i="60"/>
  <c r="DD83" i="60"/>
  <c r="DD82" i="60"/>
  <c r="DD81" i="60"/>
  <c r="DD80" i="60"/>
  <c r="DD79" i="60"/>
  <c r="DD78" i="60"/>
  <c r="DD77" i="60"/>
  <c r="DD76" i="60"/>
  <c r="DD84" i="60"/>
  <c r="DD85" i="60"/>
  <c r="DD86" i="60"/>
  <c r="DD75" i="60"/>
  <c r="DD74" i="60"/>
  <c r="DD73" i="60"/>
  <c r="DD71" i="60"/>
  <c r="DD70" i="60"/>
  <c r="DD69" i="60"/>
  <c r="DD68" i="60"/>
  <c r="DD67" i="60"/>
  <c r="DD66" i="60"/>
  <c r="DD65" i="60"/>
  <c r="DD64" i="60"/>
  <c r="DD63" i="60"/>
  <c r="DD62" i="60"/>
  <c r="DD61" i="60"/>
  <c r="DD60" i="60"/>
  <c r="DD59" i="60"/>
  <c r="DD58" i="60"/>
  <c r="DD57" i="60"/>
  <c r="DD56" i="60"/>
  <c r="DD55" i="60"/>
  <c r="DD54" i="60"/>
  <c r="DD53" i="60"/>
  <c r="DD52" i="60"/>
  <c r="DD51" i="60"/>
  <c r="DD50" i="60"/>
  <c r="DD72" i="60"/>
  <c r="BV183" i="60"/>
  <c r="BW50" i="60" s="1"/>
  <c r="EF58" i="60" l="1"/>
  <c r="EF66" i="60"/>
  <c r="EF74" i="60"/>
  <c r="EF82" i="60"/>
  <c r="EF90" i="60"/>
  <c r="EF98" i="60"/>
  <c r="EF106" i="60"/>
  <c r="EF114" i="60"/>
  <c r="EF122" i="60"/>
  <c r="EF130" i="60"/>
  <c r="EF138" i="60"/>
  <c r="EF146" i="60"/>
  <c r="EF154" i="60"/>
  <c r="EF162" i="60"/>
  <c r="EF170" i="60"/>
  <c r="EF178" i="60"/>
  <c r="EF51" i="60"/>
  <c r="EF59" i="60"/>
  <c r="EF67" i="60"/>
  <c r="EF75" i="60"/>
  <c r="EF83" i="60"/>
  <c r="EF91" i="60"/>
  <c r="EF99" i="60"/>
  <c r="EF107" i="60"/>
  <c r="EF115" i="60"/>
  <c r="EF123" i="60"/>
  <c r="EF131" i="60"/>
  <c r="EF139" i="60"/>
  <c r="EF147" i="60"/>
  <c r="EF155" i="60"/>
  <c r="EF163" i="60"/>
  <c r="EF171" i="60"/>
  <c r="EF179" i="60"/>
  <c r="EF52" i="60"/>
  <c r="EF60" i="60"/>
  <c r="EF68" i="60"/>
  <c r="EF76" i="60"/>
  <c r="EF84" i="60"/>
  <c r="EF92" i="60"/>
  <c r="EF100" i="60"/>
  <c r="EF108" i="60"/>
  <c r="EF116" i="60"/>
  <c r="EF124" i="60"/>
  <c r="EF132" i="60"/>
  <c r="EF140" i="60"/>
  <c r="EF148" i="60"/>
  <c r="EF156" i="60"/>
  <c r="EF164" i="60"/>
  <c r="EF172" i="60"/>
  <c r="EF180" i="60"/>
  <c r="EF53" i="60"/>
  <c r="EF61" i="60"/>
  <c r="EF69" i="60"/>
  <c r="EF77" i="60"/>
  <c r="EF85" i="60"/>
  <c r="EF93" i="60"/>
  <c r="EF101" i="60"/>
  <c r="EF109" i="60"/>
  <c r="EF117" i="60"/>
  <c r="EF125" i="60"/>
  <c r="EF133" i="60"/>
  <c r="EF141" i="60"/>
  <c r="EF149" i="60"/>
  <c r="EF157" i="60"/>
  <c r="EF165" i="60"/>
  <c r="EF173" i="60"/>
  <c r="EF181" i="60"/>
  <c r="EF54" i="60"/>
  <c r="EF62" i="60"/>
  <c r="EF70" i="60"/>
  <c r="EF78" i="60"/>
  <c r="EF86" i="60"/>
  <c r="EF94" i="60"/>
  <c r="EF102" i="60"/>
  <c r="EF110" i="60"/>
  <c r="EF118" i="60"/>
  <c r="EF126" i="60"/>
  <c r="EF134" i="60"/>
  <c r="EF142" i="60"/>
  <c r="EF150" i="60"/>
  <c r="EF158" i="60"/>
  <c r="EF166" i="60"/>
  <c r="EF174" i="60"/>
  <c r="EF182" i="60"/>
  <c r="EF57" i="60"/>
  <c r="EF65" i="60"/>
  <c r="EF73" i="60"/>
  <c r="EF81" i="60"/>
  <c r="EF89" i="60"/>
  <c r="EF97" i="60"/>
  <c r="EF105" i="60"/>
  <c r="EF113" i="60"/>
  <c r="EF121" i="60"/>
  <c r="EF129" i="60"/>
  <c r="EF137" i="60"/>
  <c r="EF145" i="60"/>
  <c r="EF153" i="60"/>
  <c r="EF161" i="60"/>
  <c r="EF169" i="60"/>
  <c r="EF177" i="60"/>
  <c r="EF55" i="60"/>
  <c r="EF87" i="60"/>
  <c r="EF119" i="60"/>
  <c r="EF151" i="60"/>
  <c r="EF50" i="60"/>
  <c r="EF63" i="60"/>
  <c r="EF95" i="60"/>
  <c r="EF127" i="60"/>
  <c r="EF159" i="60"/>
  <c r="EF64" i="60"/>
  <c r="EF96" i="60"/>
  <c r="EF128" i="60"/>
  <c r="EF160" i="60"/>
  <c r="EF71" i="60"/>
  <c r="EF103" i="60"/>
  <c r="EF135" i="60"/>
  <c r="EF167" i="60"/>
  <c r="EF72" i="60"/>
  <c r="EF104" i="60"/>
  <c r="EF136" i="60"/>
  <c r="EF168" i="60"/>
  <c r="EF79" i="60"/>
  <c r="EF111" i="60"/>
  <c r="EF143" i="60"/>
  <c r="EF175" i="60"/>
  <c r="EF56" i="60"/>
  <c r="EF80" i="60"/>
  <c r="EF88" i="60"/>
  <c r="EF112" i="60"/>
  <c r="EF120" i="60"/>
  <c r="EF144" i="60"/>
  <c r="EF152" i="60"/>
  <c r="EF176" i="60"/>
  <c r="CY50" i="60"/>
  <c r="BX50" i="60"/>
  <c r="AU50" i="60"/>
  <c r="DD183" i="60"/>
  <c r="DC183" i="60"/>
  <c r="BW85" i="60"/>
  <c r="BX85" i="60" s="1"/>
  <c r="BW51" i="60"/>
  <c r="BX51" i="60" s="1"/>
  <c r="BW119" i="60"/>
  <c r="BX119" i="60" s="1"/>
  <c r="BW68" i="60"/>
  <c r="BX68" i="60" s="1"/>
  <c r="BW162" i="60"/>
  <c r="BX162" i="60" s="1"/>
  <c r="BW156" i="60"/>
  <c r="BX156" i="60" s="1"/>
  <c r="BW122" i="60"/>
  <c r="BX122" i="60" s="1"/>
  <c r="BW77" i="60"/>
  <c r="BX77" i="60" s="1"/>
  <c r="BW104" i="60"/>
  <c r="BX104" i="60" s="1"/>
  <c r="BW112" i="60"/>
  <c r="BX112" i="60" s="1"/>
  <c r="BW94" i="60"/>
  <c r="BX94" i="60" s="1"/>
  <c r="BW142" i="60"/>
  <c r="BX142" i="60" s="1"/>
  <c r="BW113" i="60"/>
  <c r="BX113" i="60" s="1"/>
  <c r="BW172" i="60"/>
  <c r="BX172" i="60" s="1"/>
  <c r="BW118" i="60"/>
  <c r="BX118" i="60" s="1"/>
  <c r="BW63" i="60"/>
  <c r="BX63" i="60" s="1"/>
  <c r="BW95" i="60"/>
  <c r="BX95" i="60" s="1"/>
  <c r="BW72" i="60"/>
  <c r="BX72" i="60" s="1"/>
  <c r="BW79" i="60"/>
  <c r="BX79" i="60" s="1"/>
  <c r="BW129" i="60"/>
  <c r="BX129" i="60" s="1"/>
  <c r="BW159" i="60"/>
  <c r="BX159" i="60" s="1"/>
  <c r="BW133" i="60"/>
  <c r="BX133" i="60" s="1"/>
  <c r="BW138" i="60"/>
  <c r="BX138" i="60" s="1"/>
  <c r="BW115" i="60"/>
  <c r="BX115" i="60" s="1"/>
  <c r="BW175" i="60"/>
  <c r="BX175" i="60" s="1"/>
  <c r="BW58" i="60"/>
  <c r="BX58" i="60" s="1"/>
  <c r="BW89" i="60"/>
  <c r="BX89" i="60" s="1"/>
  <c r="BW127" i="60"/>
  <c r="BX127" i="60" s="1"/>
  <c r="BW144" i="60"/>
  <c r="BX144" i="60" s="1"/>
  <c r="BW86" i="60"/>
  <c r="BX86" i="60" s="1"/>
  <c r="BW80" i="60"/>
  <c r="BX80" i="60" s="1"/>
  <c r="BW84" i="60"/>
  <c r="BX84" i="60" s="1"/>
  <c r="BW169" i="60"/>
  <c r="BX169" i="60" s="1"/>
  <c r="BW52" i="60"/>
  <c r="BX52" i="60" s="1"/>
  <c r="BW74" i="60"/>
  <c r="BX74" i="60" s="1"/>
  <c r="BW160" i="60"/>
  <c r="BX160" i="60" s="1"/>
  <c r="BW137" i="60"/>
  <c r="BX137" i="60" s="1"/>
  <c r="BW174" i="60"/>
  <c r="BX174" i="60" s="1"/>
  <c r="BW143" i="60"/>
  <c r="BX143" i="60" s="1"/>
  <c r="BW97" i="60"/>
  <c r="BX97" i="60" s="1"/>
  <c r="BW65" i="60"/>
  <c r="BX65" i="60" s="1"/>
  <c r="BW163" i="60"/>
  <c r="BX163" i="60" s="1"/>
  <c r="BW165" i="60"/>
  <c r="BX165" i="60" s="1"/>
  <c r="BW120" i="60"/>
  <c r="BX120" i="60" s="1"/>
  <c r="BW153" i="60"/>
  <c r="BX153" i="60" s="1"/>
  <c r="BW61" i="60"/>
  <c r="BX61" i="60" s="1"/>
  <c r="BW54" i="60"/>
  <c r="BX54" i="60" s="1"/>
  <c r="BW69" i="60"/>
  <c r="BX69" i="60" s="1"/>
  <c r="BW88" i="60"/>
  <c r="BX88" i="60" s="1"/>
  <c r="BW75" i="60"/>
  <c r="BX75" i="60" s="1"/>
  <c r="BW121" i="60"/>
  <c r="BX121" i="60" s="1"/>
  <c r="BW149" i="60"/>
  <c r="BX149" i="60" s="1"/>
  <c r="BW103" i="60"/>
  <c r="BX103" i="60" s="1"/>
  <c r="BW135" i="60"/>
  <c r="BX135" i="60" s="1"/>
  <c r="BW146" i="60"/>
  <c r="BX146" i="60" s="1"/>
  <c r="BW93" i="60"/>
  <c r="BX93" i="60" s="1"/>
  <c r="BW117" i="60"/>
  <c r="BX117" i="60" s="1"/>
  <c r="BW70" i="60"/>
  <c r="BX70" i="60" s="1"/>
  <c r="BW66" i="60"/>
  <c r="BX66" i="60" s="1"/>
  <c r="BW124" i="60"/>
  <c r="BX124" i="60" s="1"/>
  <c r="BW167" i="60"/>
  <c r="BX167" i="60" s="1"/>
  <c r="BW105" i="60"/>
  <c r="BX105" i="60" s="1"/>
  <c r="BW114" i="60"/>
  <c r="BX114" i="60" s="1"/>
  <c r="BW108" i="60"/>
  <c r="BX108" i="60" s="1"/>
  <c r="BW109" i="60"/>
  <c r="BX109" i="60" s="1"/>
  <c r="BW57" i="60"/>
  <c r="BX57" i="60" s="1"/>
  <c r="BW111" i="60"/>
  <c r="BX111" i="60" s="1"/>
  <c r="BW164" i="60"/>
  <c r="BX164" i="60" s="1"/>
  <c r="BW128" i="60"/>
  <c r="BX128" i="60" s="1"/>
  <c r="BW152" i="60"/>
  <c r="BX152" i="60" s="1"/>
  <c r="BW87" i="60"/>
  <c r="BX87" i="60" s="1"/>
  <c r="BW180" i="60"/>
  <c r="BX180" i="60" s="1"/>
  <c r="BW81" i="60"/>
  <c r="BX81" i="60" s="1"/>
  <c r="BW55" i="60"/>
  <c r="BX55" i="60" s="1"/>
  <c r="BW116" i="60"/>
  <c r="BX116" i="60" s="1"/>
  <c r="BW177" i="60"/>
  <c r="BX177" i="60" s="1"/>
  <c r="BW102" i="60"/>
  <c r="BX102" i="60" s="1"/>
  <c r="BW150" i="60"/>
  <c r="BX150" i="60" s="1"/>
  <c r="BW166" i="60"/>
  <c r="BX166" i="60" s="1"/>
  <c r="BW141" i="60"/>
  <c r="BX141" i="60" s="1"/>
  <c r="BW176" i="60"/>
  <c r="BX176" i="60" s="1"/>
  <c r="BW179" i="60"/>
  <c r="BX179" i="60" s="1"/>
  <c r="BW123" i="60"/>
  <c r="BX123" i="60" s="1"/>
  <c r="BW154" i="60"/>
  <c r="BX154" i="60" s="1"/>
  <c r="BW126" i="60"/>
  <c r="BX126" i="60" s="1"/>
  <c r="BW147" i="60"/>
  <c r="BX147" i="60" s="1"/>
  <c r="BW99" i="60"/>
  <c r="BX99" i="60" s="1"/>
  <c r="BW171" i="60"/>
  <c r="BX171" i="60" s="1"/>
  <c r="BW101" i="60"/>
  <c r="BX101" i="60" s="1"/>
  <c r="BW53" i="60"/>
  <c r="BX53" i="60" s="1"/>
  <c r="BW62" i="60"/>
  <c r="BX62" i="60" s="1"/>
  <c r="BW170" i="60"/>
  <c r="BX170" i="60" s="1"/>
  <c r="BW76" i="60"/>
  <c r="BX76" i="60" s="1"/>
  <c r="BW71" i="60"/>
  <c r="BX71" i="60" s="1"/>
  <c r="BW181" i="60"/>
  <c r="BX181" i="60" s="1"/>
  <c r="BW155" i="60"/>
  <c r="BX155" i="60" s="1"/>
  <c r="BW140" i="60"/>
  <c r="BX140" i="60" s="1"/>
  <c r="BW92" i="60"/>
  <c r="BX92" i="60" s="1"/>
  <c r="BW134" i="60"/>
  <c r="BX134" i="60" s="1"/>
  <c r="BW151" i="60"/>
  <c r="BX151" i="60" s="1"/>
  <c r="BW136" i="60"/>
  <c r="BX136" i="60" s="1"/>
  <c r="BW100" i="60"/>
  <c r="BX100" i="60" s="1"/>
  <c r="BW90" i="60"/>
  <c r="BX90" i="60" s="1"/>
  <c r="BW78" i="60"/>
  <c r="BX78" i="60" s="1"/>
  <c r="BW73" i="60"/>
  <c r="BX73" i="60" s="1"/>
  <c r="BW131" i="60"/>
  <c r="BX131" i="60" s="1"/>
  <c r="BW106" i="60"/>
  <c r="BX106" i="60" s="1"/>
  <c r="BW64" i="60"/>
  <c r="BX64" i="60" s="1"/>
  <c r="BW139" i="60"/>
  <c r="BX139" i="60" s="1"/>
  <c r="BW168" i="60"/>
  <c r="BX168" i="60" s="1"/>
  <c r="BW182" i="60"/>
  <c r="BX182" i="60" s="1"/>
  <c r="BW110" i="60"/>
  <c r="BX110" i="60" s="1"/>
  <c r="BW130" i="60"/>
  <c r="BX130" i="60" s="1"/>
  <c r="BW125" i="60"/>
  <c r="BX125" i="60" s="1"/>
  <c r="BW60" i="60"/>
  <c r="BX60" i="60" s="1"/>
  <c r="BW145" i="60"/>
  <c r="BX145" i="60" s="1"/>
  <c r="BW56" i="60"/>
  <c r="BX56" i="60" s="1"/>
  <c r="BW132" i="60"/>
  <c r="BX132" i="60" s="1"/>
  <c r="BW158" i="60"/>
  <c r="BX158" i="60" s="1"/>
  <c r="BW67" i="60"/>
  <c r="BX67" i="60" s="1"/>
  <c r="BW96" i="60"/>
  <c r="BX96" i="60" s="1"/>
  <c r="BW107" i="60"/>
  <c r="BX107" i="60" s="1"/>
  <c r="BW148" i="60"/>
  <c r="BX148" i="60" s="1"/>
  <c r="BW157" i="60"/>
  <c r="BX157" i="60" s="1"/>
  <c r="BW82" i="60"/>
  <c r="BX82" i="60" s="1"/>
  <c r="BW173" i="60"/>
  <c r="BX173" i="60" s="1"/>
  <c r="BW161" i="60"/>
  <c r="BX161" i="60" s="1"/>
  <c r="BW98" i="60"/>
  <c r="BX98" i="60" s="1"/>
  <c r="BW59" i="60"/>
  <c r="BX59" i="60" s="1"/>
  <c r="BW83" i="60"/>
  <c r="BX83" i="60" s="1"/>
  <c r="BW91" i="60"/>
  <c r="BX91" i="60" s="1"/>
  <c r="BW178" i="60"/>
  <c r="BX178" i="60" s="1"/>
  <c r="CX101" i="60"/>
  <c r="CY101" i="60" s="1"/>
  <c r="CX136" i="60"/>
  <c r="CY136" i="60" s="1"/>
  <c r="CX153" i="60"/>
  <c r="CY153" i="60" s="1"/>
  <c r="CX92" i="60"/>
  <c r="CY92" i="60" s="1"/>
  <c r="CX60" i="60"/>
  <c r="CY60" i="60" s="1"/>
  <c r="CX56" i="60"/>
  <c r="CY56" i="60" s="1"/>
  <c r="CX156" i="60"/>
  <c r="CY156" i="60" s="1"/>
  <c r="CX115" i="60"/>
  <c r="CY115" i="60" s="1"/>
  <c r="CX164" i="60"/>
  <c r="CY164" i="60" s="1"/>
  <c r="CX122" i="60"/>
  <c r="CY122" i="60" s="1"/>
  <c r="CX106" i="60"/>
  <c r="CY106" i="60" s="1"/>
  <c r="CX81" i="60"/>
  <c r="CY81" i="60" s="1"/>
  <c r="CX124" i="60"/>
  <c r="CY124" i="60" s="1"/>
  <c r="CX174" i="60"/>
  <c r="CY174" i="60" s="1"/>
  <c r="CX169" i="60"/>
  <c r="CY169" i="60" s="1"/>
  <c r="CX116" i="60"/>
  <c r="CY116" i="60" s="1"/>
  <c r="CX53" i="60"/>
  <c r="CY53" i="60" s="1"/>
  <c r="CX154" i="60"/>
  <c r="CY154" i="60" s="1"/>
  <c r="CX171" i="60"/>
  <c r="CY171" i="60" s="1"/>
  <c r="CX125" i="60"/>
  <c r="CY125" i="60" s="1"/>
  <c r="CX118" i="60"/>
  <c r="CY118" i="60" s="1"/>
  <c r="CX99" i="60"/>
  <c r="CY99" i="60" s="1"/>
  <c r="CX55" i="60"/>
  <c r="CY55" i="60" s="1"/>
  <c r="CX110" i="60"/>
  <c r="CY110" i="60" s="1"/>
  <c r="CX57" i="60"/>
  <c r="CY57" i="60" s="1"/>
  <c r="CX119" i="60"/>
  <c r="CY119" i="60" s="1"/>
  <c r="CX59" i="60"/>
  <c r="CY59" i="60" s="1"/>
  <c r="CX149" i="60"/>
  <c r="CY149" i="60" s="1"/>
  <c r="CX114" i="60"/>
  <c r="CY114" i="60" s="1"/>
  <c r="CX62" i="60"/>
  <c r="CY62" i="60" s="1"/>
  <c r="CX148" i="60"/>
  <c r="CY148" i="60" s="1"/>
  <c r="CX159" i="60"/>
  <c r="CY159" i="60" s="1"/>
  <c r="CX102" i="60"/>
  <c r="CY102" i="60" s="1"/>
  <c r="CX107" i="60"/>
  <c r="CY107" i="60" s="1"/>
  <c r="CX52" i="60"/>
  <c r="CY52" i="60" s="1"/>
  <c r="CX63" i="60"/>
  <c r="CY63" i="60" s="1"/>
  <c r="CX65" i="60"/>
  <c r="CY65" i="60" s="1"/>
  <c r="CX98" i="60"/>
  <c r="CY98" i="60" s="1"/>
  <c r="CX181" i="60"/>
  <c r="CY181" i="60" s="1"/>
  <c r="CX61" i="60"/>
  <c r="CY61" i="60" s="1"/>
  <c r="CX66" i="60"/>
  <c r="CY66" i="60" s="1"/>
  <c r="CX54" i="60"/>
  <c r="CY54" i="60" s="1"/>
  <c r="CX131" i="60"/>
  <c r="CY131" i="60" s="1"/>
  <c r="CX128" i="60"/>
  <c r="CY128" i="60" s="1"/>
  <c r="CX143" i="60"/>
  <c r="CY143" i="60" s="1"/>
  <c r="CX78" i="60"/>
  <c r="CY78" i="60" s="1"/>
  <c r="CX168" i="60"/>
  <c r="CY168" i="60" s="1"/>
  <c r="CX162" i="60"/>
  <c r="CY162" i="60" s="1"/>
  <c r="CX161" i="60"/>
  <c r="CY161" i="60" s="1"/>
  <c r="CX95" i="60"/>
  <c r="CY95" i="60" s="1"/>
  <c r="CX152" i="60"/>
  <c r="CY152" i="60" s="1"/>
  <c r="CX117" i="60"/>
  <c r="CY117" i="60" s="1"/>
  <c r="CX127" i="60"/>
  <c r="CY127" i="60" s="1"/>
  <c r="CX120" i="60"/>
  <c r="CY120" i="60" s="1"/>
  <c r="CX71" i="60"/>
  <c r="CY71" i="60" s="1"/>
  <c r="CX90" i="60"/>
  <c r="CY90" i="60" s="1"/>
  <c r="CX160" i="60"/>
  <c r="CY160" i="60" s="1"/>
  <c r="CX89" i="60"/>
  <c r="CY89" i="60" s="1"/>
  <c r="CX108" i="60"/>
  <c r="CY108" i="60" s="1"/>
  <c r="CX130" i="60"/>
  <c r="CY130" i="60" s="1"/>
  <c r="CX147" i="60"/>
  <c r="CY147" i="60" s="1"/>
  <c r="CX121" i="60"/>
  <c r="CY121" i="60" s="1"/>
  <c r="CX175" i="60"/>
  <c r="CY175" i="60" s="1"/>
  <c r="CX70" i="60"/>
  <c r="CY70" i="60" s="1"/>
  <c r="CX87" i="60"/>
  <c r="CY87" i="60" s="1"/>
  <c r="CX113" i="60"/>
  <c r="CY113" i="60" s="1"/>
  <c r="CX123" i="60"/>
  <c r="CY123" i="60" s="1"/>
  <c r="CX103" i="60"/>
  <c r="CY103" i="60" s="1"/>
  <c r="CX109" i="60"/>
  <c r="CY109" i="60" s="1"/>
  <c r="CX91" i="60"/>
  <c r="CY91" i="60" s="1"/>
  <c r="CX158" i="60"/>
  <c r="CY158" i="60" s="1"/>
  <c r="CX144" i="60"/>
  <c r="CY144" i="60" s="1"/>
  <c r="CX155" i="60"/>
  <c r="CY155" i="60" s="1"/>
  <c r="CX72" i="60"/>
  <c r="CY72" i="60" s="1"/>
  <c r="CX182" i="60"/>
  <c r="CY182" i="60" s="1"/>
  <c r="CX88" i="60"/>
  <c r="CY88" i="60" s="1"/>
  <c r="CX141" i="60"/>
  <c r="CY141" i="60" s="1"/>
  <c r="CX165" i="60"/>
  <c r="CY165" i="60" s="1"/>
  <c r="CX85" i="60"/>
  <c r="CY85" i="60" s="1"/>
  <c r="CX93" i="60"/>
  <c r="CY93" i="60" s="1"/>
  <c r="CX172" i="60"/>
  <c r="CY172" i="60" s="1"/>
  <c r="CX170" i="60"/>
  <c r="CY170" i="60" s="1"/>
  <c r="CX163" i="60"/>
  <c r="CY163" i="60" s="1"/>
  <c r="CX112" i="60"/>
  <c r="CY112" i="60" s="1"/>
  <c r="CX76" i="60"/>
  <c r="CY76" i="60" s="1"/>
  <c r="CX179" i="60"/>
  <c r="CY179" i="60" s="1"/>
  <c r="CX64" i="60"/>
  <c r="CY64" i="60" s="1"/>
  <c r="CX173" i="60"/>
  <c r="CY173" i="60" s="1"/>
  <c r="CX146" i="60"/>
  <c r="CY146" i="60" s="1"/>
  <c r="CX157" i="60"/>
  <c r="CY157" i="60" s="1"/>
  <c r="CX129" i="60"/>
  <c r="CY129" i="60" s="1"/>
  <c r="CX104" i="60"/>
  <c r="CY104" i="60" s="1"/>
  <c r="CX79" i="60"/>
  <c r="CY79" i="60" s="1"/>
  <c r="CX135" i="60"/>
  <c r="CY135" i="60" s="1"/>
  <c r="CX176" i="60"/>
  <c r="CY176" i="60" s="1"/>
  <c r="CX180" i="60"/>
  <c r="CY180" i="60" s="1"/>
  <c r="CX97" i="60"/>
  <c r="CY97" i="60" s="1"/>
  <c r="CX67" i="60"/>
  <c r="CY67" i="60" s="1"/>
  <c r="CX80" i="60"/>
  <c r="CY80" i="60" s="1"/>
  <c r="CX111" i="60"/>
  <c r="CY111" i="60" s="1"/>
  <c r="CX150" i="60"/>
  <c r="CY150" i="60" s="1"/>
  <c r="CX100" i="60"/>
  <c r="CY100" i="60" s="1"/>
  <c r="CX178" i="60"/>
  <c r="CY178" i="60" s="1"/>
  <c r="CX86" i="60"/>
  <c r="CY86" i="60" s="1"/>
  <c r="CX69" i="60"/>
  <c r="CY69" i="60" s="1"/>
  <c r="CX140" i="60"/>
  <c r="CY140" i="60" s="1"/>
  <c r="CX73" i="60"/>
  <c r="CY73" i="60" s="1"/>
  <c r="CX167" i="60"/>
  <c r="CY167" i="60" s="1"/>
  <c r="CX105" i="60"/>
  <c r="CY105" i="60" s="1"/>
  <c r="CX132" i="60"/>
  <c r="CY132" i="60" s="1"/>
  <c r="CX74" i="60"/>
  <c r="CY74" i="60" s="1"/>
  <c r="CX51" i="60"/>
  <c r="CY51" i="60" s="1"/>
  <c r="CX137" i="60"/>
  <c r="CY137" i="60" s="1"/>
  <c r="CX139" i="60"/>
  <c r="CY139" i="60" s="1"/>
  <c r="CX177" i="60"/>
  <c r="CY177" i="60" s="1"/>
  <c r="CX151" i="60"/>
  <c r="CY151" i="60" s="1"/>
  <c r="CX96" i="60"/>
  <c r="CY96" i="60" s="1"/>
  <c r="CX142" i="60"/>
  <c r="CY142" i="60" s="1"/>
  <c r="CX166" i="60"/>
  <c r="CY166" i="60" s="1"/>
  <c r="CX83" i="60"/>
  <c r="CY83" i="60" s="1"/>
  <c r="CX138" i="60"/>
  <c r="CY138" i="60" s="1"/>
  <c r="CX75" i="60"/>
  <c r="CY75" i="60" s="1"/>
  <c r="CX84" i="60"/>
  <c r="CY84" i="60" s="1"/>
  <c r="CX126" i="60"/>
  <c r="CY126" i="60" s="1"/>
  <c r="CX94" i="60"/>
  <c r="CY94" i="60" s="1"/>
  <c r="CX77" i="60"/>
  <c r="CY77" i="60" s="1"/>
  <c r="CX82" i="60"/>
  <c r="CY82" i="60" s="1"/>
  <c r="CX68" i="60"/>
  <c r="CY68" i="60" s="1"/>
  <c r="CX134" i="60"/>
  <c r="CY134" i="60" s="1"/>
  <c r="CX58" i="60"/>
  <c r="CY58" i="60" s="1"/>
  <c r="CX145" i="60"/>
  <c r="CY145" i="60" s="1"/>
  <c r="CX133" i="60"/>
  <c r="CY133" i="60" s="1"/>
  <c r="AT133" i="60"/>
  <c r="AU133" i="60" s="1"/>
  <c r="AT68" i="60"/>
  <c r="AU68" i="60" s="1"/>
  <c r="AT146" i="60"/>
  <c r="AU146" i="60" s="1"/>
  <c r="AT161" i="60"/>
  <c r="AU161" i="60" s="1"/>
  <c r="AT125" i="60"/>
  <c r="AU125" i="60" s="1"/>
  <c r="AT91" i="60"/>
  <c r="AU91" i="60" s="1"/>
  <c r="AT178" i="60"/>
  <c r="AU178" i="60" s="1"/>
  <c r="AT155" i="60"/>
  <c r="AU155" i="60" s="1"/>
  <c r="AT157" i="60"/>
  <c r="AU157" i="60" s="1"/>
  <c r="AT100" i="60"/>
  <c r="AU100" i="60" s="1"/>
  <c r="AT150" i="60"/>
  <c r="AU150" i="60" s="1"/>
  <c r="AT77" i="60"/>
  <c r="AU77" i="60" s="1"/>
  <c r="AT158" i="60"/>
  <c r="AU158" i="60" s="1"/>
  <c r="AT139" i="60"/>
  <c r="AU139" i="60" s="1"/>
  <c r="AT97" i="60"/>
  <c r="AU97" i="60" s="1"/>
  <c r="AT99" i="60"/>
  <c r="AU99" i="60" s="1"/>
  <c r="AT58" i="60"/>
  <c r="AU58" i="60" s="1"/>
  <c r="AT83" i="60"/>
  <c r="AU83" i="60" s="1"/>
  <c r="AT75" i="60"/>
  <c r="AU75" i="60" s="1"/>
  <c r="AT119" i="60"/>
  <c r="AU119" i="60" s="1"/>
  <c r="AT94" i="60"/>
  <c r="AU94" i="60" s="1"/>
  <c r="AT179" i="60"/>
  <c r="AU179" i="60" s="1"/>
  <c r="AT82" i="60"/>
  <c r="AU82" i="60" s="1"/>
  <c r="AT145" i="60"/>
  <c r="AU145" i="60" s="1"/>
  <c r="AT111" i="60"/>
  <c r="AU111" i="60" s="1"/>
  <c r="AT121" i="60"/>
  <c r="AU121" i="60" s="1"/>
  <c r="AT153" i="60"/>
  <c r="AU153" i="60" s="1"/>
  <c r="AT162" i="60"/>
  <c r="AU162" i="60" s="1"/>
  <c r="AT52" i="60"/>
  <c r="AU52" i="60" s="1"/>
  <c r="AT65" i="60"/>
  <c r="AU65" i="60" s="1"/>
  <c r="AT108" i="60"/>
  <c r="AU108" i="60" s="1"/>
  <c r="AT142" i="60"/>
  <c r="AU142" i="60" s="1"/>
  <c r="AT176" i="60"/>
  <c r="AU176" i="60" s="1"/>
  <c r="AT164" i="60"/>
  <c r="AU164" i="60" s="1"/>
  <c r="AT92" i="60"/>
  <c r="AU92" i="60" s="1"/>
  <c r="AT163" i="60"/>
  <c r="AU163" i="60" s="1"/>
  <c r="AT79" i="60"/>
  <c r="AU79" i="60" s="1"/>
  <c r="AT103" i="60"/>
  <c r="AU103" i="60" s="1"/>
  <c r="AT56" i="60"/>
  <c r="AU56" i="60" s="1"/>
  <c r="AT173" i="60"/>
  <c r="AU173" i="60" s="1"/>
  <c r="AT128" i="60"/>
  <c r="AU128" i="60" s="1"/>
  <c r="AT88" i="60"/>
  <c r="AU88" i="60" s="1"/>
  <c r="AT159" i="60"/>
  <c r="AU159" i="60" s="1"/>
  <c r="AT71" i="60"/>
  <c r="AU71" i="60" s="1"/>
  <c r="AT67" i="60"/>
  <c r="AU67" i="60" s="1"/>
  <c r="AT106" i="60"/>
  <c r="AU106" i="60" s="1"/>
  <c r="AT120" i="60"/>
  <c r="AU120" i="60" s="1"/>
  <c r="AT107" i="60"/>
  <c r="AU107" i="60" s="1"/>
  <c r="AT175" i="60"/>
  <c r="AU175" i="60" s="1"/>
  <c r="AT166" i="60"/>
  <c r="AU166" i="60" s="1"/>
  <c r="AT59" i="60"/>
  <c r="AU59" i="60" s="1"/>
  <c r="AT66" i="60"/>
  <c r="AU66" i="60" s="1"/>
  <c r="AT132" i="60"/>
  <c r="AU132" i="60" s="1"/>
  <c r="AT149" i="60"/>
  <c r="AU149" i="60" s="1"/>
  <c r="AT143" i="60"/>
  <c r="AU143" i="60" s="1"/>
  <c r="AT84" i="60"/>
  <c r="AU84" i="60" s="1"/>
  <c r="AT174" i="60"/>
  <c r="AU174" i="60" s="1"/>
  <c r="AT114" i="60"/>
  <c r="AU114" i="60" s="1"/>
  <c r="AT130" i="60"/>
  <c r="AU130" i="60" s="1"/>
  <c r="AT62" i="60"/>
  <c r="AU62" i="60" s="1"/>
  <c r="AT116" i="60"/>
  <c r="AU116" i="60" s="1"/>
  <c r="AT109" i="60"/>
  <c r="AU109" i="60" s="1"/>
  <c r="AT98" i="60"/>
  <c r="AU98" i="60" s="1"/>
  <c r="AT137" i="60"/>
  <c r="AU137" i="60" s="1"/>
  <c r="AT138" i="60"/>
  <c r="AU138" i="60" s="1"/>
  <c r="AT96" i="60"/>
  <c r="AU96" i="60" s="1"/>
  <c r="AT104" i="60"/>
  <c r="AU104" i="60" s="1"/>
  <c r="AT105" i="60"/>
  <c r="AU105" i="60" s="1"/>
  <c r="AT115" i="60"/>
  <c r="AU115" i="60" s="1"/>
  <c r="AT118" i="60"/>
  <c r="AU118" i="60" s="1"/>
  <c r="AT53" i="60"/>
  <c r="AU53" i="60" s="1"/>
  <c r="AT171" i="60"/>
  <c r="AU171" i="60" s="1"/>
  <c r="AT180" i="60"/>
  <c r="AU180" i="60" s="1"/>
  <c r="AT124" i="60"/>
  <c r="AU124" i="60" s="1"/>
  <c r="AT80" i="60"/>
  <c r="AU80" i="60" s="1"/>
  <c r="AT140" i="60"/>
  <c r="AU140" i="60" s="1"/>
  <c r="AT151" i="60"/>
  <c r="AU151" i="60" s="1"/>
  <c r="AT127" i="60"/>
  <c r="AU127" i="60" s="1"/>
  <c r="AT156" i="60"/>
  <c r="AU156" i="60" s="1"/>
  <c r="AT61" i="60"/>
  <c r="AU61" i="60" s="1"/>
  <c r="AT73" i="60"/>
  <c r="AU73" i="60" s="1"/>
  <c r="AT101" i="60"/>
  <c r="AU101" i="60" s="1"/>
  <c r="AT81" i="60"/>
  <c r="AU81" i="60" s="1"/>
  <c r="AT168" i="60"/>
  <c r="AU168" i="60" s="1"/>
  <c r="AT172" i="60"/>
  <c r="AU172" i="60" s="1"/>
  <c r="AT148" i="60"/>
  <c r="AU148" i="60" s="1"/>
  <c r="AT63" i="60"/>
  <c r="AU63" i="60" s="1"/>
  <c r="AT95" i="60"/>
  <c r="AU95" i="60" s="1"/>
  <c r="AT160" i="60"/>
  <c r="AU160" i="60" s="1"/>
  <c r="AT69" i="60"/>
  <c r="AU69" i="60" s="1"/>
  <c r="AT57" i="60"/>
  <c r="AU57" i="60" s="1"/>
  <c r="AT112" i="60"/>
  <c r="AU112" i="60" s="1"/>
  <c r="AT102" i="60"/>
  <c r="AU102" i="60" s="1"/>
  <c r="AT122" i="60"/>
  <c r="AU122" i="60" s="1"/>
  <c r="AT51" i="60"/>
  <c r="AU51" i="60" s="1"/>
  <c r="AT129" i="60"/>
  <c r="AU129" i="60" s="1"/>
  <c r="AT123" i="60"/>
  <c r="AU123" i="60" s="1"/>
  <c r="AT134" i="60"/>
  <c r="AU134" i="60" s="1"/>
  <c r="AT110" i="60"/>
  <c r="AU110" i="60" s="1"/>
  <c r="AT74" i="60"/>
  <c r="AU74" i="60" s="1"/>
  <c r="AT70" i="60"/>
  <c r="AU70" i="60" s="1"/>
  <c r="AT169" i="60"/>
  <c r="AU169" i="60" s="1"/>
  <c r="AT152" i="60"/>
  <c r="AU152" i="60" s="1"/>
  <c r="AT54" i="60"/>
  <c r="AU54" i="60" s="1"/>
  <c r="AT89" i="60"/>
  <c r="AU89" i="60" s="1"/>
  <c r="AT135" i="60"/>
  <c r="AU135" i="60" s="1"/>
  <c r="AT131" i="60"/>
  <c r="AU131" i="60" s="1"/>
  <c r="AT72" i="60"/>
  <c r="AU72" i="60" s="1"/>
  <c r="AT76" i="60"/>
  <c r="AU76" i="60" s="1"/>
  <c r="AT86" i="60"/>
  <c r="AU86" i="60" s="1"/>
  <c r="AT182" i="60"/>
  <c r="AU182" i="60" s="1"/>
  <c r="AT60" i="60"/>
  <c r="AU60" i="60" s="1"/>
  <c r="AT93" i="60"/>
  <c r="AU93" i="60" s="1"/>
  <c r="AT87" i="60"/>
  <c r="AU87" i="60" s="1"/>
  <c r="AT136" i="60"/>
  <c r="AU136" i="60" s="1"/>
  <c r="AT144" i="60"/>
  <c r="AU144" i="60" s="1"/>
  <c r="AT165" i="60"/>
  <c r="AU165" i="60" s="1"/>
  <c r="AT170" i="60"/>
  <c r="AU170" i="60" s="1"/>
  <c r="AT181" i="60"/>
  <c r="AU181" i="60" s="1"/>
  <c r="AT177" i="60"/>
  <c r="AU177" i="60" s="1"/>
  <c r="AT167" i="60"/>
  <c r="AU167" i="60" s="1"/>
  <c r="AT141" i="60"/>
  <c r="AU141" i="60" s="1"/>
  <c r="AT154" i="60"/>
  <c r="AU154" i="60" s="1"/>
  <c r="AT85" i="60"/>
  <c r="AU85" i="60" s="1"/>
  <c r="AT117" i="60"/>
  <c r="AU117" i="60" s="1"/>
  <c r="AT113" i="60"/>
  <c r="AU113" i="60" s="1"/>
  <c r="AT78" i="60"/>
  <c r="AU78" i="60" s="1"/>
  <c r="AT55" i="60"/>
  <c r="AU55" i="60" s="1"/>
  <c r="AT64" i="60"/>
  <c r="AU64" i="60" s="1"/>
  <c r="AT147" i="60"/>
  <c r="AU147" i="60" s="1"/>
  <c r="AT126" i="60"/>
  <c r="AU126" i="60" s="1"/>
  <c r="AT90" i="60"/>
  <c r="AU90" i="60" s="1"/>
  <c r="EF183" i="60" l="1"/>
  <c r="AU183" i="60"/>
  <c r="AT183" i="60"/>
  <c r="AU184" i="60" s="1"/>
  <c r="BX183" i="60"/>
  <c r="BW183" i="60"/>
  <c r="BX184" i="60" s="1"/>
  <c r="CY183" i="60"/>
  <c r="CZ50" i="60" s="1"/>
  <c r="CX183" i="60"/>
  <c r="CY184" i="60" s="1"/>
  <c r="AX179" i="60" l="1"/>
  <c r="AY179" i="60" s="1"/>
  <c r="AZ179" i="60" s="1"/>
  <c r="AX173" i="60"/>
  <c r="AY173" i="60" s="1"/>
  <c r="AZ173" i="60" s="1"/>
  <c r="AX170" i="60"/>
  <c r="AY170" i="60" s="1"/>
  <c r="AZ170" i="60" s="1"/>
  <c r="AX169" i="60"/>
  <c r="AY169" i="60" s="1"/>
  <c r="AZ169" i="60" s="1"/>
  <c r="AX168" i="60"/>
  <c r="AY168" i="60" s="1"/>
  <c r="AZ168" i="60" s="1"/>
  <c r="AX167" i="60"/>
  <c r="AY167" i="60" s="1"/>
  <c r="AZ167" i="60" s="1"/>
  <c r="AX166" i="60"/>
  <c r="AY166" i="60" s="1"/>
  <c r="AZ166" i="60" s="1"/>
  <c r="AX165" i="60"/>
  <c r="AY165" i="60" s="1"/>
  <c r="AZ165" i="60" s="1"/>
  <c r="AX174" i="60"/>
  <c r="AY174" i="60" s="1"/>
  <c r="AZ174" i="60" s="1"/>
  <c r="AX177" i="60"/>
  <c r="AY177" i="60" s="1"/>
  <c r="AZ177" i="60" s="1"/>
  <c r="AX182" i="60"/>
  <c r="AY182" i="60" s="1"/>
  <c r="AZ182" i="60" s="1"/>
  <c r="AX180" i="60"/>
  <c r="AY180" i="60" s="1"/>
  <c r="AZ180" i="60" s="1"/>
  <c r="AX175" i="60"/>
  <c r="AY175" i="60" s="1"/>
  <c r="AZ175" i="60" s="1"/>
  <c r="AX178" i="60"/>
  <c r="AY178" i="60" s="1"/>
  <c r="AZ178" i="60" s="1"/>
  <c r="AX181" i="60"/>
  <c r="AY181" i="60" s="1"/>
  <c r="AZ181" i="60" s="1"/>
  <c r="AX171" i="60"/>
  <c r="AY171" i="60" s="1"/>
  <c r="AZ171" i="60" s="1"/>
  <c r="AX162" i="60"/>
  <c r="AY162" i="60" s="1"/>
  <c r="AZ162" i="60" s="1"/>
  <c r="AX172" i="60"/>
  <c r="AY172" i="60" s="1"/>
  <c r="AZ172" i="60" s="1"/>
  <c r="AX164" i="60"/>
  <c r="AY164" i="60" s="1"/>
  <c r="AZ164" i="60" s="1"/>
  <c r="AX161" i="60"/>
  <c r="AY161" i="60" s="1"/>
  <c r="AZ161" i="60" s="1"/>
  <c r="AX160" i="60"/>
  <c r="AY160" i="60" s="1"/>
  <c r="AZ160" i="60" s="1"/>
  <c r="AX159" i="60"/>
  <c r="AY159" i="60" s="1"/>
  <c r="AZ159" i="60" s="1"/>
  <c r="AX158" i="60"/>
  <c r="AY158" i="60" s="1"/>
  <c r="AZ158" i="60" s="1"/>
  <c r="AX157" i="60"/>
  <c r="AY157" i="60" s="1"/>
  <c r="AZ157" i="60" s="1"/>
  <c r="AX156" i="60"/>
  <c r="AY156" i="60" s="1"/>
  <c r="AZ156" i="60" s="1"/>
  <c r="AX155" i="60"/>
  <c r="AY155" i="60" s="1"/>
  <c r="AZ155" i="60" s="1"/>
  <c r="AX154" i="60"/>
  <c r="AY154" i="60" s="1"/>
  <c r="AZ154" i="60" s="1"/>
  <c r="AX153" i="60"/>
  <c r="AY153" i="60" s="1"/>
  <c r="AZ153" i="60" s="1"/>
  <c r="AX152" i="60"/>
  <c r="AY152" i="60" s="1"/>
  <c r="AZ152" i="60" s="1"/>
  <c r="AX176" i="60"/>
  <c r="AY176" i="60" s="1"/>
  <c r="AZ176" i="60" s="1"/>
  <c r="AX163" i="60"/>
  <c r="AY163" i="60" s="1"/>
  <c r="AZ163" i="60" s="1"/>
  <c r="AX151" i="60"/>
  <c r="AY151" i="60" s="1"/>
  <c r="AZ151" i="60" s="1"/>
  <c r="AX150" i="60"/>
  <c r="AY150" i="60" s="1"/>
  <c r="AZ150" i="60" s="1"/>
  <c r="AX149" i="60"/>
  <c r="AY149" i="60" s="1"/>
  <c r="AZ149" i="60" s="1"/>
  <c r="AX148" i="60"/>
  <c r="AY148" i="60" s="1"/>
  <c r="AZ148" i="60" s="1"/>
  <c r="AX147" i="60"/>
  <c r="AY147" i="60" s="1"/>
  <c r="AZ147" i="60" s="1"/>
  <c r="AX146" i="60"/>
  <c r="AY146" i="60" s="1"/>
  <c r="AZ146" i="60" s="1"/>
  <c r="AX145" i="60"/>
  <c r="AY145" i="60" s="1"/>
  <c r="AZ145" i="60" s="1"/>
  <c r="AX144" i="60"/>
  <c r="AY144" i="60" s="1"/>
  <c r="AZ144" i="60" s="1"/>
  <c r="AX143" i="60"/>
  <c r="AY143" i="60" s="1"/>
  <c r="AZ143" i="60" s="1"/>
  <c r="AX142" i="60"/>
  <c r="AY142" i="60" s="1"/>
  <c r="AZ142" i="60" s="1"/>
  <c r="AX140" i="60"/>
  <c r="AY140" i="60" s="1"/>
  <c r="AZ140" i="60" s="1"/>
  <c r="AX137" i="60"/>
  <c r="AY137" i="60" s="1"/>
  <c r="AZ137" i="60" s="1"/>
  <c r="AX136" i="60"/>
  <c r="AY136" i="60" s="1"/>
  <c r="AZ136" i="60" s="1"/>
  <c r="AX135" i="60"/>
  <c r="AY135" i="60" s="1"/>
  <c r="AZ135" i="60" s="1"/>
  <c r="AX134" i="60"/>
  <c r="AY134" i="60" s="1"/>
  <c r="AZ134" i="60" s="1"/>
  <c r="AX133" i="60"/>
  <c r="AY133" i="60" s="1"/>
  <c r="AZ133" i="60" s="1"/>
  <c r="AX132" i="60"/>
  <c r="AY132" i="60" s="1"/>
  <c r="AZ132" i="60" s="1"/>
  <c r="AX131" i="60"/>
  <c r="AY131" i="60" s="1"/>
  <c r="AZ131" i="60" s="1"/>
  <c r="AX130" i="60"/>
  <c r="AY130" i="60" s="1"/>
  <c r="AZ130" i="60" s="1"/>
  <c r="AX129" i="60"/>
  <c r="AY129" i="60" s="1"/>
  <c r="AZ129" i="60" s="1"/>
  <c r="AX128" i="60"/>
  <c r="AY128" i="60" s="1"/>
  <c r="AZ128" i="60" s="1"/>
  <c r="AX127" i="60"/>
  <c r="AY127" i="60" s="1"/>
  <c r="AZ127" i="60" s="1"/>
  <c r="AX126" i="60"/>
  <c r="AY126" i="60" s="1"/>
  <c r="AZ126" i="60" s="1"/>
  <c r="AX141" i="60"/>
  <c r="AY141" i="60" s="1"/>
  <c r="AZ141" i="60" s="1"/>
  <c r="AX138" i="60"/>
  <c r="AY138" i="60" s="1"/>
  <c r="AZ138" i="60" s="1"/>
  <c r="AX139" i="60"/>
  <c r="AY139" i="60" s="1"/>
  <c r="AZ139" i="60" s="1"/>
  <c r="AX125" i="60"/>
  <c r="AY125" i="60" s="1"/>
  <c r="AZ125" i="60" s="1"/>
  <c r="AX124" i="60"/>
  <c r="AY124" i="60" s="1"/>
  <c r="AZ124" i="60" s="1"/>
  <c r="AX123" i="60"/>
  <c r="AY123" i="60" s="1"/>
  <c r="AZ123" i="60" s="1"/>
  <c r="AX122" i="60"/>
  <c r="AY122" i="60" s="1"/>
  <c r="AZ122" i="60" s="1"/>
  <c r="AX121" i="60"/>
  <c r="AY121" i="60" s="1"/>
  <c r="AZ121" i="60" s="1"/>
  <c r="AX120" i="60"/>
  <c r="AY120" i="60" s="1"/>
  <c r="AZ120" i="60" s="1"/>
  <c r="AX119" i="60"/>
  <c r="AY119" i="60" s="1"/>
  <c r="AZ119" i="60" s="1"/>
  <c r="AX118" i="60"/>
  <c r="AY118" i="60" s="1"/>
  <c r="AZ118" i="60" s="1"/>
  <c r="AX117" i="60"/>
  <c r="AY117" i="60" s="1"/>
  <c r="AZ117" i="60" s="1"/>
  <c r="AX116" i="60"/>
  <c r="AY116" i="60" s="1"/>
  <c r="AZ116" i="60" s="1"/>
  <c r="AX115" i="60"/>
  <c r="AY115" i="60" s="1"/>
  <c r="AZ115" i="60" s="1"/>
  <c r="AX114" i="60"/>
  <c r="AY114" i="60" s="1"/>
  <c r="AZ114" i="60" s="1"/>
  <c r="AX113" i="60"/>
  <c r="AY113" i="60" s="1"/>
  <c r="AZ113" i="60" s="1"/>
  <c r="AX112" i="60"/>
  <c r="AY112" i="60" s="1"/>
  <c r="AZ112" i="60" s="1"/>
  <c r="AX111" i="60"/>
  <c r="AY111" i="60" s="1"/>
  <c r="AZ111" i="60" s="1"/>
  <c r="AX110" i="60"/>
  <c r="AY110" i="60" s="1"/>
  <c r="AZ110" i="60" s="1"/>
  <c r="AX109" i="60"/>
  <c r="AY109" i="60" s="1"/>
  <c r="AZ109" i="60" s="1"/>
  <c r="AX108" i="60"/>
  <c r="AY108" i="60" s="1"/>
  <c r="AZ108" i="60" s="1"/>
  <c r="AX107" i="60"/>
  <c r="AY107" i="60" s="1"/>
  <c r="AZ107" i="60" s="1"/>
  <c r="AX106" i="60"/>
  <c r="AY106" i="60" s="1"/>
  <c r="AZ106" i="60" s="1"/>
  <c r="AX105" i="60"/>
  <c r="AY105" i="60" s="1"/>
  <c r="AZ105" i="60" s="1"/>
  <c r="AX104" i="60"/>
  <c r="AY104" i="60" s="1"/>
  <c r="AZ104" i="60" s="1"/>
  <c r="AX103" i="60"/>
  <c r="AY103" i="60" s="1"/>
  <c r="AZ103" i="60" s="1"/>
  <c r="AX102" i="60"/>
  <c r="AY102" i="60" s="1"/>
  <c r="AZ102" i="60" s="1"/>
  <c r="AX101" i="60"/>
  <c r="AY101" i="60" s="1"/>
  <c r="AZ101" i="60" s="1"/>
  <c r="AX100" i="60"/>
  <c r="AY100" i="60" s="1"/>
  <c r="AZ100" i="60" s="1"/>
  <c r="AX99" i="60"/>
  <c r="AY99" i="60" s="1"/>
  <c r="AZ99" i="60" s="1"/>
  <c r="AX98" i="60"/>
  <c r="AY98" i="60" s="1"/>
  <c r="AZ98" i="60" s="1"/>
  <c r="AX97" i="60"/>
  <c r="AY97" i="60" s="1"/>
  <c r="AZ97" i="60" s="1"/>
  <c r="AX96" i="60"/>
  <c r="AY96" i="60" s="1"/>
  <c r="AZ96" i="60" s="1"/>
  <c r="AX95" i="60"/>
  <c r="AY95" i="60" s="1"/>
  <c r="AZ95" i="60" s="1"/>
  <c r="AX94" i="60"/>
  <c r="AY94" i="60" s="1"/>
  <c r="AZ94" i="60" s="1"/>
  <c r="AX93" i="60"/>
  <c r="AY93" i="60" s="1"/>
  <c r="AZ93" i="60" s="1"/>
  <c r="AX92" i="60"/>
  <c r="AY92" i="60" s="1"/>
  <c r="AZ92" i="60" s="1"/>
  <c r="AX91" i="60"/>
  <c r="AY91" i="60" s="1"/>
  <c r="AZ91" i="60" s="1"/>
  <c r="AX90" i="60"/>
  <c r="AY90" i="60" s="1"/>
  <c r="AZ90" i="60" s="1"/>
  <c r="AX89" i="60"/>
  <c r="AY89" i="60" s="1"/>
  <c r="AZ89" i="60" s="1"/>
  <c r="AX88" i="60"/>
  <c r="AY88" i="60" s="1"/>
  <c r="AZ88" i="60" s="1"/>
  <c r="AX87" i="60"/>
  <c r="AY87" i="60" s="1"/>
  <c r="AZ87" i="60" s="1"/>
  <c r="AX86" i="60"/>
  <c r="AY86" i="60" s="1"/>
  <c r="AZ86" i="60" s="1"/>
  <c r="AX85" i="60"/>
  <c r="AY85" i="60" s="1"/>
  <c r="AZ85" i="60" s="1"/>
  <c r="AX84" i="60"/>
  <c r="AY84" i="60" s="1"/>
  <c r="AZ84" i="60" s="1"/>
  <c r="AX83" i="60"/>
  <c r="AY83" i="60" s="1"/>
  <c r="AZ83" i="60" s="1"/>
  <c r="AX82" i="60"/>
  <c r="AY82" i="60" s="1"/>
  <c r="AZ82" i="60" s="1"/>
  <c r="AX81" i="60"/>
  <c r="AY81" i="60" s="1"/>
  <c r="AZ81" i="60" s="1"/>
  <c r="AX80" i="60"/>
  <c r="AY80" i="60" s="1"/>
  <c r="AZ80" i="60" s="1"/>
  <c r="AX79" i="60"/>
  <c r="AY79" i="60" s="1"/>
  <c r="AZ79" i="60" s="1"/>
  <c r="AX78" i="60"/>
  <c r="AY78" i="60" s="1"/>
  <c r="AZ78" i="60" s="1"/>
  <c r="AX77" i="60"/>
  <c r="AY77" i="60" s="1"/>
  <c r="AZ77" i="60" s="1"/>
  <c r="AX76" i="60"/>
  <c r="AY76" i="60" s="1"/>
  <c r="AZ76" i="60" s="1"/>
  <c r="AX75" i="60"/>
  <c r="AY75" i="60" s="1"/>
  <c r="AZ75" i="60" s="1"/>
  <c r="AX74" i="60"/>
  <c r="AY74" i="60" s="1"/>
  <c r="AZ74" i="60" s="1"/>
  <c r="AX73" i="60"/>
  <c r="AY73" i="60" s="1"/>
  <c r="AZ73" i="60" s="1"/>
  <c r="AX72" i="60"/>
  <c r="AY72" i="60" s="1"/>
  <c r="AZ72" i="60" s="1"/>
  <c r="AX71" i="60"/>
  <c r="AY71" i="60" s="1"/>
  <c r="AZ71" i="60" s="1"/>
  <c r="AX70" i="60"/>
  <c r="AY70" i="60" s="1"/>
  <c r="AZ70" i="60" s="1"/>
  <c r="AX69" i="60"/>
  <c r="AY69" i="60" s="1"/>
  <c r="AZ69" i="60" s="1"/>
  <c r="AX68" i="60"/>
  <c r="AY68" i="60" s="1"/>
  <c r="AZ68" i="60" s="1"/>
  <c r="AX67" i="60"/>
  <c r="AY67" i="60" s="1"/>
  <c r="AZ67" i="60" s="1"/>
  <c r="AX66" i="60"/>
  <c r="AY66" i="60" s="1"/>
  <c r="AZ66" i="60" s="1"/>
  <c r="AX65" i="60"/>
  <c r="AY65" i="60" s="1"/>
  <c r="AZ65" i="60" s="1"/>
  <c r="AX64" i="60"/>
  <c r="AY64" i="60" s="1"/>
  <c r="AZ64" i="60" s="1"/>
  <c r="AX63" i="60"/>
  <c r="AY63" i="60" s="1"/>
  <c r="AZ63" i="60" s="1"/>
  <c r="AX62" i="60"/>
  <c r="AY62" i="60" s="1"/>
  <c r="AZ62" i="60" s="1"/>
  <c r="AX61" i="60"/>
  <c r="AY61" i="60" s="1"/>
  <c r="AZ61" i="60" s="1"/>
  <c r="AX60" i="60"/>
  <c r="AY60" i="60" s="1"/>
  <c r="AZ60" i="60" s="1"/>
  <c r="AX59" i="60"/>
  <c r="AY59" i="60" s="1"/>
  <c r="AZ59" i="60" s="1"/>
  <c r="AX58" i="60"/>
  <c r="AY58" i="60" s="1"/>
  <c r="AZ58" i="60" s="1"/>
  <c r="AX57" i="60"/>
  <c r="AY57" i="60" s="1"/>
  <c r="AZ57" i="60" s="1"/>
  <c r="AX50" i="60"/>
  <c r="AX51" i="60"/>
  <c r="AY51" i="60" s="1"/>
  <c r="AZ51" i="60" s="1"/>
  <c r="AX56" i="60"/>
  <c r="AY56" i="60" s="1"/>
  <c r="AZ56" i="60" s="1"/>
  <c r="AX54" i="60"/>
  <c r="AY54" i="60" s="1"/>
  <c r="AZ54" i="60" s="1"/>
  <c r="AX55" i="60"/>
  <c r="AY55" i="60" s="1"/>
  <c r="AZ55" i="60" s="1"/>
  <c r="AX53" i="60"/>
  <c r="AY53" i="60" s="1"/>
  <c r="AZ53" i="60" s="1"/>
  <c r="AX52" i="60"/>
  <c r="AY52" i="60" s="1"/>
  <c r="AZ52" i="60" s="1"/>
  <c r="BY182" i="60"/>
  <c r="BY181" i="60"/>
  <c r="BY173" i="60"/>
  <c r="BY176" i="60"/>
  <c r="BY169" i="60"/>
  <c r="BY168" i="60"/>
  <c r="BY167" i="60"/>
  <c r="BY166" i="60"/>
  <c r="BY165" i="60"/>
  <c r="BY164" i="60"/>
  <c r="BY163" i="60"/>
  <c r="BY162" i="60"/>
  <c r="BY179" i="60"/>
  <c r="BY174" i="60"/>
  <c r="BY177" i="60"/>
  <c r="BY171" i="60"/>
  <c r="BY170" i="60"/>
  <c r="BY180" i="60"/>
  <c r="BY172" i="60"/>
  <c r="BY175" i="60"/>
  <c r="BY161" i="60"/>
  <c r="BY160" i="60"/>
  <c r="BY159" i="60"/>
  <c r="BY158" i="60"/>
  <c r="BY157" i="60"/>
  <c r="BY178" i="60"/>
  <c r="BY152" i="60"/>
  <c r="BY153" i="60"/>
  <c r="BY154" i="60"/>
  <c r="BY151" i="60"/>
  <c r="BY150" i="60"/>
  <c r="BY149" i="60"/>
  <c r="BY148" i="60"/>
  <c r="BY147" i="60"/>
  <c r="BY146" i="60"/>
  <c r="BY145" i="60"/>
  <c r="BY144" i="60"/>
  <c r="BY143" i="60"/>
  <c r="BY142" i="60"/>
  <c r="BY141" i="60"/>
  <c r="BY140" i="60"/>
  <c r="BY139" i="60"/>
  <c r="BY138" i="60"/>
  <c r="BY137" i="60"/>
  <c r="BY155" i="60"/>
  <c r="BY136" i="60"/>
  <c r="BY135" i="60"/>
  <c r="BY134" i="60"/>
  <c r="BY133" i="60"/>
  <c r="BY132" i="60"/>
  <c r="BY131" i="60"/>
  <c r="BY130" i="60"/>
  <c r="BY129" i="60"/>
  <c r="BY128" i="60"/>
  <c r="BY156" i="60"/>
  <c r="BY126" i="60"/>
  <c r="BY124" i="60"/>
  <c r="BY123" i="60"/>
  <c r="BY122" i="60"/>
  <c r="BY121" i="60"/>
  <c r="BY120" i="60"/>
  <c r="BY119" i="60"/>
  <c r="BY118" i="60"/>
  <c r="BY117" i="60"/>
  <c r="BY116" i="60"/>
  <c r="BY115" i="60"/>
  <c r="BY114" i="60"/>
  <c r="BY113" i="60"/>
  <c r="BY112" i="60"/>
  <c r="BY111" i="60"/>
  <c r="BY110" i="60"/>
  <c r="BY109" i="60"/>
  <c r="BY108" i="60"/>
  <c r="BY107" i="60"/>
  <c r="BY106" i="60"/>
  <c r="BY127" i="60"/>
  <c r="BY125" i="60"/>
  <c r="BY105" i="60"/>
  <c r="BY104" i="60"/>
  <c r="BY103" i="60"/>
  <c r="BY102" i="60"/>
  <c r="BY101" i="60"/>
  <c r="BY100" i="60"/>
  <c r="BY99" i="60"/>
  <c r="BY98" i="60"/>
  <c r="BY97" i="60"/>
  <c r="BY96" i="60"/>
  <c r="BY95" i="60"/>
  <c r="BY94" i="60"/>
  <c r="BY93" i="60"/>
  <c r="BY92" i="60"/>
  <c r="BY91" i="60"/>
  <c r="BY90" i="60"/>
  <c r="BY89" i="60"/>
  <c r="BY88" i="60"/>
  <c r="BY87" i="60"/>
  <c r="BY86" i="60"/>
  <c r="BY85" i="60"/>
  <c r="BY84" i="60"/>
  <c r="BY83" i="60"/>
  <c r="BY82" i="60"/>
  <c r="BY81" i="60"/>
  <c r="BY80" i="60"/>
  <c r="BY79" i="60"/>
  <c r="BY78" i="60"/>
  <c r="BY76" i="60"/>
  <c r="BY74" i="60"/>
  <c r="BY73" i="60"/>
  <c r="BY75" i="60"/>
  <c r="BY72" i="60"/>
  <c r="BY66" i="60"/>
  <c r="BY62" i="60"/>
  <c r="BY58" i="60"/>
  <c r="BY50" i="60"/>
  <c r="BY71" i="60"/>
  <c r="BY55" i="60"/>
  <c r="BY51" i="60"/>
  <c r="BY70" i="60"/>
  <c r="BY65" i="60"/>
  <c r="BY61" i="60"/>
  <c r="BY57" i="60"/>
  <c r="BY69" i="60"/>
  <c r="BY77" i="60"/>
  <c r="BY68" i="60"/>
  <c r="BY64" i="60"/>
  <c r="BY60" i="60"/>
  <c r="BY56" i="60"/>
  <c r="BY54" i="60"/>
  <c r="BY53" i="60"/>
  <c r="BY67" i="60"/>
  <c r="BY63" i="60"/>
  <c r="BY59" i="60"/>
  <c r="BY52" i="60"/>
  <c r="CZ182" i="60"/>
  <c r="CZ181" i="60"/>
  <c r="CZ180" i="60"/>
  <c r="CZ179" i="60"/>
  <c r="CZ178" i="60"/>
  <c r="CZ177" i="60"/>
  <c r="CZ176" i="60"/>
  <c r="CZ175" i="60"/>
  <c r="CZ174" i="60"/>
  <c r="CZ173" i="60"/>
  <c r="CZ170" i="60"/>
  <c r="CZ171" i="60"/>
  <c r="CZ169" i="60"/>
  <c r="CZ172" i="60"/>
  <c r="CZ167" i="60"/>
  <c r="CZ166" i="60"/>
  <c r="CZ165" i="60"/>
  <c r="CZ164" i="60"/>
  <c r="CZ162" i="60"/>
  <c r="CZ168" i="60"/>
  <c r="CZ155" i="60"/>
  <c r="CZ152" i="60"/>
  <c r="CZ151" i="60"/>
  <c r="CZ161" i="60"/>
  <c r="CZ153" i="60"/>
  <c r="CZ160" i="60"/>
  <c r="CZ154" i="60"/>
  <c r="CZ163" i="60"/>
  <c r="CZ159" i="60"/>
  <c r="CZ156" i="60"/>
  <c r="CZ157" i="60"/>
  <c r="CZ158" i="60"/>
  <c r="CZ150" i="60"/>
  <c r="CZ149" i="60"/>
  <c r="CZ148" i="60"/>
  <c r="CZ147" i="60"/>
  <c r="CZ146" i="60"/>
  <c r="CZ145" i="60"/>
  <c r="CZ144" i="60"/>
  <c r="CZ142" i="60"/>
  <c r="CZ137" i="60"/>
  <c r="CZ143" i="60"/>
  <c r="CZ138" i="60"/>
  <c r="CZ141" i="60"/>
  <c r="CZ139" i="60"/>
  <c r="CZ136" i="60"/>
  <c r="CZ135" i="60"/>
  <c r="CZ134" i="60"/>
  <c r="CZ133" i="60"/>
  <c r="CZ132" i="60"/>
  <c r="CZ131" i="60"/>
  <c r="CZ130" i="60"/>
  <c r="CZ129" i="60"/>
  <c r="CZ126" i="60"/>
  <c r="CZ125" i="60"/>
  <c r="CZ128" i="60"/>
  <c r="CZ127" i="60"/>
  <c r="CZ124" i="60"/>
  <c r="CZ123" i="60"/>
  <c r="CZ122" i="60"/>
  <c r="CZ121" i="60"/>
  <c r="CZ120" i="60"/>
  <c r="CZ119" i="60"/>
  <c r="CZ118" i="60"/>
  <c r="CZ117" i="60"/>
  <c r="CZ116" i="60"/>
  <c r="CZ115" i="60"/>
  <c r="CZ114" i="60"/>
  <c r="CZ113" i="60"/>
  <c r="CZ112" i="60"/>
  <c r="CZ111" i="60"/>
  <c r="CZ110" i="60"/>
  <c r="CZ109" i="60"/>
  <c r="CZ108" i="60"/>
  <c r="CZ107" i="60"/>
  <c r="CZ106" i="60"/>
  <c r="CZ140" i="60"/>
  <c r="CZ105" i="60"/>
  <c r="CZ104" i="60"/>
  <c r="CZ103" i="60"/>
  <c r="CZ102" i="60"/>
  <c r="CZ101" i="60"/>
  <c r="CZ100" i="60"/>
  <c r="CZ99" i="60"/>
  <c r="CZ98" i="60"/>
  <c r="CZ97" i="60"/>
  <c r="CZ96" i="60"/>
  <c r="CZ95" i="60"/>
  <c r="CZ94" i="60"/>
  <c r="CZ93" i="60"/>
  <c r="CZ92" i="60"/>
  <c r="CZ91" i="60"/>
  <c r="CZ90" i="60"/>
  <c r="CZ89" i="60"/>
  <c r="CZ88" i="60"/>
  <c r="CZ87" i="60"/>
  <c r="CZ86" i="60"/>
  <c r="CZ85" i="60"/>
  <c r="CZ84" i="60"/>
  <c r="CZ83" i="60"/>
  <c r="CZ82" i="60"/>
  <c r="CZ81" i="60"/>
  <c r="CZ80" i="60"/>
  <c r="CZ79" i="60"/>
  <c r="CZ77" i="60"/>
  <c r="CZ74" i="60"/>
  <c r="CZ73" i="60"/>
  <c r="CZ76" i="60"/>
  <c r="CZ71" i="60"/>
  <c r="CZ70" i="60"/>
  <c r="CZ69" i="60"/>
  <c r="CZ68" i="60"/>
  <c r="CZ67" i="60"/>
  <c r="CZ66" i="60"/>
  <c r="CZ65" i="60"/>
  <c r="CZ64" i="60"/>
  <c r="CZ63" i="60"/>
  <c r="CZ62" i="60"/>
  <c r="CZ61" i="60"/>
  <c r="CZ60" i="60"/>
  <c r="CZ59" i="60"/>
  <c r="CZ58" i="60"/>
  <c r="CZ57" i="60"/>
  <c r="CZ56" i="60"/>
  <c r="CZ55" i="60"/>
  <c r="CZ54" i="60"/>
  <c r="CZ53" i="60"/>
  <c r="CZ52" i="60"/>
  <c r="CZ51" i="60"/>
  <c r="CZ72" i="60"/>
  <c r="CZ75" i="60"/>
  <c r="CZ78" i="60"/>
  <c r="DB72" i="60" l="1"/>
  <c r="DB57" i="60"/>
  <c r="DB65" i="60"/>
  <c r="DB73" i="60"/>
  <c r="DB84" i="60"/>
  <c r="DB92" i="60"/>
  <c r="DB100" i="60"/>
  <c r="DB107" i="60"/>
  <c r="DB115" i="60"/>
  <c r="DB123" i="60"/>
  <c r="DB131" i="60"/>
  <c r="DB138" i="60"/>
  <c r="DB148" i="60"/>
  <c r="DB154" i="60"/>
  <c r="DB162" i="60"/>
  <c r="DB170" i="60"/>
  <c r="DB179" i="60"/>
  <c r="DA53" i="60"/>
  <c r="BZ53" i="60"/>
  <c r="DA57" i="60"/>
  <c r="DE57" i="60" s="1"/>
  <c r="BZ57" i="60"/>
  <c r="CA57" i="60" s="1"/>
  <c r="DA58" i="60"/>
  <c r="BZ58" i="60"/>
  <c r="DA78" i="60"/>
  <c r="BZ78" i="60"/>
  <c r="DA86" i="60"/>
  <c r="BZ86" i="60"/>
  <c r="DA94" i="60"/>
  <c r="BZ94" i="60"/>
  <c r="DA102" i="60"/>
  <c r="BZ102" i="60"/>
  <c r="DA108" i="60"/>
  <c r="BZ108" i="60"/>
  <c r="DA116" i="60"/>
  <c r="BZ116" i="60"/>
  <c r="DA124" i="60"/>
  <c r="BZ124" i="60"/>
  <c r="DA133" i="60"/>
  <c r="BZ133" i="60"/>
  <c r="CA133" i="60" s="1"/>
  <c r="DA140" i="60"/>
  <c r="BZ140" i="60"/>
  <c r="DA148" i="60"/>
  <c r="BZ148" i="60"/>
  <c r="DA157" i="60"/>
  <c r="BZ157" i="60"/>
  <c r="DA170" i="60"/>
  <c r="BZ170" i="60"/>
  <c r="CA170" i="60" s="1"/>
  <c r="DA165" i="60"/>
  <c r="BZ165" i="60"/>
  <c r="DA182" i="60"/>
  <c r="BZ182" i="60"/>
  <c r="AX183" i="60"/>
  <c r="AY184" i="60" s="1"/>
  <c r="AY50" i="60"/>
  <c r="CZ183" i="60"/>
  <c r="DB50" i="60"/>
  <c r="DB58" i="60"/>
  <c r="DB66" i="60"/>
  <c r="DB74" i="60"/>
  <c r="DB85" i="60"/>
  <c r="DB93" i="60"/>
  <c r="DB101" i="60"/>
  <c r="DB108" i="60"/>
  <c r="DB116" i="60"/>
  <c r="DB124" i="60"/>
  <c r="DB132" i="60"/>
  <c r="DB143" i="60"/>
  <c r="DB149" i="60"/>
  <c r="DB160" i="60"/>
  <c r="DB164" i="60"/>
  <c r="DB180" i="60"/>
  <c r="DA54" i="60"/>
  <c r="BZ54" i="60"/>
  <c r="CA54" i="60" s="1"/>
  <c r="DA61" i="60"/>
  <c r="BZ61" i="60"/>
  <c r="DA62" i="60"/>
  <c r="BZ62" i="60"/>
  <c r="DA79" i="60"/>
  <c r="BZ79" i="60"/>
  <c r="DA87" i="60"/>
  <c r="BZ87" i="60"/>
  <c r="CA87" i="60" s="1"/>
  <c r="DA95" i="60"/>
  <c r="BZ95" i="60"/>
  <c r="DA103" i="60"/>
  <c r="BZ103" i="60"/>
  <c r="DA109" i="60"/>
  <c r="BZ109" i="60"/>
  <c r="DA117" i="60"/>
  <c r="BZ117" i="60"/>
  <c r="CA117" i="60" s="1"/>
  <c r="DA126" i="60"/>
  <c r="BZ126" i="60"/>
  <c r="CA126" i="60" s="1"/>
  <c r="DA134" i="60"/>
  <c r="BZ134" i="60"/>
  <c r="CA134" i="60" s="1"/>
  <c r="DA141" i="60"/>
  <c r="BZ141" i="60"/>
  <c r="CA141" i="60" s="1"/>
  <c r="DA149" i="60"/>
  <c r="BZ149" i="60"/>
  <c r="CA149" i="60" s="1"/>
  <c r="DA158" i="60"/>
  <c r="BZ158" i="60"/>
  <c r="CA158" i="60" s="1"/>
  <c r="DA171" i="60"/>
  <c r="BZ171" i="60"/>
  <c r="DA166" i="60"/>
  <c r="BZ166" i="60"/>
  <c r="CA166" i="60" s="1"/>
  <c r="DB51" i="60"/>
  <c r="DB59" i="60"/>
  <c r="DB67" i="60"/>
  <c r="DB77" i="60"/>
  <c r="DB86" i="60"/>
  <c r="DE86" i="60" s="1"/>
  <c r="DB94" i="60"/>
  <c r="DE94" i="60" s="1"/>
  <c r="DB102" i="60"/>
  <c r="DB109" i="60"/>
  <c r="DB117" i="60"/>
  <c r="DE117" i="60" s="1"/>
  <c r="DB127" i="60"/>
  <c r="DB133" i="60"/>
  <c r="DB137" i="60"/>
  <c r="DB150" i="60"/>
  <c r="DB153" i="60"/>
  <c r="DB165" i="60"/>
  <c r="DB173" i="60"/>
  <c r="DB181" i="60"/>
  <c r="DA56" i="60"/>
  <c r="BZ56" i="60"/>
  <c r="DA65" i="60"/>
  <c r="DE65" i="60" s="1"/>
  <c r="BZ65" i="60"/>
  <c r="CA65" i="60" s="1"/>
  <c r="DA66" i="60"/>
  <c r="DE66" i="60" s="1"/>
  <c r="BZ66" i="60"/>
  <c r="CA66" i="60" s="1"/>
  <c r="DA80" i="60"/>
  <c r="BZ80" i="60"/>
  <c r="CA80" i="60" s="1"/>
  <c r="DA88" i="60"/>
  <c r="BZ88" i="60"/>
  <c r="CA88" i="60" s="1"/>
  <c r="DA96" i="60"/>
  <c r="BZ96" i="60"/>
  <c r="CA96" i="60" s="1"/>
  <c r="DA104" i="60"/>
  <c r="DE104" i="60" s="1"/>
  <c r="BZ104" i="60"/>
  <c r="CA104" i="60" s="1"/>
  <c r="DA110" i="60"/>
  <c r="BZ110" i="60"/>
  <c r="DA118" i="60"/>
  <c r="BZ118" i="60"/>
  <c r="DA156" i="60"/>
  <c r="BZ156" i="60"/>
  <c r="DA135" i="60"/>
  <c r="BZ135" i="60"/>
  <c r="CA135" i="60" s="1"/>
  <c r="DA142" i="60"/>
  <c r="BZ142" i="60"/>
  <c r="DA150" i="60"/>
  <c r="BZ150" i="60"/>
  <c r="DA159" i="60"/>
  <c r="BZ159" i="60"/>
  <c r="CA159" i="60" s="1"/>
  <c r="DA177" i="60"/>
  <c r="BZ177" i="60"/>
  <c r="DA167" i="60"/>
  <c r="BZ167" i="60"/>
  <c r="CA167" i="60" s="1"/>
  <c r="CA58" i="60"/>
  <c r="DB52" i="60"/>
  <c r="DB60" i="60"/>
  <c r="DB68" i="60"/>
  <c r="DB79" i="60"/>
  <c r="DB87" i="60"/>
  <c r="DE87" i="60" s="1"/>
  <c r="DB95" i="60"/>
  <c r="DE95" i="60" s="1"/>
  <c r="DB103" i="60"/>
  <c r="DE103" i="60" s="1"/>
  <c r="DB110" i="60"/>
  <c r="DB118" i="60"/>
  <c r="DB128" i="60"/>
  <c r="DB134" i="60"/>
  <c r="DE134" i="60" s="1"/>
  <c r="DB142" i="60"/>
  <c r="DB158" i="60"/>
  <c r="DE158" i="60" s="1"/>
  <c r="DB161" i="60"/>
  <c r="DB166" i="60"/>
  <c r="DE166" i="60" s="1"/>
  <c r="DB174" i="60"/>
  <c r="DB182" i="60"/>
  <c r="DE182" i="60" s="1"/>
  <c r="DA60" i="60"/>
  <c r="DE60" i="60" s="1"/>
  <c r="BZ60" i="60"/>
  <c r="DA70" i="60"/>
  <c r="BZ70" i="60"/>
  <c r="DA72" i="60"/>
  <c r="DE72" i="60" s="1"/>
  <c r="BZ72" i="60"/>
  <c r="CA72" i="60" s="1"/>
  <c r="DA81" i="60"/>
  <c r="BZ81" i="60"/>
  <c r="CA81" i="60" s="1"/>
  <c r="DA89" i="60"/>
  <c r="BZ89" i="60"/>
  <c r="CA89" i="60" s="1"/>
  <c r="DA97" i="60"/>
  <c r="BZ97" i="60"/>
  <c r="CA97" i="60" s="1"/>
  <c r="DA105" i="60"/>
  <c r="BZ105" i="60"/>
  <c r="CA105" i="60" s="1"/>
  <c r="DA111" i="60"/>
  <c r="BZ111" i="60"/>
  <c r="DA119" i="60"/>
  <c r="BZ119" i="60"/>
  <c r="DA128" i="60"/>
  <c r="BZ128" i="60"/>
  <c r="CA128" i="60" s="1"/>
  <c r="DA136" i="60"/>
  <c r="BZ136" i="60"/>
  <c r="CA136" i="60" s="1"/>
  <c r="DA143" i="60"/>
  <c r="DE143" i="60" s="1"/>
  <c r="BZ143" i="60"/>
  <c r="DA151" i="60"/>
  <c r="BZ151" i="60"/>
  <c r="DA160" i="60"/>
  <c r="DE160" i="60" s="1"/>
  <c r="BZ160" i="60"/>
  <c r="CA160" i="60" s="1"/>
  <c r="DA174" i="60"/>
  <c r="BZ174" i="60"/>
  <c r="CA174" i="60" s="1"/>
  <c r="DA168" i="60"/>
  <c r="BZ168" i="60"/>
  <c r="CA168" i="60" s="1"/>
  <c r="CA53" i="60"/>
  <c r="DB53" i="60"/>
  <c r="DE53" i="60" s="1"/>
  <c r="DB61" i="60"/>
  <c r="DE61" i="60" s="1"/>
  <c r="DB69" i="60"/>
  <c r="DB80" i="60"/>
  <c r="DB88" i="60"/>
  <c r="DB96" i="60"/>
  <c r="DE96" i="60" s="1"/>
  <c r="DB104" i="60"/>
  <c r="DB111" i="60"/>
  <c r="DB119" i="60"/>
  <c r="DE119" i="60" s="1"/>
  <c r="DB125" i="60"/>
  <c r="DB135" i="60"/>
  <c r="DB144" i="60"/>
  <c r="DB157" i="60"/>
  <c r="DE157" i="60" s="1"/>
  <c r="DB151" i="60"/>
  <c r="DB167" i="60"/>
  <c r="DB175" i="60"/>
  <c r="DA52" i="60"/>
  <c r="BZ52" i="60"/>
  <c r="CA52" i="60" s="1"/>
  <c r="DA64" i="60"/>
  <c r="BZ64" i="60"/>
  <c r="CA64" i="60" s="1"/>
  <c r="DA51" i="60"/>
  <c r="BZ51" i="60"/>
  <c r="DA75" i="60"/>
  <c r="BZ75" i="60"/>
  <c r="CA75" i="60" s="1"/>
  <c r="DA82" i="60"/>
  <c r="BZ82" i="60"/>
  <c r="CA82" i="60" s="1"/>
  <c r="DA90" i="60"/>
  <c r="BZ90" i="60"/>
  <c r="CA90" i="60" s="1"/>
  <c r="DA98" i="60"/>
  <c r="BZ98" i="60"/>
  <c r="CA98" i="60" s="1"/>
  <c r="DA125" i="60"/>
  <c r="BZ125" i="60"/>
  <c r="DA112" i="60"/>
  <c r="BZ112" i="60"/>
  <c r="CA112" i="60" s="1"/>
  <c r="DA120" i="60"/>
  <c r="BZ120" i="60"/>
  <c r="CA120" i="60" s="1"/>
  <c r="DA129" i="60"/>
  <c r="BZ129" i="60"/>
  <c r="CA129" i="60" s="1"/>
  <c r="DA155" i="60"/>
  <c r="BZ155" i="60"/>
  <c r="DA144" i="60"/>
  <c r="BZ144" i="60"/>
  <c r="CA144" i="60" s="1"/>
  <c r="DA154" i="60"/>
  <c r="BZ154" i="60"/>
  <c r="CA154" i="60" s="1"/>
  <c r="DA161" i="60"/>
  <c r="BZ161" i="60"/>
  <c r="CA161" i="60" s="1"/>
  <c r="DA179" i="60"/>
  <c r="DE179" i="60" s="1"/>
  <c r="BZ179" i="60"/>
  <c r="DA169" i="60"/>
  <c r="DE169" i="60" s="1"/>
  <c r="BZ169" i="60"/>
  <c r="CA169" i="60" s="1"/>
  <c r="CA60" i="60"/>
  <c r="CA108" i="60"/>
  <c r="CA116" i="60"/>
  <c r="CA124" i="60"/>
  <c r="CA148" i="60"/>
  <c r="CA182" i="60"/>
  <c r="DB54" i="60"/>
  <c r="DE54" i="60" s="1"/>
  <c r="DB62" i="60"/>
  <c r="DE62" i="60" s="1"/>
  <c r="DB70" i="60"/>
  <c r="DB81" i="60"/>
  <c r="DE81" i="60" s="1"/>
  <c r="DB89" i="60"/>
  <c r="DE89" i="60" s="1"/>
  <c r="DB97" i="60"/>
  <c r="DB105" i="60"/>
  <c r="DB112" i="60"/>
  <c r="DE112" i="60" s="1"/>
  <c r="DB120" i="60"/>
  <c r="DB126" i="60"/>
  <c r="DE126" i="60" s="1"/>
  <c r="DB136" i="60"/>
  <c r="DB145" i="60"/>
  <c r="DB156" i="60"/>
  <c r="DE156" i="60" s="1"/>
  <c r="DB152" i="60"/>
  <c r="DB172" i="60"/>
  <c r="DB176" i="60"/>
  <c r="DA59" i="60"/>
  <c r="BZ59" i="60"/>
  <c r="CA59" i="60" s="1"/>
  <c r="DA68" i="60"/>
  <c r="BZ68" i="60"/>
  <c r="CA68" i="60" s="1"/>
  <c r="DA55" i="60"/>
  <c r="BZ55" i="60"/>
  <c r="CA55" i="60" s="1"/>
  <c r="DA73" i="60"/>
  <c r="BZ73" i="60"/>
  <c r="CA73" i="60" s="1"/>
  <c r="DA83" i="60"/>
  <c r="BZ83" i="60"/>
  <c r="CA83" i="60" s="1"/>
  <c r="DA91" i="60"/>
  <c r="BZ91" i="60"/>
  <c r="CA91" i="60" s="1"/>
  <c r="DA99" i="60"/>
  <c r="BZ99" i="60"/>
  <c r="CA99" i="60" s="1"/>
  <c r="DA127" i="60"/>
  <c r="BZ127" i="60"/>
  <c r="CA127" i="60" s="1"/>
  <c r="DA113" i="60"/>
  <c r="BZ113" i="60"/>
  <c r="CA113" i="60" s="1"/>
  <c r="DA121" i="60"/>
  <c r="BZ121" i="60"/>
  <c r="CA121" i="60" s="1"/>
  <c r="DA130" i="60"/>
  <c r="BZ130" i="60"/>
  <c r="CA130" i="60" s="1"/>
  <c r="DA137" i="60"/>
  <c r="DE137" i="60" s="1"/>
  <c r="BZ137" i="60"/>
  <c r="CA137" i="60" s="1"/>
  <c r="DA145" i="60"/>
  <c r="BZ145" i="60"/>
  <c r="CA145" i="60" s="1"/>
  <c r="DA153" i="60"/>
  <c r="BZ153" i="60"/>
  <c r="CA153" i="60" s="1"/>
  <c r="DA175" i="60"/>
  <c r="BZ175" i="60"/>
  <c r="CA175" i="60" s="1"/>
  <c r="DA162" i="60"/>
  <c r="BZ162" i="60"/>
  <c r="CA162" i="60" s="1"/>
  <c r="DA176" i="60"/>
  <c r="BZ176" i="60"/>
  <c r="CA176" i="60" s="1"/>
  <c r="CA61" i="60"/>
  <c r="CA109" i="60"/>
  <c r="CA125" i="60"/>
  <c r="CA140" i="60"/>
  <c r="CA155" i="60"/>
  <c r="CA177" i="60"/>
  <c r="DB78" i="60"/>
  <c r="DB55" i="60"/>
  <c r="DB63" i="60"/>
  <c r="DB71" i="60"/>
  <c r="DB82" i="60"/>
  <c r="DB90" i="60"/>
  <c r="DE90" i="60" s="1"/>
  <c r="DB98" i="60"/>
  <c r="DE98" i="60" s="1"/>
  <c r="DB140" i="60"/>
  <c r="DE140" i="60" s="1"/>
  <c r="DB113" i="60"/>
  <c r="DB121" i="60"/>
  <c r="DB129" i="60"/>
  <c r="DE129" i="60" s="1"/>
  <c r="DB139" i="60"/>
  <c r="DB146" i="60"/>
  <c r="DB159" i="60"/>
  <c r="DE159" i="60" s="1"/>
  <c r="DB155" i="60"/>
  <c r="DE155" i="60" s="1"/>
  <c r="DB169" i="60"/>
  <c r="DB177" i="60"/>
  <c r="DE177" i="60" s="1"/>
  <c r="DA63" i="60"/>
  <c r="BZ63" i="60"/>
  <c r="DA77" i="60"/>
  <c r="DE77" i="60" s="1"/>
  <c r="BZ77" i="60"/>
  <c r="CA77" i="60" s="1"/>
  <c r="DA71" i="60"/>
  <c r="BZ71" i="60"/>
  <c r="CA71" i="60" s="1"/>
  <c r="DA74" i="60"/>
  <c r="DE74" i="60" s="1"/>
  <c r="BZ74" i="60"/>
  <c r="CA74" i="60" s="1"/>
  <c r="DA84" i="60"/>
  <c r="BZ84" i="60"/>
  <c r="CA84" i="60" s="1"/>
  <c r="DA92" i="60"/>
  <c r="DE92" i="60" s="1"/>
  <c r="BZ92" i="60"/>
  <c r="CA92" i="60" s="1"/>
  <c r="DA100" i="60"/>
  <c r="BZ100" i="60"/>
  <c r="CA100" i="60" s="1"/>
  <c r="DA106" i="60"/>
  <c r="BZ106" i="60"/>
  <c r="CA106" i="60" s="1"/>
  <c r="DA114" i="60"/>
  <c r="BZ114" i="60"/>
  <c r="CA114" i="60" s="1"/>
  <c r="DA122" i="60"/>
  <c r="BZ122" i="60"/>
  <c r="CA122" i="60" s="1"/>
  <c r="DA131" i="60"/>
  <c r="DE131" i="60" s="1"/>
  <c r="BZ131" i="60"/>
  <c r="CA131" i="60" s="1"/>
  <c r="DA138" i="60"/>
  <c r="BZ138" i="60"/>
  <c r="DA146" i="60"/>
  <c r="BZ146" i="60"/>
  <c r="CA146" i="60" s="1"/>
  <c r="DA152" i="60"/>
  <c r="BZ152" i="60"/>
  <c r="CA152" i="60" s="1"/>
  <c r="DA172" i="60"/>
  <c r="BZ172" i="60"/>
  <c r="CA172" i="60" s="1"/>
  <c r="DA163" i="60"/>
  <c r="BZ163" i="60"/>
  <c r="CA163" i="60" s="1"/>
  <c r="DA173" i="60"/>
  <c r="DE173" i="60" s="1"/>
  <c r="BZ173" i="60"/>
  <c r="CA173" i="60" s="1"/>
  <c r="CA56" i="60"/>
  <c r="CA62" i="60"/>
  <c r="CA70" i="60"/>
  <c r="CA78" i="60"/>
  <c r="CA86" i="60"/>
  <c r="CA94" i="60"/>
  <c r="CA102" i="60"/>
  <c r="CA110" i="60"/>
  <c r="CA118" i="60"/>
  <c r="CA142" i="60"/>
  <c r="CA150" i="60"/>
  <c r="CA156" i="60"/>
  <c r="CA179" i="60"/>
  <c r="DB75" i="60"/>
  <c r="DE75" i="60" s="1"/>
  <c r="DB56" i="60"/>
  <c r="DB64" i="60"/>
  <c r="DB76" i="60"/>
  <c r="DB83" i="60"/>
  <c r="DE83" i="60" s="1"/>
  <c r="DB91" i="60"/>
  <c r="DE91" i="60" s="1"/>
  <c r="DB99" i="60"/>
  <c r="DE99" i="60" s="1"/>
  <c r="DB106" i="60"/>
  <c r="DB114" i="60"/>
  <c r="DB122" i="60"/>
  <c r="DB130" i="60"/>
  <c r="DB141" i="60"/>
  <c r="DB147" i="60"/>
  <c r="DB163" i="60"/>
  <c r="DE163" i="60" s="1"/>
  <c r="DB168" i="60"/>
  <c r="DB171" i="60"/>
  <c r="DE171" i="60" s="1"/>
  <c r="DB178" i="60"/>
  <c r="DA67" i="60"/>
  <c r="DE67" i="60" s="1"/>
  <c r="BZ67" i="60"/>
  <c r="CA67" i="60" s="1"/>
  <c r="DA69" i="60"/>
  <c r="DE69" i="60" s="1"/>
  <c r="BZ69" i="60"/>
  <c r="CA69" i="60" s="1"/>
  <c r="BY183" i="60"/>
  <c r="DA50" i="60"/>
  <c r="DE50" i="60" s="1"/>
  <c r="BZ50" i="60"/>
  <c r="DA76" i="60"/>
  <c r="BZ76" i="60"/>
  <c r="CA76" i="60" s="1"/>
  <c r="DA85" i="60"/>
  <c r="DE85" i="60" s="1"/>
  <c r="BZ85" i="60"/>
  <c r="CA85" i="60" s="1"/>
  <c r="DA93" i="60"/>
  <c r="BZ93" i="60"/>
  <c r="CA93" i="60" s="1"/>
  <c r="DA101" i="60"/>
  <c r="BZ101" i="60"/>
  <c r="CA101" i="60" s="1"/>
  <c r="DA107" i="60"/>
  <c r="BZ107" i="60"/>
  <c r="CA107" i="60" s="1"/>
  <c r="DA115" i="60"/>
  <c r="DE115" i="60" s="1"/>
  <c r="BZ115" i="60"/>
  <c r="CA115" i="60" s="1"/>
  <c r="DA123" i="60"/>
  <c r="DE123" i="60" s="1"/>
  <c r="BZ123" i="60"/>
  <c r="CA123" i="60" s="1"/>
  <c r="DA132" i="60"/>
  <c r="DE132" i="60" s="1"/>
  <c r="BZ132" i="60"/>
  <c r="CA132" i="60" s="1"/>
  <c r="DA139" i="60"/>
  <c r="BZ139" i="60"/>
  <c r="CA139" i="60" s="1"/>
  <c r="DA147" i="60"/>
  <c r="BZ147" i="60"/>
  <c r="CA147" i="60" s="1"/>
  <c r="DA178" i="60"/>
  <c r="DE178" i="60" s="1"/>
  <c r="BZ178" i="60"/>
  <c r="CA178" i="60" s="1"/>
  <c r="DA180" i="60"/>
  <c r="DE180" i="60" s="1"/>
  <c r="BZ180" i="60"/>
  <c r="CA180" i="60" s="1"/>
  <c r="DA164" i="60"/>
  <c r="BZ164" i="60"/>
  <c r="CA164" i="60" s="1"/>
  <c r="DA181" i="60"/>
  <c r="DE181" i="60" s="1"/>
  <c r="BZ181" i="60"/>
  <c r="CA181" i="60" s="1"/>
  <c r="CA51" i="60"/>
  <c r="CA63" i="60"/>
  <c r="CA79" i="60"/>
  <c r="CA95" i="60"/>
  <c r="CA103" i="60"/>
  <c r="CA111" i="60"/>
  <c r="CA119" i="60"/>
  <c r="CA138" i="60"/>
  <c r="CA143" i="60"/>
  <c r="CA151" i="60"/>
  <c r="CA157" i="60"/>
  <c r="CA171" i="60"/>
  <c r="CA165" i="60"/>
  <c r="DE136" i="60" l="1"/>
  <c r="DE80" i="60"/>
  <c r="DE108" i="60"/>
  <c r="DE165" i="60"/>
  <c r="DE167" i="60"/>
  <c r="DE121" i="60"/>
  <c r="DE168" i="60"/>
  <c r="DF168" i="60" s="1"/>
  <c r="DE113" i="60"/>
  <c r="DF113" i="60" s="1"/>
  <c r="DE78" i="60"/>
  <c r="DE133" i="60"/>
  <c r="DE106" i="60"/>
  <c r="DF181" i="60"/>
  <c r="DF115" i="60"/>
  <c r="DE73" i="60"/>
  <c r="DE101" i="60"/>
  <c r="DE138" i="60"/>
  <c r="DF138" i="60" s="1"/>
  <c r="DE109" i="60"/>
  <c r="DF109" i="60" s="1"/>
  <c r="DE76" i="60"/>
  <c r="DF76" i="60" s="1"/>
  <c r="DE146" i="60"/>
  <c r="DF146" i="60" s="1"/>
  <c r="DE127" i="60"/>
  <c r="DE124" i="60"/>
  <c r="DF124" i="60" s="1"/>
  <c r="DE51" i="60"/>
  <c r="DE107" i="60"/>
  <c r="DE114" i="60"/>
  <c r="DF114" i="60" s="1"/>
  <c r="DE84" i="60"/>
  <c r="DF84" i="60" s="1"/>
  <c r="DE63" i="60"/>
  <c r="DF63" i="60" s="1"/>
  <c r="DE59" i="60"/>
  <c r="DF59" i="60" s="1"/>
  <c r="DE105" i="60"/>
  <c r="DF105" i="60" s="1"/>
  <c r="DE170" i="60"/>
  <c r="DE58" i="60"/>
  <c r="DF58" i="60" s="1"/>
  <c r="DE93" i="60"/>
  <c r="DF93" i="60" s="1"/>
  <c r="DE172" i="60"/>
  <c r="DF172" i="60" s="1"/>
  <c r="DE71" i="60"/>
  <c r="DF71" i="60" s="1"/>
  <c r="DE175" i="60"/>
  <c r="DF175" i="60" s="1"/>
  <c r="DE55" i="60"/>
  <c r="DF55" i="60" s="1"/>
  <c r="DE161" i="60"/>
  <c r="DE147" i="60"/>
  <c r="DF147" i="60" s="1"/>
  <c r="DE153" i="60"/>
  <c r="DF153" i="60" s="1"/>
  <c r="DE154" i="60"/>
  <c r="DF154" i="60" s="1"/>
  <c r="DF178" i="60"/>
  <c r="DF123" i="60"/>
  <c r="DE130" i="60"/>
  <c r="DF130" i="60" s="1"/>
  <c r="DE111" i="60"/>
  <c r="DF111" i="60" s="1"/>
  <c r="DF94" i="60"/>
  <c r="DF106" i="60"/>
  <c r="DE141" i="60"/>
  <c r="DF141" i="60" s="1"/>
  <c r="DF60" i="60"/>
  <c r="DE120" i="60"/>
  <c r="DF120" i="60" s="1"/>
  <c r="DE64" i="60"/>
  <c r="DF64" i="60" s="1"/>
  <c r="DE88" i="60"/>
  <c r="DF88" i="60" s="1"/>
  <c r="DE70" i="60"/>
  <c r="DF70" i="60" s="1"/>
  <c r="DE164" i="60"/>
  <c r="DF164" i="60" s="1"/>
  <c r="DE100" i="60"/>
  <c r="DF100" i="60" s="1"/>
  <c r="DF169" i="60"/>
  <c r="DE135" i="60"/>
  <c r="DF135" i="60" s="1"/>
  <c r="DF119" i="60"/>
  <c r="DE162" i="60"/>
  <c r="DF162" i="60" s="1"/>
  <c r="DE52" i="60"/>
  <c r="DF52" i="60" s="1"/>
  <c r="DE102" i="60"/>
  <c r="DE56" i="60"/>
  <c r="DF56" i="60" s="1"/>
  <c r="DE118" i="60"/>
  <c r="DF118" i="60" s="1"/>
  <c r="DF108" i="60"/>
  <c r="DF90" i="60"/>
  <c r="DF104" i="60"/>
  <c r="DE79" i="60"/>
  <c r="DF79" i="60" s="1"/>
  <c r="DF99" i="60"/>
  <c r="DF159" i="60"/>
  <c r="DF165" i="60"/>
  <c r="DF121" i="60"/>
  <c r="DE144" i="60"/>
  <c r="DF144" i="60" s="1"/>
  <c r="DE82" i="60"/>
  <c r="DF82" i="60" s="1"/>
  <c r="DF72" i="60"/>
  <c r="DE150" i="60"/>
  <c r="DF150" i="60" s="1"/>
  <c r="DE68" i="60"/>
  <c r="DE145" i="60"/>
  <c r="DF145" i="60" s="1"/>
  <c r="DE174" i="60"/>
  <c r="DF174" i="60" s="1"/>
  <c r="DF157" i="60"/>
  <c r="DF95" i="60"/>
  <c r="DF83" i="60"/>
  <c r="DE125" i="60"/>
  <c r="DF125" i="60" s="1"/>
  <c r="DE139" i="60"/>
  <c r="DF139" i="60" s="1"/>
  <c r="DF161" i="60"/>
  <c r="DE128" i="60"/>
  <c r="DF128" i="60" s="1"/>
  <c r="DE97" i="60"/>
  <c r="DF97" i="60" s="1"/>
  <c r="DF167" i="60"/>
  <c r="DF80" i="60"/>
  <c r="DE149" i="60"/>
  <c r="DF149" i="60" s="1"/>
  <c r="DE148" i="60"/>
  <c r="DF148" i="60" s="1"/>
  <c r="DF102" i="60"/>
  <c r="DF180" i="60"/>
  <c r="DF101" i="60"/>
  <c r="DE152" i="60"/>
  <c r="DF152" i="60" s="1"/>
  <c r="DE122" i="60"/>
  <c r="DF122" i="60" s="1"/>
  <c r="DF137" i="60"/>
  <c r="DF127" i="60"/>
  <c r="DF73" i="60"/>
  <c r="DE176" i="60"/>
  <c r="DF176" i="60" s="1"/>
  <c r="DE151" i="60"/>
  <c r="DF151" i="60" s="1"/>
  <c r="DE142" i="60"/>
  <c r="DF142" i="60" s="1"/>
  <c r="DE110" i="60"/>
  <c r="DF110" i="60" s="1"/>
  <c r="DE116" i="60"/>
  <c r="DF116" i="60" s="1"/>
  <c r="DF173" i="60"/>
  <c r="DF66" i="60"/>
  <c r="DF81" i="60"/>
  <c r="DF134" i="60"/>
  <c r="DF69" i="60"/>
  <c r="DF163" i="60"/>
  <c r="DF74" i="60"/>
  <c r="DF112" i="60"/>
  <c r="DF96" i="60"/>
  <c r="DF91" i="60"/>
  <c r="DF158" i="60"/>
  <c r="DF67" i="60"/>
  <c r="DF131" i="60"/>
  <c r="DF107" i="60"/>
  <c r="DF160" i="60"/>
  <c r="DF92" i="60"/>
  <c r="DF129" i="60"/>
  <c r="DF98" i="60"/>
  <c r="DF89" i="60"/>
  <c r="DF166" i="60"/>
  <c r="DA184" i="60"/>
  <c r="BZ184" i="60"/>
  <c r="DF143" i="60"/>
  <c r="BZ183" i="60"/>
  <c r="DF62" i="60"/>
  <c r="DF126" i="60"/>
  <c r="DF65" i="60"/>
  <c r="DF133" i="60"/>
  <c r="DF132" i="60"/>
  <c r="DF179" i="60"/>
  <c r="DF155" i="60"/>
  <c r="DF170" i="60"/>
  <c r="DF136" i="60"/>
  <c r="DF75" i="60"/>
  <c r="DF57" i="60"/>
  <c r="DB183" i="60"/>
  <c r="DF85" i="60"/>
  <c r="DF182" i="60"/>
  <c r="DB184" i="60"/>
  <c r="AY183" i="60"/>
  <c r="AZ184" i="60" s="1"/>
  <c r="AZ50" i="60"/>
  <c r="DF140" i="60"/>
  <c r="DF77" i="60"/>
  <c r="DA183" i="60"/>
  <c r="DF51" i="60"/>
  <c r="DF156" i="60"/>
  <c r="DF53" i="60"/>
  <c r="DF171" i="60"/>
  <c r="DF103" i="60"/>
  <c r="DF86" i="60"/>
  <c r="DF61" i="60"/>
  <c r="DF78" i="60"/>
  <c r="DF117" i="60"/>
  <c r="DF54" i="60"/>
  <c r="DF87" i="60"/>
  <c r="DF177" i="60"/>
  <c r="DA186" i="60" l="1"/>
  <c r="DE183" i="60"/>
  <c r="DF68" i="60"/>
  <c r="AZ183" i="60"/>
  <c r="CA184" i="60" s="1"/>
  <c r="CA50" i="60"/>
  <c r="DE184" i="60"/>
  <c r="CA183" i="60" l="1"/>
  <c r="DF184" i="60" s="1"/>
  <c r="DF50" i="60"/>
  <c r="DF183" i="60" s="1"/>
</calcChain>
</file>

<file path=xl/sharedStrings.xml><?xml version="1.0" encoding="utf-8"?>
<sst xmlns="http://schemas.openxmlformats.org/spreadsheetml/2006/main" count="2451" uniqueCount="370">
  <si>
    <t>показатель</t>
  </si>
  <si>
    <t>дата</t>
  </si>
  <si>
    <t>потери</t>
  </si>
  <si>
    <t>%(в целом)</t>
  </si>
  <si>
    <t>%(по внутр.сети)</t>
  </si>
  <si>
    <t>кВт(в целом)</t>
  </si>
  <si>
    <t>#</t>
  </si>
  <si>
    <t>Наименование_Точки_Учета</t>
  </si>
  <si>
    <t>Потребление, кВт</t>
  </si>
  <si>
    <t>Потери, кВт</t>
  </si>
  <si>
    <t>Потребление+ потери, кВт</t>
  </si>
  <si>
    <t>ИТОГО</t>
  </si>
  <si>
    <t>Серийный_№</t>
  </si>
  <si>
    <t>2754230</t>
  </si>
  <si>
    <t>2806446</t>
  </si>
  <si>
    <t>2690067</t>
  </si>
  <si>
    <t>2552413</t>
  </si>
  <si>
    <t>2810084</t>
  </si>
  <si>
    <t>11410148</t>
  </si>
  <si>
    <t>2599372</t>
  </si>
  <si>
    <t>2806568</t>
  </si>
  <si>
    <t>2807667</t>
  </si>
  <si>
    <t>2385173</t>
  </si>
  <si>
    <t>2601869</t>
  </si>
  <si>
    <t>2804950</t>
  </si>
  <si>
    <t>2389821</t>
  </si>
  <si>
    <t>2407542</t>
  </si>
  <si>
    <t>2811416</t>
  </si>
  <si>
    <t>2597021</t>
  </si>
  <si>
    <t>2753694</t>
  </si>
  <si>
    <t>2407280</t>
  </si>
  <si>
    <t>2406877</t>
  </si>
  <si>
    <t>2550356</t>
  </si>
  <si>
    <t>2550672</t>
  </si>
  <si>
    <t>2407578</t>
  </si>
  <si>
    <t>2753820</t>
  </si>
  <si>
    <t>2385373</t>
  </si>
  <si>
    <t>2553678</t>
  </si>
  <si>
    <t>2806670</t>
  </si>
  <si>
    <t>2753933</t>
  </si>
  <si>
    <t>2805184</t>
  </si>
  <si>
    <t>Охрана</t>
  </si>
  <si>
    <t>2390301</t>
  </si>
  <si>
    <t>ПРОВЕРКА</t>
  </si>
  <si>
    <t>2814743</t>
  </si>
  <si>
    <t>2670144</t>
  </si>
  <si>
    <t>Вид начисления</t>
  </si>
  <si>
    <t>Фактический объем</t>
  </si>
  <si>
    <t>х</t>
  </si>
  <si>
    <t>Показания счетчиков в расчет</t>
  </si>
  <si>
    <t>2817604</t>
  </si>
  <si>
    <t>2827312</t>
  </si>
  <si>
    <t>П2 1_Кособокова Т.Н.</t>
  </si>
  <si>
    <t>П2 104_Наместников Ю.Н.</t>
  </si>
  <si>
    <t>П2 126_Харитонов</t>
  </si>
  <si>
    <t>П2 145_Шилина О.А.</t>
  </si>
  <si>
    <t>П2 151_Попов Н.С.</t>
  </si>
  <si>
    <t>П2 181_Филатова Т.А.</t>
  </si>
  <si>
    <t>П2 190_Иванов И.Н.</t>
  </si>
  <si>
    <t>П2 192_Енуленко Ю.И.</t>
  </si>
  <si>
    <t>П2 200_Никифоров А.В.</t>
  </si>
  <si>
    <t>П2 211_Попова О.Е.</t>
  </si>
  <si>
    <t>П2 22_Жерносек</t>
  </si>
  <si>
    <t>П2 220_Грачева Т.А.</t>
  </si>
  <si>
    <t>П2 225_Шароглазова Л.П.</t>
  </si>
  <si>
    <t>П2 240_Аткин А.А.</t>
  </si>
  <si>
    <t>П2 247_Мешкова Т.Н.</t>
  </si>
  <si>
    <t>П2 252_Стукалкин В.Г.</t>
  </si>
  <si>
    <t>П2 253_Байкалова О.Ю.</t>
  </si>
  <si>
    <t>П2 258_Сиполь Н.М.</t>
  </si>
  <si>
    <t>П2 259_Горшкалева О.Н.</t>
  </si>
  <si>
    <t>П2 27_Киселева И.С.</t>
  </si>
  <si>
    <t>П2 271_Вараск С.В.</t>
  </si>
  <si>
    <t>П2 273_Комовский Н.Н.</t>
  </si>
  <si>
    <t>П2 275_Матикова Н.П.</t>
  </si>
  <si>
    <t>П2 286_Петунин А.В.</t>
  </si>
  <si>
    <t>П2 304_Худяев В.И.</t>
  </si>
  <si>
    <t>П2 325_Науменко Н.Т.</t>
  </si>
  <si>
    <t>П2 329_Иванова Е.А.</t>
  </si>
  <si>
    <t>П2 332_Денисова Л.А.</t>
  </si>
  <si>
    <t>П2 333_Крупеня П.В.</t>
  </si>
  <si>
    <t>П2 350_Евтишин В.А.</t>
  </si>
  <si>
    <t>П2 355_Поцепнев Д.В.</t>
  </si>
  <si>
    <t>П2 402_403_Коваленко В.М.</t>
  </si>
  <si>
    <t>П2 43_Соколова О.Д.</t>
  </si>
  <si>
    <t>П2 44_45_Бодылева Н.Х.</t>
  </si>
  <si>
    <t>П2 48_Сапрыгин О.В.</t>
  </si>
  <si>
    <t>П2 56_Почекутов Д.В.</t>
  </si>
  <si>
    <t>П2 61_Комлев Ю.Н.</t>
  </si>
  <si>
    <t>П2 7_8_Семенов И.П.</t>
  </si>
  <si>
    <t>П2 71_Белов Н.М.</t>
  </si>
  <si>
    <t>П3 116_117_Гайнанов И.А.</t>
  </si>
  <si>
    <t>2829877</t>
  </si>
  <si>
    <t>П3 135_Дружинина Н.Г.</t>
  </si>
  <si>
    <t>2593658</t>
  </si>
  <si>
    <t>П3 148_Коростылева Г.И.</t>
  </si>
  <si>
    <t>2769875</t>
  </si>
  <si>
    <t>П3 176_Прусова Л.Г.</t>
  </si>
  <si>
    <t>2829247</t>
  </si>
  <si>
    <t>П3 18_Терещенко О.А.</t>
  </si>
  <si>
    <t>2811047</t>
  </si>
  <si>
    <t>П3 185_Крупенина Е.Н.</t>
  </si>
  <si>
    <t>2805843</t>
  </si>
  <si>
    <t>П3 188_Ефимов К.В.</t>
  </si>
  <si>
    <t>2824393</t>
  </si>
  <si>
    <t>П3 212_Попова О.Е.</t>
  </si>
  <si>
    <t>2827443</t>
  </si>
  <si>
    <t>П3 214_Данилина Н.Ф.</t>
  </si>
  <si>
    <t>2807305</t>
  </si>
  <si>
    <t>П3 215_Шмидт А.А.</t>
  </si>
  <si>
    <t>П3 232_Соломкин Н.А.</t>
  </si>
  <si>
    <t>2829977</t>
  </si>
  <si>
    <t>П3 237_Толстихин В.Н.</t>
  </si>
  <si>
    <t>2827168</t>
  </si>
  <si>
    <t>П3 245_Шадчин А.В.</t>
  </si>
  <si>
    <t>2828698</t>
  </si>
  <si>
    <t>П3 249_Староверова В.Н.</t>
  </si>
  <si>
    <t>2824367</t>
  </si>
  <si>
    <t>П3 274_Миколайко Е.В.</t>
  </si>
  <si>
    <t>2829968</t>
  </si>
  <si>
    <t>П3 277 Лосьянов Г.В.</t>
  </si>
  <si>
    <t>2830317</t>
  </si>
  <si>
    <t>П3 283_Замятин С.А.</t>
  </si>
  <si>
    <t>2828490</t>
  </si>
  <si>
    <t>П3 287_288_Шералиева Е.В</t>
  </si>
  <si>
    <t>2805875</t>
  </si>
  <si>
    <t>2827552</t>
  </si>
  <si>
    <t>П3 320_Сидоров И.В.</t>
  </si>
  <si>
    <t>2826586</t>
  </si>
  <si>
    <t>П3 385В Ожиганов А.Г.</t>
  </si>
  <si>
    <t>2825464</t>
  </si>
  <si>
    <t>П3 77_Сибгатулина Л.Г.</t>
  </si>
  <si>
    <t>2827521</t>
  </si>
  <si>
    <t>П3 86_87_Максимова А.Е.</t>
  </si>
  <si>
    <t>2829863</t>
  </si>
  <si>
    <t>П3 90_Капота О.М.</t>
  </si>
  <si>
    <t>2827061</t>
  </si>
  <si>
    <t>потребление, кВт</t>
  </si>
  <si>
    <t>П3 142_143 Кудрявцев А.Ю.</t>
  </si>
  <si>
    <t>4222739</t>
  </si>
  <si>
    <t>тариф за 1 кВт, руб. 
группа потребителей 3 (по соцнорме )</t>
  </si>
  <si>
    <t>тариф за 1 кВт, руб.
 группа потребителей 3(свыше соцнормы)</t>
  </si>
  <si>
    <t>потребление свыше 110 кВт</t>
  </si>
  <si>
    <t>В том числе: потребление по соцнорме, кВт</t>
  </si>
  <si>
    <t>В том числе: потребление сверх соцнормы, кВт</t>
  </si>
  <si>
    <t>Сумма по комб.тарифу (сверх соцнормы), руб.</t>
  </si>
  <si>
    <t>в том числе по комб. тарифу (расчетный)</t>
  </si>
  <si>
    <t xml:space="preserve">Способ получения показаний:
1=Показания ПУ
2=Показания ПУ с уч.показаний ст.ПУ
РО=расчет.объем показаний
0 - Демонтаж/отсут.показ.ПУ
</t>
  </si>
  <si>
    <t>П2 20_Кравченко Г.П,</t>
  </si>
  <si>
    <t>2805288</t>
  </si>
  <si>
    <t>П2 242_Куликова И.В,</t>
  </si>
  <si>
    <t>П2 269_Гензе С.В,</t>
  </si>
  <si>
    <t>2543358</t>
  </si>
  <si>
    <t>П2 401_Катаргин Р.С,</t>
  </si>
  <si>
    <t>2621515</t>
  </si>
  <si>
    <t>П3 292_Моисеенко Е.П.</t>
  </si>
  <si>
    <t>потери сред.значение с начала года</t>
  </si>
  <si>
    <t>П2 102_Ибрагимов Б.Э.</t>
  </si>
  <si>
    <t>2750284</t>
  </si>
  <si>
    <t>2798242</t>
  </si>
  <si>
    <t>2765046</t>
  </si>
  <si>
    <t>2792701</t>
  </si>
  <si>
    <t>П4 119_Черепанов А.А.</t>
  </si>
  <si>
    <t>3857885</t>
  </si>
  <si>
    <t>П4 150_Нагапетян А.А,</t>
  </si>
  <si>
    <t>3858398</t>
  </si>
  <si>
    <t>3869575</t>
  </si>
  <si>
    <t>П4 162_Слаек С.Н.</t>
  </si>
  <si>
    <t>3865209</t>
  </si>
  <si>
    <t>3870190</t>
  </si>
  <si>
    <t>3865679</t>
  </si>
  <si>
    <t>П4 236_Дубовицкая Г.А.</t>
  </si>
  <si>
    <t>3862116</t>
  </si>
  <si>
    <t>П4 266_267_Медведев К.В,</t>
  </si>
  <si>
    <t>3861065</t>
  </si>
  <si>
    <t>П4 301_Зимнухова Е.В,</t>
  </si>
  <si>
    <t>3866045</t>
  </si>
  <si>
    <t>П4 351_Сеницкая В.И,</t>
  </si>
  <si>
    <t>3865682</t>
  </si>
  <si>
    <t>П4 364_365_Новикова Е.В.</t>
  </si>
  <si>
    <t>3858574</t>
  </si>
  <si>
    <t>3861372</t>
  </si>
  <si>
    <t>П4 386_Хороших А.А.</t>
  </si>
  <si>
    <t>3861068</t>
  </si>
  <si>
    <t>П4 452_Голобордо Т.М.</t>
  </si>
  <si>
    <t>3858018</t>
  </si>
  <si>
    <t>П4 73_Шрейдер В.В,</t>
  </si>
  <si>
    <t>3858578</t>
  </si>
  <si>
    <t>П4 93_Гриц Д.В.</t>
  </si>
  <si>
    <t>3865949</t>
  </si>
  <si>
    <t>П4 97_98_Шкель М.Б.</t>
  </si>
  <si>
    <t>3858878</t>
  </si>
  <si>
    <t>первое полугодие</t>
  </si>
  <si>
    <t>значение , кВт</t>
  </si>
  <si>
    <t>кВт</t>
  </si>
  <si>
    <t>Руб.</t>
  </si>
  <si>
    <t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t>
  </si>
  <si>
    <t>Корректировка показаний 
ПУ за текущий год
(показания ст.ПУ минус показания нов.ПУ )</t>
  </si>
  <si>
    <t>2772909</t>
  </si>
  <si>
    <t>П3 177 _Чаплыгин Н.А</t>
  </si>
  <si>
    <t>2770340</t>
  </si>
  <si>
    <t>П4 263_Евдокимов</t>
  </si>
  <si>
    <t>П5 110-113_Правление</t>
  </si>
  <si>
    <t>3897019</t>
  </si>
  <si>
    <t>П5 182_Струкачов Д.В.</t>
  </si>
  <si>
    <t>3887449</t>
  </si>
  <si>
    <t>П5 192_Шепелева С.С.</t>
  </si>
  <si>
    <t>3885405</t>
  </si>
  <si>
    <t>П5 282_Лебедев В.А.</t>
  </si>
  <si>
    <t>3886943</t>
  </si>
  <si>
    <t>П5 330_Наумова Г.С.</t>
  </si>
  <si>
    <t>3902486</t>
  </si>
  <si>
    <t>П5 342_Леонов Г.Г.</t>
  </si>
  <si>
    <t>3887229</t>
  </si>
  <si>
    <t>П5 353_Олейников А.Я.</t>
  </si>
  <si>
    <t>3898177</t>
  </si>
  <si>
    <t>П5 55_Черкасов С.К.</t>
  </si>
  <si>
    <t>3901567</t>
  </si>
  <si>
    <t>П5 59_Бюргер П.А.</t>
  </si>
  <si>
    <t>3887045</t>
  </si>
  <si>
    <t>П5 74_75_76_Русских О.В.</t>
  </si>
  <si>
    <t>3886725</t>
  </si>
  <si>
    <t>П5 81_Костяной А.Е.</t>
  </si>
  <si>
    <t>3897708</t>
  </si>
  <si>
    <t>11435503</t>
  </si>
  <si>
    <t>3888051</t>
  </si>
  <si>
    <t>3887029</t>
  </si>
  <si>
    <t>СуммАктЭн</t>
  </si>
  <si>
    <t>Корректировка показаний ПУ за  2018 год
(не включено в сальдо показаний на начало года)</t>
  </si>
  <si>
    <t>Корректировка показаний ПУ за прошлые периоды
(включено в сальдо показаний на начало года)</t>
  </si>
  <si>
    <t>2753735</t>
  </si>
  <si>
    <t>2806346</t>
  </si>
  <si>
    <t>2622325</t>
  </si>
  <si>
    <t>2558825</t>
  </si>
  <si>
    <t>П2 149_Тирон Д.Л.</t>
  </si>
  <si>
    <t>П2 161_Колесников Л.И.</t>
  </si>
  <si>
    <t>П2 235 Кожемяченко И.Ф.</t>
  </si>
  <si>
    <t>П6 115_Степанова О.А.</t>
  </si>
  <si>
    <t>3892177</t>
  </si>
  <si>
    <t>3891814</t>
  </si>
  <si>
    <t>П6 128-129_Михайлова А.С.</t>
  </si>
  <si>
    <t>3891335</t>
  </si>
  <si>
    <t>П6 164_Толстихин П.Н.</t>
  </si>
  <si>
    <t>3898910</t>
  </si>
  <si>
    <t>П6 179_Шагин П.В.</t>
  </si>
  <si>
    <t>3901417</t>
  </si>
  <si>
    <t>П6 234_Левичева О.М.</t>
  </si>
  <si>
    <t>П6 261_Гарина Е.В.</t>
  </si>
  <si>
    <t>П6 319_Пташников П.В.</t>
  </si>
  <si>
    <t>3887280</t>
  </si>
  <si>
    <t>П6 327-328_Черкашина Т.Г.</t>
  </si>
  <si>
    <t>3889847</t>
  </si>
  <si>
    <t>П6 3Д_Шатаева И.С.</t>
  </si>
  <si>
    <t>3892638</t>
  </si>
  <si>
    <t>П6 79_Шишкин А.Б.</t>
  </si>
  <si>
    <t>3901987</t>
  </si>
  <si>
    <t>П2 94_Симакова А.Л.</t>
  </si>
  <si>
    <t>П4 154_Периг Я.С.</t>
  </si>
  <si>
    <t>2806291</t>
  </si>
  <si>
    <t>3886346</t>
  </si>
  <si>
    <t>2543575</t>
  </si>
  <si>
    <t>2543527</t>
  </si>
  <si>
    <t>2817864</t>
  </si>
  <si>
    <t>2753882</t>
  </si>
  <si>
    <t>2556112</t>
  </si>
  <si>
    <t xml:space="preserve">Фактический объем
</t>
  </si>
  <si>
    <t xml:space="preserve">потребление сверх соцнормы </t>
  </si>
  <si>
    <t>второе полугодие</t>
  </si>
  <si>
    <t>ИТОГО К ОПЛАТЕ</t>
  </si>
  <si>
    <t>расчет комбинированного тарифа</t>
  </si>
  <si>
    <t>П7 10_Иванова Т.С.</t>
  </si>
  <si>
    <t>3891933</t>
  </si>
  <si>
    <t>П7 120_Лопухин</t>
  </si>
  <si>
    <t>3292079</t>
  </si>
  <si>
    <t>П7 183_Абраамян</t>
  </si>
  <si>
    <t>3297842</t>
  </si>
  <si>
    <t>П7 201_Старцев</t>
  </si>
  <si>
    <t>3287318</t>
  </si>
  <si>
    <t>П7 217_Бенедиктов</t>
  </si>
  <si>
    <t>3287696</t>
  </si>
  <si>
    <t>П7 218_Дерговец</t>
  </si>
  <si>
    <t>3287572</t>
  </si>
  <si>
    <t>П7 262_Орловский</t>
  </si>
  <si>
    <t>3297838</t>
  </si>
  <si>
    <t>П7 30_Томильскене</t>
  </si>
  <si>
    <t>3287347</t>
  </si>
  <si>
    <t>П7 352_Бем</t>
  </si>
  <si>
    <t>3287797</t>
  </si>
  <si>
    <t>П7 358_Андрияшкина С.Ю.</t>
  </si>
  <si>
    <t>3893185</t>
  </si>
  <si>
    <t>П7 369_Морозова</t>
  </si>
  <si>
    <t>3286899</t>
  </si>
  <si>
    <t>П7 377-378_Кротов В.Г.</t>
  </si>
  <si>
    <t>3897814</t>
  </si>
  <si>
    <t>П7 60_Альтман</t>
  </si>
  <si>
    <t>3890971</t>
  </si>
  <si>
    <t>П7 70_Пылев</t>
  </si>
  <si>
    <t>П7 9_Агамирзоева М.В.</t>
  </si>
  <si>
    <t>3904133</t>
  </si>
  <si>
    <t>П4 165_Солихов</t>
  </si>
  <si>
    <t>Сумма по тарифу 1,90 (по соцнорме), руб.</t>
  </si>
  <si>
    <t>потребление, учитываемое при расчете возмещения соцнормы потребления (более 110 кВт)</t>
  </si>
  <si>
    <t>П4 175_Иваниско М.В.</t>
  </si>
  <si>
    <t>к возмещению п1 с учетом использования соцнормы потребления СН, кВт</t>
  </si>
  <si>
    <t>сумма к начислению платежей за электроэнергию, руб.</t>
  </si>
  <si>
    <t>11406173</t>
  </si>
  <si>
    <t>П2 146_Волков С.С.</t>
  </si>
  <si>
    <t xml:space="preserve">Сумма  к оплате Энергосбыту всего, руб. </t>
  </si>
  <si>
    <t>ИТОГО К ОПЛАТЕ ЭНЕРГОСБЫТУ</t>
  </si>
  <si>
    <t>подлежит восстановлению п1 за использование СН потребления элетроэнергии 37*110=4070 кВт по тарифу (3,05-1,90=1,15 руб.</t>
  </si>
  <si>
    <t>ИТОГО К НАЧИСЛЕНИЮ (с учетом возмещения п1 СН)</t>
  </si>
  <si>
    <t>потребление менее 110 кВт по тарифу 1,90 руб./кВт</t>
  </si>
  <si>
    <t>в том числе по соцнорме по тарифу 1,90руб./кВт</t>
  </si>
  <si>
    <t>в том числе по тарифу 1,90руб./кВт</t>
  </si>
  <si>
    <t>2+4</t>
  </si>
  <si>
    <t>П4 376_Ионова А.С.</t>
  </si>
  <si>
    <t>П6 125_Тястов А.А,</t>
  </si>
  <si>
    <t>3892018</t>
  </si>
  <si>
    <t>П7.2 132_Макшанцев</t>
  </si>
  <si>
    <t>потребление по соцнорме,кВт 
170 членов всего по справке*110кВт =18700 кВт, но не более фактического потребления</t>
  </si>
  <si>
    <t>оплачено в декабре 2020</t>
  </si>
  <si>
    <t>П2 227_Емельянова В.А.</t>
  </si>
  <si>
    <t xml:space="preserve"> П2 П3 П4 П5 П6 П7 ДЕКАБРЬ 2020 ГОДА</t>
  </si>
  <si>
    <t>Задолженность(+)/
переплата(-)
01.01.2021, руб.</t>
  </si>
  <si>
    <t>СВОДНАЯ ТАБЛИЦА ПОКАЗАНИЙ 2021</t>
  </si>
  <si>
    <t>31.12.2020
(расчетное значение с потерями 12%)</t>
  </si>
  <si>
    <t>Ноябрь 2021</t>
  </si>
  <si>
    <t>Показания счетчика в ПКУ(Энергосбыт), кВт  (к-т трансформации=200)</t>
  </si>
  <si>
    <t xml:space="preserve">31.01.2021
</t>
  </si>
  <si>
    <t>Показания стетчика в КТП, кВт
(к-т трасформации=50)</t>
  </si>
  <si>
    <t>Показания счетчиков, кВт</t>
  </si>
  <si>
    <t xml:space="preserve"> П2 П3 П4 П5 П6 П7 ЯНВАРЬ 2021 ГОДА</t>
  </si>
  <si>
    <t xml:space="preserve">Сумма за потребленную электроэнергию, всего, руб. </t>
  </si>
  <si>
    <t>оплачено в январе 2021</t>
  </si>
  <si>
    <t>Задолженность(+)/
переплата(-)
01.02.2021, руб.</t>
  </si>
  <si>
    <t>ДЕКАБРЬ 2020
сумма к начислению платежей за электроэнергию, руб.</t>
  </si>
  <si>
    <t>НОЯБРЬ 2020
сумма к начислению платежей за электроэнергию, руб.</t>
  </si>
  <si>
    <t>ЯНВАРЬ 2021
сумма к начислению платежей за электроэнергию, руб.</t>
  </si>
  <si>
    <t>Итого к начислению за ЯНВАРЬ 2021 с учетом перерасчета</t>
  </si>
  <si>
    <t>Сальдо расчетов  с Энергосбытом на 01.02.2021 с учетом акта сверки и взаиморасчетов января 2021=
(-)366528,66 руб.</t>
  </si>
  <si>
    <t>ИТОГО сумма за потребленную электроэнергию</t>
  </si>
  <si>
    <t>оплачено в феврале</t>
  </si>
  <si>
    <t xml:space="preserve"> П2 П3 П4 П5 П6 П7 ФЕВРАЛЬ 2021 ГОДА</t>
  </si>
  <si>
    <t>февраль 2021</t>
  </si>
  <si>
    <t>ФЕВРАЛЬ 2021
сумма к начислению платежей за электроэнергию, руб.</t>
  </si>
  <si>
    <t>Задолженность(+)/
переплата(-)
01.03.2021, руб.</t>
  </si>
  <si>
    <t xml:space="preserve">Итого к начислению за ФЕВРАЛЬ 2021 с учетом взаиморасчетов февраля 2021
</t>
  </si>
  <si>
    <t xml:space="preserve">сальдо расчетов с Энергосбытом </t>
  </si>
  <si>
    <r>
      <t xml:space="preserve">Февраль 2021(ПОКАЗАНИЙ НА САЙТЕ КРАСНОЯРСКЭНЕРГОСБЫТА НЕТ, РАСЧЕТНОЕ ЗНАЧЕНИЕ ПОКАЗАНИЙ: ПОТРЕБЛЕНИЕ=ПОТРЕБЛЕНИЕ ПО ПУ+12%)
</t>
    </r>
    <r>
      <rPr>
        <sz val="8"/>
        <color theme="1"/>
        <rFont val="Calibri"/>
        <family val="2"/>
        <charset val="204"/>
        <scheme val="minor"/>
      </rPr>
      <t>Переплата по акту сверки на 31.12.2020=(-)337425,49
Взаиморасчеты в январе 2021=начислено 42770,63-оплачено 71873,80=(-)366528,66 сальдо на 01.02.2021
Взаиморасчеты в феврале 2021=начислено 54391,15-оплачено 42770,62=(-)354908,13 сальдо на 01.03.2021</t>
    </r>
  </si>
  <si>
    <t xml:space="preserve">Взаиморасчеты с Красноярскэнергосбытом за февраль 2021= начислено 54391,15-оплачено 42770,62=11620,53
</t>
  </si>
  <si>
    <t>Январь 2021 (ПОКАЗАНИЙ НА САЙТЕ КРАСНОЯРСКЭНЕРГОСБЫТА НЕТ, РАСЧЕТНОЕ ЗНАЧЕНИЕ ПОКАЗАНИЙ: ПОТРЕБЛЕНИЕ=ПОТРЕБЛЕНИЕ ПО ПУ+12%)
Переплата по акту сверки на 31.12.2020=(-)337425,49
Взаиморасчеты в январе 2021=начислено 42770,63-оплачено 71873,80=(-)366528,66 сальдо на 01.02.2021</t>
  </si>
  <si>
    <t xml:space="preserve">оплачено в марте </t>
  </si>
  <si>
    <t xml:space="preserve">Итого к начислению за МАРТ 2021 с учетом взаиморасчетов февраля 2021
</t>
  </si>
  <si>
    <t>П2 П3 П4 П5 П6 П7 МАРТ 2021 ГОДА</t>
  </si>
  <si>
    <t>МАРТ 2021
сумма к начислению платежей за электроэнергию, руб.</t>
  </si>
  <si>
    <t xml:space="preserve">Взаиморасчеты с Красноярскэнергосбытом за март 2021= начислено62064,08-оплачено 54391,15=7672,93
</t>
  </si>
  <si>
    <t>Взаиморасчеты за месяц (начислено по с-ф минус оплачено)</t>
  </si>
  <si>
    <t>Разница между суммой по с-ф за март и (факт. потреб.за март плюс 12%)</t>
  </si>
  <si>
    <t>Разница между суммой по с-ф за февраль и (факт. потреб.за февраль плюс 12%)</t>
  </si>
  <si>
    <t xml:space="preserve">Сторно взаиморасчетов с Красноярскэнергосбытом за февраль 2021= (-)11620,53
</t>
  </si>
  <si>
    <t xml:space="preserve">Сторно взаиморасчетов с Красноярскэнергосбытом за март 2021= (-)8472,91
</t>
  </si>
  <si>
    <t>поправка (потребление как по с-ф КЭС)</t>
  </si>
  <si>
    <t>Задолженность(+)/
переплата(-)
01.04.2021, руб.</t>
  </si>
  <si>
    <t>Март 2021(ПОКАЗАНИЙ НА САЙТЕ КРАСНОЯРСКЭНЕРГОСБЫТА НЕТ, РАСЧЕТНОЕ ЗНАЧЕНИЕ ПОКАЗАНИЙ: ПОТРЕБЛЕНИЕ=ПОТРЕБЛЕНИЕ ПО ПУ+12%)
Переплата по акту сверки на 31.12.2020=(-)337425,49
Взаиморасчеты в январе 2021=начислено 42770,63-оплачено 71873,80=(-)366528,66 сальдо на 01.02.2021
Взаиморасчеты в феврале 2021=начислено 54391,15-оплачено 42770,62=(-)354908,13 сальдо на 01.03.2021
Взаиморасчеты в марте 2021=начислено62864,06-оплачено 54391,15=-346435,22 сальдо НА 01.04.2021</t>
  </si>
  <si>
    <t>01.04.2021(ПОКАЗАНИЙ НА САЙТЕ КРАСНОЯРСКЭНЕРГОСБЫТА НЕТ, РАСЧЕТНОЕ ЗНАЧЕНИЕ ПОКАЗАНИЙ: ПОТРЕБЛЕНИЕ=ПОТРЕБЛЕНИЕ ПО ПУ+12%)
Переплата по акту сверки на 31.12.2020=(-)337425,49
Взаиморасчеты в январе 2021=начислено 42770,63-оплачено 71873,80=(-)366528,66 сальдо на 01.02.2021
Взаиморасчеты в феврале 2021=начислено 54391,15-оплачено 42770,62=(-)354908,13 сальдо на 01.03.2021
Взаиморасчеты в марте 2021=начислено62864,06-оплачено 54391,15=-346435,22 сальдо НА 01.04.2021
Взаиморасчеты в апреле 2021=начислено49139,04-оплачено 0=-297296,18 сальдо НА 01.05.2021</t>
  </si>
  <si>
    <t>оплачено в апреле</t>
  </si>
  <si>
    <t>П2 П3 П4 П5 П6 П7 АПРЕЛЬ 2021 ГОДА</t>
  </si>
  <si>
    <t>Задолженность(+)/
переплата(-)
01.05.2021, руб.</t>
  </si>
  <si>
    <t>АПРЕЛЬ 2021
сумма по фактическому потреблению электроэнергии+12%, руб.</t>
  </si>
  <si>
    <t>АПРЕЛЬ 2021
сумма к начислению по с-ф за электроэнергию,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</si>
</sst>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0" fillId="5" borderId="1" xfId="0" applyNumberFormat="1" applyFill="1" applyBorder="1" applyAlignment="1">
      <alignment vertical="top" wrapText="1"/>
    </xf>
    <xf numFmtId="4" fontId="0" fillId="5" borderId="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4" fontId="0" fillId="4" borderId="1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0" fillId="11" borderId="1" xfId="0" applyNumberFormat="1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164" fontId="0" fillId="2" borderId="1" xfId="0" applyNumberFormat="1" applyFill="1" applyBorder="1" applyAlignment="1">
      <alignment vertical="top" wrapText="1"/>
    </xf>
    <xf numFmtId="14" fontId="0" fillId="2" borderId="1" xfId="0" applyNumberForma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left" vertical="top" wrapText="1"/>
    </xf>
    <xf numFmtId="14" fontId="0" fillId="0" borderId="1" xfId="0" applyNumberFormat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11" borderId="1" xfId="0" applyFill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6" borderId="1" xfId="0" applyNumberFormat="1" applyFill="1" applyBorder="1" applyAlignment="1">
      <alignment vertical="top"/>
    </xf>
    <xf numFmtId="4" fontId="0" fillId="3" borderId="1" xfId="0" applyNumberFormat="1" applyFill="1" applyBorder="1" applyAlignment="1">
      <alignment vertical="top"/>
    </xf>
    <xf numFmtId="4" fontId="0" fillId="7" borderId="1" xfId="0" applyNumberFormat="1" applyFill="1" applyBorder="1" applyAlignment="1">
      <alignment vertical="top"/>
    </xf>
    <xf numFmtId="4" fontId="0" fillId="4" borderId="1" xfId="0" applyNumberFormat="1" applyFill="1" applyBorder="1" applyAlignment="1">
      <alignment vertical="top"/>
    </xf>
    <xf numFmtId="4" fontId="0" fillId="11" borderId="1" xfId="0" applyNumberFormat="1" applyFill="1" applyBorder="1" applyAlignment="1">
      <alignment vertical="top"/>
    </xf>
    <xf numFmtId="4" fontId="0" fillId="5" borderId="1" xfId="0" applyNumberFormat="1" applyFill="1" applyBorder="1" applyAlignment="1">
      <alignment vertical="top"/>
    </xf>
    <xf numFmtId="4" fontId="0" fillId="8" borderId="1" xfId="0" applyNumberFormat="1" applyFill="1" applyBorder="1" applyAlignment="1">
      <alignment vertical="top"/>
    </xf>
    <xf numFmtId="4" fontId="0" fillId="16" borderId="1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4" fontId="0" fillId="15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0" borderId="0" xfId="0" applyFont="1" applyAlignment="1">
      <alignment vertical="top"/>
    </xf>
    <xf numFmtId="0" fontId="0" fillId="11" borderId="1" xfId="0" applyFont="1" applyFill="1" applyBorder="1" applyAlignment="1">
      <alignment vertical="top"/>
    </xf>
    <xf numFmtId="4" fontId="0" fillId="11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11" borderId="1" xfId="0" applyFont="1" applyFill="1" applyBorder="1" applyAlignment="1">
      <alignment vertical="top" wrapText="1"/>
    </xf>
    <xf numFmtId="2" fontId="0" fillId="11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11" borderId="1" xfId="0" applyFont="1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0" fillId="7" borderId="1" xfId="0" applyNumberFormat="1" applyFill="1" applyBorder="1" applyAlignment="1">
      <alignment vertical="top"/>
    </xf>
    <xf numFmtId="2" fontId="0" fillId="8" borderId="1" xfId="0" applyNumberFormat="1" applyFill="1" applyBorder="1" applyAlignment="1">
      <alignment vertical="top"/>
    </xf>
    <xf numFmtId="2" fontId="0" fillId="16" borderId="1" xfId="0" applyNumberFormat="1" applyFill="1" applyBorder="1" applyAlignment="1">
      <alignment vertical="top"/>
    </xf>
    <xf numFmtId="2" fontId="0" fillId="2" borderId="1" xfId="0" applyNumberFormat="1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13" borderId="1" xfId="0" applyFill="1" applyBorder="1" applyAlignment="1">
      <alignment vertical="top"/>
    </xf>
    <xf numFmtId="4" fontId="0" fillId="13" borderId="1" xfId="0" applyNumberFormat="1" applyFill="1" applyBorder="1" applyAlignment="1">
      <alignment vertical="top"/>
    </xf>
    <xf numFmtId="0" fontId="0" fillId="0" borderId="0" xfId="0" applyAlignment="1">
      <alignment horizontal="right" vertical="top"/>
    </xf>
    <xf numFmtId="2" fontId="0" fillId="0" borderId="4" xfId="0" applyNumberFormat="1" applyBorder="1" applyAlignment="1">
      <alignment vertical="top"/>
    </xf>
    <xf numFmtId="4" fontId="0" fillId="11" borderId="4" xfId="0" applyNumberFormat="1" applyFont="1" applyFill="1" applyBorder="1" applyAlignment="1">
      <alignment vertical="top"/>
    </xf>
    <xf numFmtId="2" fontId="0" fillId="14" borderId="6" xfId="0" applyNumberFormat="1" applyFill="1" applyBorder="1" applyAlignment="1">
      <alignment vertical="top"/>
    </xf>
    <xf numFmtId="4" fontId="0" fillId="11" borderId="6" xfId="0" applyNumberFormat="1" applyFont="1" applyFill="1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4" fontId="0" fillId="11" borderId="10" xfId="0" applyNumberFormat="1" applyFont="1" applyFill="1" applyBorder="1" applyAlignment="1">
      <alignment vertical="top"/>
    </xf>
    <xf numFmtId="4" fontId="0" fillId="11" borderId="11" xfId="0" applyNumberFormat="1" applyFont="1" applyFill="1" applyBorder="1" applyAlignment="1">
      <alignment vertical="top"/>
    </xf>
    <xf numFmtId="0" fontId="2" fillId="0" borderId="18" xfId="0" applyFont="1" applyBorder="1" applyAlignment="1">
      <alignment vertical="top" wrapText="1"/>
    </xf>
    <xf numFmtId="4" fontId="0" fillId="17" borderId="11" xfId="0" applyNumberFormat="1" applyFill="1" applyBorder="1" applyAlignment="1">
      <alignment vertical="top"/>
    </xf>
    <xf numFmtId="2" fontId="0" fillId="5" borderId="10" xfId="0" applyNumberFormat="1" applyFill="1" applyBorder="1" applyAlignment="1">
      <alignment vertical="top"/>
    </xf>
    <xf numFmtId="4" fontId="0" fillId="11" borderId="20" xfId="0" applyNumberFormat="1" applyFill="1" applyBorder="1" applyAlignment="1">
      <alignment vertical="top"/>
    </xf>
    <xf numFmtId="4" fontId="0" fillId="11" borderId="20" xfId="0" applyNumberFormat="1" applyFont="1" applyFill="1" applyBorder="1" applyAlignment="1">
      <alignment vertical="top"/>
    </xf>
    <xf numFmtId="0" fontId="2" fillId="2" borderId="13" xfId="0" applyFont="1" applyFill="1" applyBorder="1" applyAlignment="1">
      <alignment vertical="top" wrapText="1"/>
    </xf>
    <xf numFmtId="0" fontId="2" fillId="17" borderId="14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4" fontId="0" fillId="0" borderId="19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4" borderId="0" xfId="0" applyFont="1" applyFill="1" applyAlignment="1">
      <alignment vertical="top"/>
    </xf>
    <xf numFmtId="14" fontId="0" fillId="9" borderId="1" xfId="0" applyNumberForma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4" fontId="0" fillId="4" borderId="4" xfId="0" applyNumberFormat="1" applyFont="1" applyFill="1" applyBorder="1" applyAlignment="1">
      <alignment vertical="top"/>
    </xf>
    <xf numFmtId="4" fontId="0" fillId="4" borderId="10" xfId="0" applyNumberFormat="1" applyFont="1" applyFill="1" applyBorder="1" applyAlignment="1">
      <alignment vertical="top"/>
    </xf>
    <xf numFmtId="4" fontId="0" fillId="4" borderId="7" xfId="0" applyNumberFormat="1" applyFont="1" applyFill="1" applyBorder="1" applyAlignment="1">
      <alignment vertical="top"/>
    </xf>
    <xf numFmtId="4" fontId="0" fillId="4" borderId="6" xfId="0" applyNumberFormat="1" applyFont="1" applyFill="1" applyBorder="1" applyAlignment="1">
      <alignment vertical="top"/>
    </xf>
    <xf numFmtId="0" fontId="0" fillId="4" borderId="1" xfId="0" applyFont="1" applyFill="1" applyBorder="1" applyAlignment="1">
      <alignment horizontal="center" vertical="top"/>
    </xf>
    <xf numFmtId="0" fontId="0" fillId="11" borderId="0" xfId="0" applyFont="1" applyFill="1" applyAlignment="1">
      <alignment vertical="top" wrapText="1"/>
    </xf>
    <xf numFmtId="4" fontId="0" fillId="17" borderId="1" xfId="0" applyNumberFormat="1" applyFill="1" applyBorder="1" applyAlignment="1">
      <alignment vertical="top"/>
    </xf>
    <xf numFmtId="4" fontId="0" fillId="14" borderId="1" xfId="0" applyNumberFormat="1" applyFill="1" applyBorder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left" vertical="center"/>
    </xf>
    <xf numFmtId="164" fontId="0" fillId="0" borderId="5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4" fontId="0" fillId="0" borderId="0" xfId="0" applyNumberFormat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17" fontId="0" fillId="0" borderId="0" xfId="0" applyNumberFormat="1" applyAlignment="1">
      <alignment vertical="top"/>
    </xf>
    <xf numFmtId="0" fontId="0" fillId="10" borderId="1" xfId="0" applyFill="1" applyBorder="1" applyAlignment="1">
      <alignment vertical="top"/>
    </xf>
    <xf numFmtId="4" fontId="0" fillId="10" borderId="1" xfId="0" applyNumberFormat="1" applyFill="1" applyBorder="1" applyAlignment="1">
      <alignment vertical="top"/>
    </xf>
    <xf numFmtId="4" fontId="0" fillId="18" borderId="1" xfId="0" applyNumberFormat="1" applyFill="1" applyBorder="1" applyAlignment="1">
      <alignment vertical="top"/>
    </xf>
    <xf numFmtId="4" fontId="0" fillId="12" borderId="1" xfId="0" applyNumberFormat="1" applyFill="1" applyBorder="1" applyAlignment="1">
      <alignment vertical="top"/>
    </xf>
    <xf numFmtId="0" fontId="2" fillId="11" borderId="1" xfId="0" applyFont="1" applyFill="1" applyBorder="1" applyAlignment="1">
      <alignment vertical="top" wrapText="1"/>
    </xf>
    <xf numFmtId="4" fontId="0" fillId="17" borderId="4" xfId="0" applyNumberFormat="1" applyFill="1" applyBorder="1" applyAlignment="1">
      <alignment vertical="top"/>
    </xf>
    <xf numFmtId="4" fontId="0" fillId="4" borderId="4" xfId="0" applyNumberFormat="1" applyFont="1" applyFill="1" applyBorder="1" applyAlignment="1">
      <alignment vertical="top" wrapText="1"/>
    </xf>
    <xf numFmtId="4" fontId="0" fillId="11" borderId="4" xfId="0" applyNumberFormat="1" applyFont="1" applyFill="1" applyBorder="1" applyAlignment="1">
      <alignment vertical="top" wrapText="1"/>
    </xf>
    <xf numFmtId="4" fontId="0" fillId="11" borderId="6" xfId="0" applyNumberFormat="1" applyFill="1" applyBorder="1" applyAlignment="1">
      <alignment vertical="top"/>
    </xf>
    <xf numFmtId="4" fontId="0" fillId="4" borderId="6" xfId="0" applyNumberFormat="1" applyFont="1" applyFill="1" applyBorder="1" applyAlignment="1">
      <alignment vertical="top" wrapText="1"/>
    </xf>
    <xf numFmtId="4" fontId="0" fillId="11" borderId="6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0" fillId="4" borderId="10" xfId="0" applyNumberFormat="1" applyFont="1" applyFill="1" applyBorder="1" applyAlignment="1">
      <alignment vertical="top" wrapText="1"/>
    </xf>
    <xf numFmtId="4" fontId="0" fillId="4" borderId="11" xfId="0" applyNumberFormat="1" applyFont="1" applyFill="1" applyBorder="1" applyAlignment="1">
      <alignment vertical="top" wrapText="1"/>
    </xf>
    <xf numFmtId="4" fontId="0" fillId="11" borderId="10" xfId="0" applyNumberFormat="1" applyFont="1" applyFill="1" applyBorder="1" applyAlignment="1">
      <alignment vertical="top" wrapText="1"/>
    </xf>
    <xf numFmtId="4" fontId="0" fillId="11" borderId="11" xfId="0" applyNumberFormat="1" applyFont="1" applyFill="1" applyBorder="1" applyAlignment="1">
      <alignment vertical="top" wrapText="1"/>
    </xf>
    <xf numFmtId="4" fontId="0" fillId="19" borderId="15" xfId="0" applyNumberFormat="1" applyFill="1" applyBorder="1" applyAlignment="1">
      <alignment vertical="top"/>
    </xf>
    <xf numFmtId="4" fontId="0" fillId="19" borderId="16" xfId="0" applyNumberFormat="1" applyFill="1" applyBorder="1" applyAlignment="1">
      <alignment vertical="top"/>
    </xf>
    <xf numFmtId="4" fontId="0" fillId="19" borderId="17" xfId="0" applyNumberFormat="1" applyFill="1" applyBorder="1" applyAlignment="1">
      <alignment vertical="top"/>
    </xf>
    <xf numFmtId="4" fontId="0" fillId="19" borderId="10" xfId="0" applyNumberFormat="1" applyFill="1" applyBorder="1" applyAlignment="1">
      <alignment vertical="top"/>
    </xf>
    <xf numFmtId="4" fontId="0" fillId="19" borderId="1" xfId="0" applyNumberFormat="1" applyFill="1" applyBorder="1" applyAlignment="1">
      <alignment vertical="top"/>
    </xf>
    <xf numFmtId="4" fontId="0" fillId="19" borderId="11" xfId="0" applyNumberFormat="1" applyFill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 wrapText="1"/>
    </xf>
    <xf numFmtId="4" fontId="2" fillId="7" borderId="2" xfId="0" applyNumberFormat="1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 wrapText="1"/>
    </xf>
    <xf numFmtId="4" fontId="2" fillId="7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0" fillId="15" borderId="1" xfId="0" applyFill="1" applyBorder="1" applyAlignment="1">
      <alignment vertical="top"/>
    </xf>
    <xf numFmtId="0" fontId="0" fillId="11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4" fontId="0" fillId="0" borderId="1" xfId="0" applyNumberFormat="1" applyBorder="1" applyAlignment="1">
      <alignment horizontal="center" vertical="top"/>
    </xf>
    <xf numFmtId="0" fontId="0" fillId="9" borderId="24" xfId="0" applyFill="1" applyBorder="1" applyAlignment="1">
      <alignment horizontal="center" vertical="top"/>
    </xf>
    <xf numFmtId="0" fontId="0" fillId="9" borderId="19" xfId="0" applyFill="1" applyBorder="1" applyAlignment="1">
      <alignment horizontal="center" vertical="top"/>
    </xf>
    <xf numFmtId="0" fontId="0" fillId="9" borderId="25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186"/>
  <sheetViews>
    <sheetView tabSelected="1" zoomScaleNormal="100" workbookViewId="0">
      <selection activeCell="EJ185" sqref="DJ48:EJ185"/>
    </sheetView>
  </sheetViews>
  <sheetFormatPr defaultRowHeight="15" x14ac:dyDescent="0.25"/>
  <cols>
    <col min="1" max="1" width="9.140625" style="19"/>
    <col min="2" max="2" width="48.7109375" style="19" customWidth="1"/>
    <col min="3" max="3" width="15.5703125" style="19" customWidth="1"/>
    <col min="4" max="4" width="14.28515625" style="19" customWidth="1"/>
    <col min="5" max="6" width="11" style="19" customWidth="1"/>
    <col min="7" max="7" width="18.140625" style="19" customWidth="1"/>
    <col min="8" max="8" width="14.7109375" style="19" customWidth="1"/>
    <col min="9" max="9" width="10.85546875" style="19" bestFit="1" customWidth="1"/>
    <col min="10" max="10" width="11.140625" style="19" customWidth="1"/>
    <col min="11" max="11" width="13.5703125" style="19" bestFit="1" customWidth="1"/>
    <col min="12" max="12" width="11.85546875" style="19" customWidth="1"/>
    <col min="13" max="14" width="9.5703125" style="19" bestFit="1" customWidth="1"/>
    <col min="15" max="15" width="9.42578125" style="19" bestFit="1" customWidth="1"/>
    <col min="16" max="16" width="10.140625" style="19" bestFit="1" customWidth="1"/>
    <col min="17" max="18" width="9.42578125" style="19" bestFit="1" customWidth="1"/>
    <col min="19" max="20" width="10.140625" style="19" bestFit="1" customWidth="1"/>
    <col min="21" max="21" width="9.42578125" style="19" bestFit="1" customWidth="1"/>
    <col min="22" max="22" width="10.140625" style="19" bestFit="1" customWidth="1"/>
    <col min="23" max="23" width="9.85546875" style="19" bestFit="1" customWidth="1"/>
    <col min="24" max="24" width="9.140625" style="19"/>
    <col min="25" max="25" width="19.28515625" style="19" customWidth="1"/>
    <col min="26" max="26" width="13.42578125" style="19" bestFit="1" customWidth="1"/>
    <col min="27" max="27" width="29" style="19" customWidth="1"/>
    <col min="28" max="28" width="9.28515625" style="19" bestFit="1" customWidth="1"/>
    <col min="29" max="30" width="10.28515625" style="19" bestFit="1" customWidth="1"/>
    <col min="31" max="31" width="10.140625" style="19" bestFit="1" customWidth="1"/>
    <col min="32" max="34" width="9.28515625" style="19" bestFit="1" customWidth="1"/>
    <col min="35" max="35" width="10.140625" style="19" bestFit="1" customWidth="1"/>
    <col min="36" max="36" width="11.7109375" style="19" customWidth="1"/>
    <col min="37" max="38" width="9.42578125" style="19" bestFit="1" customWidth="1"/>
    <col min="39" max="41" width="9.5703125" style="19" bestFit="1" customWidth="1"/>
    <col min="42" max="42" width="11.7109375" style="19" customWidth="1"/>
    <col min="43" max="43" width="10.140625" style="19" bestFit="1" customWidth="1"/>
    <col min="44" max="44" width="10.85546875" style="19" customWidth="1"/>
    <col min="45" max="45" width="11.7109375" style="19" customWidth="1"/>
    <col min="46" max="46" width="10.140625" style="19" bestFit="1" customWidth="1"/>
    <col min="47" max="47" width="10.42578125" style="19" customWidth="1"/>
    <col min="48" max="48" width="11.5703125" style="19" customWidth="1"/>
    <col min="49" max="49" width="11" style="21" customWidth="1"/>
    <col min="50" max="51" width="14.85546875" style="46" customWidth="1"/>
    <col min="52" max="52" width="16" style="19" customWidth="1"/>
    <col min="53" max="53" width="9.140625" style="19"/>
    <col min="54" max="54" width="15" style="19" customWidth="1"/>
    <col min="55" max="55" width="9.5703125" style="19" customWidth="1"/>
    <col min="56" max="56" width="26" style="19" customWidth="1"/>
    <col min="57" max="57" width="9.140625" style="19"/>
    <col min="58" max="58" width="10.140625" style="19" bestFit="1" customWidth="1"/>
    <col min="59" max="59" width="10.140625" style="100" customWidth="1"/>
    <col min="60" max="60" width="10" style="19" bestFit="1" customWidth="1"/>
    <col min="61" max="61" width="9.42578125" style="19" bestFit="1" customWidth="1"/>
    <col min="62" max="62" width="9.85546875" style="19" bestFit="1" customWidth="1"/>
    <col min="63" max="64" width="9.42578125" style="19" bestFit="1" customWidth="1"/>
    <col min="65" max="65" width="10" style="19" bestFit="1" customWidth="1"/>
    <col min="66" max="71" width="9.42578125" style="19" bestFit="1" customWidth="1"/>
    <col min="72" max="74" width="10.140625" style="19" bestFit="1" customWidth="1"/>
    <col min="75" max="75" width="9.42578125" style="19" bestFit="1" customWidth="1"/>
    <col min="76" max="76" width="10.140625" style="19" bestFit="1" customWidth="1"/>
    <col min="77" max="79" width="10.85546875" style="19" bestFit="1" customWidth="1"/>
    <col min="80" max="80" width="10.5703125" style="19" customWidth="1"/>
    <col min="81" max="81" width="14.7109375" style="19" customWidth="1"/>
    <col min="82" max="82" width="9.140625" style="19"/>
    <col min="83" max="83" width="19.5703125" style="19" customWidth="1"/>
    <col min="84" max="84" width="9.140625" style="19"/>
    <col min="85" max="85" width="10.140625" style="19" bestFit="1" customWidth="1"/>
    <col min="86" max="86" width="10.140625" style="100" customWidth="1"/>
    <col min="87" max="87" width="10" style="19" bestFit="1" customWidth="1"/>
    <col min="88" max="88" width="9.28515625" style="19" bestFit="1" customWidth="1"/>
    <col min="89" max="89" width="9.7109375" style="19" bestFit="1" customWidth="1"/>
    <col min="90" max="91" width="9.28515625" style="19" bestFit="1" customWidth="1"/>
    <col min="92" max="92" width="10.140625" style="19" bestFit="1" customWidth="1"/>
    <col min="93" max="96" width="9.42578125" style="19" bestFit="1" customWidth="1"/>
    <col min="97" max="97" width="11.85546875" style="19" customWidth="1"/>
    <col min="98" max="103" width="9.42578125" style="19" bestFit="1" customWidth="1"/>
    <col min="104" max="104" width="9.42578125" style="19" customWidth="1"/>
    <col min="105" max="107" width="9.7109375" style="19" customWidth="1"/>
    <col min="108" max="108" width="10.140625" style="19" bestFit="1" customWidth="1"/>
    <col min="109" max="110" width="11.7109375" style="19" customWidth="1"/>
    <col min="111" max="111" width="18.7109375" style="19" customWidth="1"/>
    <col min="112" max="112" width="11.28515625" style="46" customWidth="1"/>
    <col min="113" max="113" width="14.7109375" style="19" customWidth="1"/>
    <col min="114" max="114" width="12.28515625" style="19" bestFit="1" customWidth="1"/>
    <col min="115" max="115" width="23.28515625" style="19" customWidth="1"/>
    <col min="116" max="116" width="9.140625" style="19"/>
    <col min="117" max="117" width="10.140625" style="19" bestFit="1" customWidth="1"/>
    <col min="118" max="118" width="10.140625" style="19" customWidth="1"/>
    <col min="119" max="119" width="10.140625" style="19" bestFit="1" customWidth="1"/>
    <col min="120" max="120" width="9.42578125" style="19" bestFit="1" customWidth="1"/>
    <col min="121" max="121" width="9.85546875" style="19" bestFit="1" customWidth="1"/>
    <col min="122" max="123" width="9.42578125" style="19" bestFit="1" customWidth="1"/>
    <col min="124" max="124" width="10.140625" style="19" bestFit="1" customWidth="1"/>
    <col min="125" max="136" width="9.42578125" style="19" bestFit="1" customWidth="1"/>
    <col min="137" max="137" width="10.7109375" style="19" bestFit="1" customWidth="1"/>
    <col min="138" max="138" width="20" style="19" customWidth="1"/>
    <col min="139" max="139" width="9.140625" style="21"/>
    <col min="140" max="140" width="15.85546875" style="46" customWidth="1"/>
    <col min="141" max="16384" width="9.140625" style="19"/>
  </cols>
  <sheetData>
    <row r="1" spans="1:119" ht="20.25" customHeight="1" x14ac:dyDescent="0.25">
      <c r="A1" s="154" t="s">
        <v>324</v>
      </c>
      <c r="B1" s="154"/>
      <c r="C1" s="154"/>
      <c r="D1" s="154"/>
      <c r="E1" s="154"/>
      <c r="F1" s="154"/>
      <c r="G1" s="154"/>
      <c r="H1" s="154"/>
      <c r="Z1" s="20">
        <v>44197</v>
      </c>
      <c r="AB1" s="19" t="s">
        <v>194</v>
      </c>
      <c r="AE1" s="19" t="s">
        <v>195</v>
      </c>
      <c r="BC1" s="95" t="s">
        <v>343</v>
      </c>
      <c r="BD1" s="22"/>
      <c r="BE1" s="22" t="s">
        <v>194</v>
      </c>
      <c r="BF1" s="22"/>
      <c r="BG1" s="34"/>
      <c r="BH1" s="22" t="s">
        <v>195</v>
      </c>
      <c r="CD1" s="102">
        <v>44256</v>
      </c>
      <c r="CE1" s="22"/>
      <c r="CF1" s="22" t="s">
        <v>194</v>
      </c>
      <c r="CG1" s="22"/>
      <c r="CH1" s="34"/>
      <c r="CI1" s="22" t="s">
        <v>195</v>
      </c>
      <c r="DJ1" s="20">
        <v>44287</v>
      </c>
      <c r="DK1" s="22"/>
      <c r="DL1" s="22" t="s">
        <v>194</v>
      </c>
      <c r="DM1" s="22"/>
      <c r="DN1" s="22"/>
      <c r="DO1" s="22" t="s">
        <v>195</v>
      </c>
    </row>
    <row r="2" spans="1:119" ht="30" x14ac:dyDescent="0.25">
      <c r="A2" s="1"/>
      <c r="B2" s="1" t="s">
        <v>0</v>
      </c>
      <c r="C2" s="1" t="s">
        <v>1</v>
      </c>
      <c r="D2" s="1" t="s">
        <v>193</v>
      </c>
      <c r="E2" s="1" t="s">
        <v>137</v>
      </c>
      <c r="F2" s="1" t="s">
        <v>2</v>
      </c>
      <c r="G2" s="1"/>
      <c r="H2" s="1"/>
      <c r="K2" s="20">
        <v>44166</v>
      </c>
      <c r="L2" s="22"/>
      <c r="M2" s="22" t="s">
        <v>194</v>
      </c>
      <c r="N2" s="22"/>
      <c r="O2" s="22"/>
      <c r="P2" s="22" t="s">
        <v>195</v>
      </c>
      <c r="AA2" s="22" t="s">
        <v>319</v>
      </c>
      <c r="AB2" s="34">
        <v>18700</v>
      </c>
      <c r="AC2" s="34">
        <v>1.9</v>
      </c>
      <c r="AD2" s="34"/>
      <c r="AE2" s="34">
        <f>AB2*AC2</f>
        <v>35530</v>
      </c>
      <c r="BD2" s="22" t="s">
        <v>319</v>
      </c>
      <c r="BE2" s="34">
        <v>18700</v>
      </c>
      <c r="BF2" s="34">
        <v>1.9</v>
      </c>
      <c r="BG2" s="34"/>
      <c r="BH2" s="34">
        <f>BE2*BF2</f>
        <v>35530</v>
      </c>
      <c r="CE2" s="22" t="s">
        <v>319</v>
      </c>
      <c r="CF2" s="34">
        <v>18700</v>
      </c>
      <c r="CG2" s="34">
        <v>1.9</v>
      </c>
      <c r="CH2" s="34"/>
      <c r="CI2" s="34">
        <f>CF2*CG2</f>
        <v>35530</v>
      </c>
      <c r="DK2" s="22" t="s">
        <v>319</v>
      </c>
      <c r="DL2" s="34">
        <v>18700</v>
      </c>
      <c r="DM2" s="34">
        <v>1.9</v>
      </c>
      <c r="DN2" s="34"/>
      <c r="DO2" s="34">
        <f>DL2*DM2</f>
        <v>35530</v>
      </c>
    </row>
    <row r="3" spans="1:119" ht="30.75" customHeight="1" x14ac:dyDescent="0.25">
      <c r="A3" s="1"/>
      <c r="B3" s="1" t="s">
        <v>140</v>
      </c>
      <c r="C3" s="17" t="s">
        <v>192</v>
      </c>
      <c r="D3" s="23">
        <v>1.9</v>
      </c>
      <c r="E3" s="23"/>
      <c r="F3" s="23"/>
      <c r="G3" s="23"/>
      <c r="H3" s="23"/>
      <c r="L3" s="22" t="s">
        <v>319</v>
      </c>
      <c r="M3" s="34">
        <v>18700</v>
      </c>
      <c r="N3" s="34">
        <v>1.9</v>
      </c>
      <c r="O3" s="34"/>
      <c r="P3" s="34">
        <v>35529.919999999998</v>
      </c>
      <c r="AA3" s="22"/>
      <c r="AB3" s="34"/>
      <c r="AC3" s="34"/>
      <c r="AD3" s="34"/>
      <c r="AE3" s="34"/>
      <c r="BD3" s="22"/>
      <c r="BE3" s="34"/>
      <c r="BF3" s="34"/>
      <c r="BG3" s="34"/>
      <c r="BH3" s="34"/>
      <c r="CE3" s="22"/>
      <c r="CF3" s="34"/>
      <c r="CG3" s="34"/>
      <c r="CH3" s="34"/>
      <c r="CI3" s="34"/>
      <c r="DK3" s="22"/>
      <c r="DL3" s="34"/>
      <c r="DM3" s="34"/>
      <c r="DN3" s="34"/>
      <c r="DO3" s="34"/>
    </row>
    <row r="4" spans="1:119" ht="30.75" customHeight="1" x14ac:dyDescent="0.25">
      <c r="A4" s="1"/>
      <c r="B4" s="1" t="s">
        <v>141</v>
      </c>
      <c r="C4" s="17" t="s">
        <v>192</v>
      </c>
      <c r="D4" s="23">
        <v>3.05</v>
      </c>
      <c r="E4" s="23"/>
      <c r="F4" s="23"/>
      <c r="G4" s="23"/>
      <c r="H4" s="23"/>
      <c r="L4" s="22"/>
      <c r="M4" s="34"/>
      <c r="N4" s="34"/>
      <c r="O4" s="34"/>
      <c r="P4" s="34"/>
      <c r="AA4" s="22" t="s">
        <v>266</v>
      </c>
      <c r="AB4" s="34">
        <f>AB5-AB2</f>
        <v>28895.660000000003</v>
      </c>
      <c r="AC4" s="34">
        <v>3.05</v>
      </c>
      <c r="AD4" s="34"/>
      <c r="AE4" s="34">
        <f t="shared" ref="AE4" si="0">AB4*AC4</f>
        <v>88131.763000000006</v>
      </c>
      <c r="BD4" s="22" t="s">
        <v>266</v>
      </c>
      <c r="BE4" s="34">
        <f>BE5-BE2</f>
        <v>18858.36</v>
      </c>
      <c r="BF4" s="34">
        <v>3.05</v>
      </c>
      <c r="BG4" s="34"/>
      <c r="BH4" s="34">
        <f t="shared" ref="BH4" si="1">BE4*BF4</f>
        <v>57517.998</v>
      </c>
      <c r="CE4" s="22" t="s">
        <v>266</v>
      </c>
      <c r="CF4" s="34">
        <f>CF5-CF2</f>
        <v>18005.919999999998</v>
      </c>
      <c r="CG4" s="34">
        <v>3.05</v>
      </c>
      <c r="CH4" s="34"/>
      <c r="CI4" s="34">
        <f t="shared" ref="CI4" si="2">CF4*CG4</f>
        <v>54918.05599999999</v>
      </c>
      <c r="DK4" s="22" t="s">
        <v>266</v>
      </c>
      <c r="DL4" s="34">
        <f>DL5-DL2</f>
        <v>13716.57</v>
      </c>
      <c r="DM4" s="34">
        <v>3.05</v>
      </c>
      <c r="DN4" s="34"/>
      <c r="DO4" s="34">
        <f t="shared" ref="DO4" si="3">DL4*DM4</f>
        <v>41835.538499999995</v>
      </c>
    </row>
    <row r="5" spans="1:119" ht="30.75" customHeight="1" x14ac:dyDescent="0.25">
      <c r="A5" s="1"/>
      <c r="B5" s="1" t="s">
        <v>140</v>
      </c>
      <c r="C5" s="17" t="s">
        <v>267</v>
      </c>
      <c r="D5" s="23">
        <v>1.98</v>
      </c>
      <c r="E5" s="23"/>
      <c r="F5" s="23"/>
      <c r="G5" s="23"/>
      <c r="H5" s="23"/>
      <c r="L5" s="22" t="s">
        <v>266</v>
      </c>
      <c r="M5" s="34">
        <v>22158.019999999997</v>
      </c>
      <c r="N5" s="34">
        <v>3.05</v>
      </c>
      <c r="O5" s="34"/>
      <c r="P5" s="34">
        <v>67582.000999999975</v>
      </c>
      <c r="AA5" s="33" t="s">
        <v>340</v>
      </c>
      <c r="AB5" s="39">
        <v>47595.66</v>
      </c>
      <c r="AC5" s="39" t="s">
        <v>48</v>
      </c>
      <c r="AD5" s="39"/>
      <c r="AE5" s="39">
        <f>AE2+AE4</f>
        <v>123661.76300000001</v>
      </c>
      <c r="BD5" s="33" t="s">
        <v>340</v>
      </c>
      <c r="BE5" s="39">
        <v>37558.36</v>
      </c>
      <c r="BF5" s="39" t="s">
        <v>48</v>
      </c>
      <c r="BG5" s="39"/>
      <c r="BH5" s="39">
        <f>BH2+BH4</f>
        <v>93047.997999999992</v>
      </c>
      <c r="CE5" s="33" t="s">
        <v>340</v>
      </c>
      <c r="CF5" s="39">
        <v>36705.919999999998</v>
      </c>
      <c r="CG5" s="39" t="s">
        <v>48</v>
      </c>
      <c r="CH5" s="39"/>
      <c r="CI5" s="39">
        <f>CI2+CI4</f>
        <v>90448.055999999982</v>
      </c>
      <c r="DK5" s="33" t="s">
        <v>340</v>
      </c>
      <c r="DL5" s="39">
        <v>32416.57</v>
      </c>
      <c r="DM5" s="39" t="s">
        <v>48</v>
      </c>
      <c r="DN5" s="39"/>
      <c r="DO5" s="39">
        <f>DO2+DO4</f>
        <v>77365.538499999995</v>
      </c>
    </row>
    <row r="6" spans="1:119" ht="30.75" customHeight="1" x14ac:dyDescent="0.25">
      <c r="A6" s="1"/>
      <c r="B6" s="1" t="s">
        <v>141</v>
      </c>
      <c r="C6" s="17" t="s">
        <v>267</v>
      </c>
      <c r="D6" s="23">
        <v>3.2</v>
      </c>
      <c r="E6" s="23"/>
      <c r="F6" s="23"/>
      <c r="G6" s="23"/>
      <c r="H6" s="23"/>
      <c r="L6" s="33" t="s">
        <v>308</v>
      </c>
      <c r="M6" s="39">
        <v>40858.019999999997</v>
      </c>
      <c r="N6" s="39" t="s">
        <v>48</v>
      </c>
      <c r="O6" s="39"/>
      <c r="P6" s="39">
        <v>103111.92099999997</v>
      </c>
      <c r="AA6" s="22" t="s">
        <v>309</v>
      </c>
      <c r="AB6" s="34">
        <v>4070</v>
      </c>
      <c r="AC6" s="34">
        <v>1.1499999999999999</v>
      </c>
      <c r="AD6" s="34"/>
      <c r="AE6" s="34">
        <v>4680.5</v>
      </c>
      <c r="BD6" s="22" t="s">
        <v>309</v>
      </c>
      <c r="BE6" s="34">
        <v>4070</v>
      </c>
      <c r="BF6" s="34">
        <v>1.1499999999999999</v>
      </c>
      <c r="BG6" s="34"/>
      <c r="BH6" s="34">
        <f>BE6*BF6</f>
        <v>4680.5</v>
      </c>
      <c r="CE6" s="22" t="s">
        <v>309</v>
      </c>
      <c r="CF6" s="34">
        <v>4070</v>
      </c>
      <c r="CG6" s="34">
        <v>1.1499999999999999</v>
      </c>
      <c r="CH6" s="34"/>
      <c r="CI6" s="34">
        <f>CF6*CG6</f>
        <v>4680.5</v>
      </c>
      <c r="DK6" s="22" t="s">
        <v>309</v>
      </c>
      <c r="DL6" s="34">
        <v>4070</v>
      </c>
      <c r="DM6" s="34">
        <v>1.1499999999999999</v>
      </c>
      <c r="DN6" s="34"/>
      <c r="DO6" s="34">
        <f>DL6*DM6</f>
        <v>4680.5</v>
      </c>
    </row>
    <row r="7" spans="1:119" ht="33" customHeight="1" x14ac:dyDescent="0.25">
      <c r="A7" s="13"/>
      <c r="B7" s="13" t="s">
        <v>327</v>
      </c>
      <c r="C7" s="24" t="s">
        <v>325</v>
      </c>
      <c r="D7" s="25">
        <v>863583.5</v>
      </c>
      <c r="E7" s="25"/>
      <c r="F7" s="25"/>
      <c r="G7" s="25"/>
      <c r="H7" s="25" t="s">
        <v>156</v>
      </c>
      <c r="I7" s="2" t="s">
        <v>347</v>
      </c>
      <c r="J7" s="2" t="s">
        <v>356</v>
      </c>
      <c r="L7" s="22" t="s">
        <v>309</v>
      </c>
      <c r="M7" s="34">
        <v>4070</v>
      </c>
      <c r="N7" s="34">
        <v>1.1499999999999999</v>
      </c>
      <c r="O7" s="34"/>
      <c r="P7" s="34">
        <v>4680.5</v>
      </c>
      <c r="AA7" s="45" t="s">
        <v>310</v>
      </c>
      <c r="AB7" s="43"/>
      <c r="AC7" s="43"/>
      <c r="AD7" s="43"/>
      <c r="AE7" s="43">
        <f>AE5+AE6</f>
        <v>128342.26300000001</v>
      </c>
      <c r="BD7" s="45" t="s">
        <v>310</v>
      </c>
      <c r="BE7" s="43"/>
      <c r="BF7" s="43"/>
      <c r="BG7" s="43"/>
      <c r="BH7" s="43">
        <f>BH5+BH6</f>
        <v>97728.497999999992</v>
      </c>
      <c r="CE7" s="103" t="s">
        <v>310</v>
      </c>
      <c r="CF7" s="104"/>
      <c r="CG7" s="104"/>
      <c r="CH7" s="104"/>
      <c r="CI7" s="104">
        <f>CI5+CI6</f>
        <v>95128.555999999982</v>
      </c>
      <c r="DK7" s="45" t="s">
        <v>310</v>
      </c>
      <c r="DL7" s="43"/>
      <c r="DM7" s="43"/>
      <c r="DN7" s="43"/>
      <c r="DO7" s="43">
        <f>DO5+DO6</f>
        <v>82046.038499999995</v>
      </c>
    </row>
    <row r="8" spans="1:119" ht="28.5" customHeight="1" x14ac:dyDescent="0.25">
      <c r="A8" s="1">
        <v>1</v>
      </c>
      <c r="B8" s="17" t="s">
        <v>350</v>
      </c>
      <c r="C8" s="17" t="s">
        <v>328</v>
      </c>
      <c r="D8" s="23">
        <f>911181.16-2</f>
        <v>911179.16</v>
      </c>
      <c r="E8" s="23">
        <f>D8-D7</f>
        <v>47595.660000000033</v>
      </c>
      <c r="F8" s="23">
        <f>F34/E34*100</f>
        <v>11.995295768662803</v>
      </c>
      <c r="G8" s="23" t="s">
        <v>3</v>
      </c>
      <c r="H8" s="23">
        <f>F8</f>
        <v>11.995295768662803</v>
      </c>
      <c r="I8" s="136">
        <f>-337425.49+(42770.63-71873.8)</f>
        <v>-366528.66</v>
      </c>
      <c r="J8" s="137"/>
      <c r="L8" s="45" t="s">
        <v>310</v>
      </c>
      <c r="M8" s="43"/>
      <c r="N8" s="43"/>
      <c r="O8" s="43"/>
      <c r="P8" s="43">
        <v>107792.42099999997</v>
      </c>
      <c r="AA8" s="22"/>
      <c r="AB8" s="34"/>
      <c r="AC8" s="34"/>
      <c r="AD8" s="34"/>
      <c r="AE8" s="34"/>
      <c r="BD8" s="22"/>
      <c r="BE8" s="34"/>
      <c r="BF8" s="34"/>
      <c r="BG8" s="34"/>
      <c r="BH8" s="34"/>
      <c r="CE8" s="22"/>
      <c r="CF8" s="34"/>
      <c r="CG8" s="34"/>
      <c r="CH8" s="34"/>
      <c r="CI8" s="34"/>
      <c r="DK8" s="22"/>
      <c r="DL8" s="34"/>
      <c r="DM8" s="34"/>
      <c r="DN8" s="34"/>
      <c r="DO8" s="34"/>
    </row>
    <row r="9" spans="1:119" ht="27" customHeight="1" x14ac:dyDescent="0.25">
      <c r="A9" s="1">
        <v>2</v>
      </c>
      <c r="B9" s="26" t="s">
        <v>348</v>
      </c>
      <c r="C9" s="29">
        <v>44255</v>
      </c>
      <c r="D9" s="23">
        <v>948737.52</v>
      </c>
      <c r="E9" s="23">
        <f>D9-D8</f>
        <v>37558.359999999986</v>
      </c>
      <c r="F9" s="23">
        <f>F35/E35*100</f>
        <v>11.999999999999957</v>
      </c>
      <c r="G9" s="23" t="s">
        <v>3</v>
      </c>
      <c r="H9" s="23">
        <f>(F8+F9)/2</f>
        <v>11.99764788433138</v>
      </c>
      <c r="I9" s="138">
        <f>-337425.49+(42770.63-71873.8)+(54391.15-42770.62)</f>
        <v>-354908.13</v>
      </c>
      <c r="J9" s="139">
        <f>54391.15-42770.62</f>
        <v>11620.529999999999</v>
      </c>
      <c r="K9" s="96"/>
      <c r="L9" s="22"/>
      <c r="M9" s="34"/>
      <c r="N9" s="34"/>
      <c r="O9" s="34"/>
      <c r="P9" s="34"/>
      <c r="AA9" s="151" t="s">
        <v>269</v>
      </c>
      <c r="AB9" s="152"/>
      <c r="AC9" s="152"/>
      <c r="AD9" s="152"/>
      <c r="AE9" s="153"/>
      <c r="BD9" s="151" t="s">
        <v>269</v>
      </c>
      <c r="BE9" s="152"/>
      <c r="BF9" s="152"/>
      <c r="BG9" s="152"/>
      <c r="BH9" s="153"/>
      <c r="CE9" s="22" t="s">
        <v>269</v>
      </c>
      <c r="CF9" s="34"/>
      <c r="CG9" s="34"/>
      <c r="CH9" s="34"/>
      <c r="CI9" s="34"/>
      <c r="DK9" s="151" t="s">
        <v>269</v>
      </c>
      <c r="DL9" s="152"/>
      <c r="DM9" s="152"/>
      <c r="DN9" s="152"/>
      <c r="DO9" s="153"/>
    </row>
    <row r="10" spans="1:119" ht="29.25" customHeight="1" x14ac:dyDescent="0.25">
      <c r="A10" s="1">
        <v>3</v>
      </c>
      <c r="B10" s="26" t="s">
        <v>363</v>
      </c>
      <c r="C10" s="29">
        <v>44286</v>
      </c>
      <c r="D10" s="23">
        <v>985443.44</v>
      </c>
      <c r="E10" s="23">
        <f>D10-D9</f>
        <v>36705.919999999925</v>
      </c>
      <c r="F10" s="23">
        <f>F36/E36*100</f>
        <v>12.000009764093125</v>
      </c>
      <c r="G10" s="23" t="s">
        <v>3</v>
      </c>
      <c r="H10" s="23">
        <f>(F8+F9+F10)/3</f>
        <v>11.998435177585295</v>
      </c>
      <c r="I10" s="140">
        <f>-337425.49+(42770.63-71873.8)+(54391.15-42770.62)+(62864.06-54391.15)</f>
        <v>-346435.22000000003</v>
      </c>
      <c r="J10" s="141">
        <f>62864.06-54391.15</f>
        <v>8472.9099999999962</v>
      </c>
      <c r="L10" s="22"/>
      <c r="M10" s="34"/>
      <c r="N10" s="34"/>
      <c r="O10" s="34"/>
      <c r="P10" s="34"/>
      <c r="AA10" s="130"/>
      <c r="AB10" s="131"/>
      <c r="AC10" s="131"/>
      <c r="AD10" s="131"/>
      <c r="AE10" s="132"/>
      <c r="BD10" s="22"/>
      <c r="BE10" s="34"/>
      <c r="BF10" s="34"/>
      <c r="BG10" s="34"/>
      <c r="BH10" s="34"/>
      <c r="CE10" s="22"/>
      <c r="CF10" s="34"/>
      <c r="CG10" s="34"/>
      <c r="CH10" s="34"/>
      <c r="CI10" s="34"/>
      <c r="DK10" s="22"/>
      <c r="DL10" s="34"/>
      <c r="DM10" s="34"/>
      <c r="DN10" s="34"/>
      <c r="DO10" s="34"/>
    </row>
    <row r="11" spans="1:119" ht="199.5" customHeight="1" x14ac:dyDescent="0.25">
      <c r="A11" s="1">
        <v>4</v>
      </c>
      <c r="B11" s="26" t="s">
        <v>364</v>
      </c>
      <c r="C11" s="29">
        <v>44316</v>
      </c>
      <c r="D11" s="23">
        <v>1017860.01</v>
      </c>
      <c r="E11" s="23">
        <f>D11-D10</f>
        <v>32416.570000000065</v>
      </c>
      <c r="F11" s="23">
        <f>F37/E37*100</f>
        <v>11.999946101664905</v>
      </c>
      <c r="G11" s="23" t="s">
        <v>3</v>
      </c>
      <c r="H11" s="23">
        <f>(F8+F9+F10+F11)/4</f>
        <v>11.998812908605197</v>
      </c>
      <c r="I11" s="142">
        <f>-337425.49+(42770.63-71873.8)+(54391.15-42770.62)+(62864.06-54391.15)+(49139.04-0)</f>
        <v>-297296.18000000005</v>
      </c>
      <c r="J11" s="137">
        <f>49139.04</f>
        <v>49139.040000000001</v>
      </c>
      <c r="L11" s="22" t="s">
        <v>269</v>
      </c>
      <c r="M11" s="34"/>
      <c r="N11" s="34"/>
      <c r="O11" s="34"/>
      <c r="P11" s="34"/>
      <c r="Z11" s="19">
        <v>1</v>
      </c>
      <c r="AA11" s="32" t="s">
        <v>142</v>
      </c>
      <c r="AB11" s="35">
        <f>AM53+AM60+AM63+AM65+AM67+AM68+AM69+AM74+AM76+AM80+AM81+AM82+AM88+AM89+AM95+AM98+AM99+AM100+AM101+AM116+AM119+AM123+AM125+AM128+AM135+AM139+AM154+AM160+AM163+AM167+AM178+AM182</f>
        <v>47084.99504988375</v>
      </c>
      <c r="AC11" s="35"/>
      <c r="AD11" s="35"/>
      <c r="AE11" s="35">
        <f>AE5-AE14</f>
        <v>122691.49959477912</v>
      </c>
      <c r="BC11" s="19">
        <v>1</v>
      </c>
      <c r="BD11" s="32" t="s">
        <v>142</v>
      </c>
      <c r="BE11" s="35">
        <f>BP53+BP60+BP63+BP65+BP67+BP68+BP69+BP74+BP80+BP81+BP82+BP88+BP89+BP95+BP98+BP99+BP100+BP116+BP119+BP123+BP128+BP132+BP135+BP139+BP154+BP160+BP163+BP167+BP178+BP182</f>
        <v>37117.21439999999</v>
      </c>
      <c r="BF11" s="35"/>
      <c r="BG11" s="35"/>
      <c r="BH11" s="35">
        <f>BH5-BH14</f>
        <v>92209.821359999973</v>
      </c>
      <c r="CD11" s="19">
        <v>1</v>
      </c>
      <c r="CE11" s="32" t="s">
        <v>142</v>
      </c>
      <c r="CF11" s="35">
        <f>CQ51+CQ53+CQ60+CQ63+CQ65+CQ67+CQ68+CQ69+CQ74+CQ81+CQ82+CQ88+CQ89+CQ95+CQ98+CQ99+CQ100+CQ112+CQ116+CQ119+CQ123+CQ125+CQ128+CQ132+CQ135+CQ139+CQ151+CQ154+CQ156+CQ160+CQ163+CQ178+CQ182</f>
        <v>35845.524724991184</v>
      </c>
      <c r="CG11" s="35"/>
      <c r="CH11" s="35"/>
      <c r="CI11" s="35">
        <f>CI5-CI14</f>
        <v>88813.304977483233</v>
      </c>
      <c r="DJ11" s="19">
        <v>1</v>
      </c>
      <c r="DK11" s="32" t="s">
        <v>142</v>
      </c>
      <c r="DL11" s="35">
        <f>DW51+DW53+DW60+DW63+DW65+DW67+DW68+DW69+DW74+DW80+DW81+DW82+DW88+DW89+DW95+DW97+DW98+DW99+DW100+DW112+DW116+DW119+DW123+DW125+DW128+DW135+DW139+DW148+DW154+DW155+DW156+DW159+DW160+DW163+DW167+DW176+DW178+DW182</f>
        <v>31268.50335249037</v>
      </c>
      <c r="DM11" s="35"/>
      <c r="DN11" s="35"/>
      <c r="DO11" s="35">
        <f>DO5-DO14</f>
        <v>75184.211869731706</v>
      </c>
    </row>
    <row r="12" spans="1:119" ht="15.75" customHeight="1" x14ac:dyDescent="0.25">
      <c r="A12" s="1">
        <v>5</v>
      </c>
      <c r="B12" s="26">
        <v>44317</v>
      </c>
      <c r="C12" s="17"/>
      <c r="D12" s="23"/>
      <c r="E12" s="23"/>
      <c r="F12" s="23"/>
      <c r="G12" s="23" t="s">
        <v>3</v>
      </c>
      <c r="H12" s="23"/>
      <c r="K12" s="19">
        <v>1</v>
      </c>
      <c r="L12" s="32" t="s">
        <v>142</v>
      </c>
      <c r="M12" s="35">
        <v>39852.490380273506</v>
      </c>
      <c r="N12" s="35"/>
      <c r="O12" s="35"/>
      <c r="P12" s="35">
        <v>94931.414722519636</v>
      </c>
      <c r="Z12" s="19">
        <v>2</v>
      </c>
      <c r="AA12" s="22" t="s">
        <v>313</v>
      </c>
      <c r="AB12" s="34">
        <f>32*110</f>
        <v>3520</v>
      </c>
      <c r="AC12" s="34">
        <v>1.9</v>
      </c>
      <c r="AD12" s="34"/>
      <c r="AE12" s="34">
        <f>AB12*AC12</f>
        <v>6688</v>
      </c>
      <c r="BC12" s="19">
        <v>2</v>
      </c>
      <c r="BD12" s="22" t="s">
        <v>313</v>
      </c>
      <c r="BE12" s="34">
        <f>30*110</f>
        <v>3300</v>
      </c>
      <c r="BF12" s="34">
        <v>1.9</v>
      </c>
      <c r="BG12" s="34"/>
      <c r="BH12" s="34">
        <f>BE12*BF12</f>
        <v>6270</v>
      </c>
      <c r="CD12" s="19">
        <v>2</v>
      </c>
      <c r="CE12" s="22" t="s">
        <v>313</v>
      </c>
      <c r="CF12" s="34">
        <f>33*110</f>
        <v>3630</v>
      </c>
      <c r="CG12" s="34">
        <v>1.9</v>
      </c>
      <c r="CH12" s="34"/>
      <c r="CI12" s="34">
        <f>CF12*CG12</f>
        <v>6897</v>
      </c>
      <c r="DJ12" s="19">
        <v>2</v>
      </c>
      <c r="DK12" s="22" t="s">
        <v>313</v>
      </c>
      <c r="DL12" s="34">
        <f>38*110</f>
        <v>4180</v>
      </c>
      <c r="DM12" s="34">
        <v>1.9</v>
      </c>
      <c r="DN12" s="34"/>
      <c r="DO12" s="34">
        <f>DL12*DM12</f>
        <v>7942</v>
      </c>
    </row>
    <row r="13" spans="1:119" ht="15.75" customHeight="1" x14ac:dyDescent="0.25">
      <c r="A13" s="1">
        <v>6</v>
      </c>
      <c r="B13" s="26">
        <v>44348</v>
      </c>
      <c r="C13" s="17"/>
      <c r="D13" s="23"/>
      <c r="E13" s="23"/>
      <c r="F13" s="23"/>
      <c r="G13" s="23" t="s">
        <v>3</v>
      </c>
      <c r="H13" s="23"/>
      <c r="K13" s="19">
        <v>2</v>
      </c>
      <c r="L13" s="22" t="s">
        <v>313</v>
      </c>
      <c r="M13" s="34">
        <v>3300</v>
      </c>
      <c r="N13" s="34">
        <v>1.9</v>
      </c>
      <c r="O13" s="34"/>
      <c r="P13" s="34">
        <v>6270</v>
      </c>
      <c r="Z13" s="19">
        <v>3</v>
      </c>
      <c r="AA13" s="61" t="s">
        <v>146</v>
      </c>
      <c r="AB13" s="62">
        <f>AB11-AB12</f>
        <v>43564.99504988375</v>
      </c>
      <c r="AC13" s="41">
        <f>AE13/AB13</f>
        <v>2.6627685705450039</v>
      </c>
      <c r="AD13" s="62"/>
      <c r="AE13" s="62">
        <f>AE11-AE12</f>
        <v>116003.49959477912</v>
      </c>
      <c r="BC13" s="19">
        <v>3</v>
      </c>
      <c r="BD13" s="22" t="s">
        <v>146</v>
      </c>
      <c r="BE13" s="34">
        <f>BE11-BE12</f>
        <v>33817.21439999999</v>
      </c>
      <c r="BF13" s="41">
        <f>BH13/BE13</f>
        <v>2.5413039744633728</v>
      </c>
      <c r="BG13" s="34"/>
      <c r="BH13" s="34">
        <f>BH11-BH12</f>
        <v>85939.821359999973</v>
      </c>
      <c r="CD13" s="19">
        <v>3</v>
      </c>
      <c r="CE13" s="22" t="s">
        <v>146</v>
      </c>
      <c r="CF13" s="34">
        <f>CF11-CF12</f>
        <v>32215.524724991184</v>
      </c>
      <c r="CG13" s="41">
        <f>CI13/CF13</f>
        <v>2.542758675413928</v>
      </c>
      <c r="CH13" s="34"/>
      <c r="CI13" s="34">
        <f>CI11-CI12</f>
        <v>81916.304977483233</v>
      </c>
      <c r="DJ13" s="19">
        <v>3</v>
      </c>
      <c r="DK13" s="22" t="s">
        <v>146</v>
      </c>
      <c r="DL13" s="34">
        <f>DL11-DL12</f>
        <v>27088.50335249037</v>
      </c>
      <c r="DM13" s="41">
        <f>DO13/DL13</f>
        <v>2.4823155046530032</v>
      </c>
      <c r="DN13" s="34"/>
      <c r="DO13" s="34">
        <f>DO11-DO12</f>
        <v>67242.211869731706</v>
      </c>
    </row>
    <row r="14" spans="1:119" ht="15.75" customHeight="1" x14ac:dyDescent="0.25">
      <c r="A14" s="1">
        <v>7</v>
      </c>
      <c r="B14" s="26">
        <v>44378</v>
      </c>
      <c r="C14" s="17"/>
      <c r="D14" s="23"/>
      <c r="E14" s="23"/>
      <c r="F14" s="23"/>
      <c r="G14" s="23" t="s">
        <v>3</v>
      </c>
      <c r="H14" s="23"/>
      <c r="K14" s="19">
        <v>3</v>
      </c>
      <c r="L14" s="60" t="s">
        <v>146</v>
      </c>
      <c r="M14" s="42">
        <v>36552.490380273506</v>
      </c>
      <c r="N14" s="41">
        <v>2.5971257699516919</v>
      </c>
      <c r="O14" s="42"/>
      <c r="P14" s="42">
        <v>94931.414722519636</v>
      </c>
      <c r="Z14" s="19">
        <v>4</v>
      </c>
      <c r="AA14" s="32" t="s">
        <v>311</v>
      </c>
      <c r="AB14" s="35">
        <f>AB5-AB11</f>
        <v>510.66495011625375</v>
      </c>
      <c r="AC14" s="35">
        <v>1.9</v>
      </c>
      <c r="AD14" s="35"/>
      <c r="AE14" s="35">
        <f>AB14*AC14</f>
        <v>970.26340522088208</v>
      </c>
      <c r="BC14" s="19">
        <v>4</v>
      </c>
      <c r="BD14" s="32" t="s">
        <v>311</v>
      </c>
      <c r="BE14" s="35">
        <f>BE5-BE11</f>
        <v>441.14560000001075</v>
      </c>
      <c r="BF14" s="35">
        <v>1.9</v>
      </c>
      <c r="BG14" s="35"/>
      <c r="BH14" s="35">
        <f>BE14*BF14</f>
        <v>838.17664000002037</v>
      </c>
      <c r="CD14" s="19">
        <v>4</v>
      </c>
      <c r="CE14" s="32" t="s">
        <v>311</v>
      </c>
      <c r="CF14" s="35">
        <f>CF5-CF11</f>
        <v>860.39527500881377</v>
      </c>
      <c r="CG14" s="35">
        <v>1.9</v>
      </c>
      <c r="CH14" s="35"/>
      <c r="CI14" s="35">
        <f>CF14*CG14</f>
        <v>1634.7510225167462</v>
      </c>
      <c r="DJ14" s="19">
        <v>4</v>
      </c>
      <c r="DK14" s="32" t="s">
        <v>311</v>
      </c>
      <c r="DL14" s="35">
        <f>DL5-DL11</f>
        <v>1148.0666475096295</v>
      </c>
      <c r="DM14" s="35">
        <v>1.9</v>
      </c>
      <c r="DN14" s="35"/>
      <c r="DO14" s="35">
        <f>DL14*DM14</f>
        <v>2181.326630268296</v>
      </c>
    </row>
    <row r="15" spans="1:119" ht="15.75" customHeight="1" x14ac:dyDescent="0.25">
      <c r="A15" s="1">
        <v>8</v>
      </c>
      <c r="B15" s="26">
        <v>44409</v>
      </c>
      <c r="C15" s="17"/>
      <c r="D15" s="23"/>
      <c r="E15" s="23"/>
      <c r="F15" s="23"/>
      <c r="G15" s="23" t="s">
        <v>3</v>
      </c>
      <c r="H15" s="23"/>
      <c r="K15" s="19">
        <v>4</v>
      </c>
      <c r="L15" s="32" t="s">
        <v>311</v>
      </c>
      <c r="M15" s="35">
        <v>1005.5296197264906</v>
      </c>
      <c r="N15" s="35">
        <v>1.9</v>
      </c>
      <c r="O15" s="35"/>
      <c r="P15" s="35">
        <v>1910.5062774803321</v>
      </c>
      <c r="Z15" s="19">
        <v>5</v>
      </c>
      <c r="AA15" s="33" t="s">
        <v>340</v>
      </c>
      <c r="AB15" s="39">
        <f>AB11+AB14</f>
        <v>47595.66</v>
      </c>
      <c r="AC15" s="39"/>
      <c r="AD15" s="39"/>
      <c r="AE15" s="39">
        <f>AE11+AE14</f>
        <v>123661.76300000001</v>
      </c>
      <c r="BC15" s="19">
        <v>5</v>
      </c>
      <c r="BD15" s="33" t="s">
        <v>340</v>
      </c>
      <c r="BE15" s="39">
        <f>BE11+BE14</f>
        <v>37558.36</v>
      </c>
      <c r="BF15" s="39"/>
      <c r="BG15" s="39"/>
      <c r="BH15" s="39">
        <f>BH11+BH14</f>
        <v>93047.997999999992</v>
      </c>
      <c r="CD15" s="19">
        <v>5</v>
      </c>
      <c r="CE15" s="33" t="s">
        <v>340</v>
      </c>
      <c r="CF15" s="39">
        <f>CF11+CF14</f>
        <v>36705.919999999998</v>
      </c>
      <c r="CG15" s="39"/>
      <c r="CH15" s="39"/>
      <c r="CI15" s="39">
        <f>CI11+CI14</f>
        <v>90448.055999999982</v>
      </c>
      <c r="DJ15" s="19">
        <v>5</v>
      </c>
      <c r="DK15" s="33" t="s">
        <v>340</v>
      </c>
      <c r="DL15" s="39">
        <f>DL11+DL14</f>
        <v>32416.57</v>
      </c>
      <c r="DM15" s="39"/>
      <c r="DN15" s="39"/>
      <c r="DO15" s="39">
        <f>DO11+DO14</f>
        <v>77365.538499999995</v>
      </c>
    </row>
    <row r="16" spans="1:119" ht="15.75" customHeight="1" x14ac:dyDescent="0.25">
      <c r="A16" s="1">
        <v>9</v>
      </c>
      <c r="B16" s="26">
        <v>44440</v>
      </c>
      <c r="C16" s="17"/>
      <c r="D16" s="23"/>
      <c r="E16" s="23"/>
      <c r="F16" s="23"/>
      <c r="G16" s="23" t="s">
        <v>3</v>
      </c>
      <c r="H16" s="23"/>
      <c r="K16" s="19">
        <v>5</v>
      </c>
      <c r="L16" s="33" t="s">
        <v>268</v>
      </c>
      <c r="M16" s="39">
        <v>40858.019999999997</v>
      </c>
      <c r="N16" s="39"/>
      <c r="O16" s="39"/>
      <c r="P16" s="39">
        <v>103111.92099999997</v>
      </c>
      <c r="Z16" s="63" t="s">
        <v>314</v>
      </c>
      <c r="AA16" s="22" t="s">
        <v>312</v>
      </c>
      <c r="AB16" s="34">
        <f>AB12+AB14</f>
        <v>4030.6649501162537</v>
      </c>
      <c r="AC16" s="34"/>
      <c r="AD16" s="34"/>
      <c r="AE16" s="34">
        <f t="shared" ref="AE16" si="4">AE12+AE14</f>
        <v>7658.2634052208823</v>
      </c>
      <c r="BC16" s="19" t="s">
        <v>314</v>
      </c>
      <c r="BD16" s="22" t="s">
        <v>312</v>
      </c>
      <c r="BE16" s="34">
        <f>BE12+BE14</f>
        <v>3741.1456000000107</v>
      </c>
      <c r="BF16" s="34"/>
      <c r="BG16" s="34"/>
      <c r="BH16" s="34">
        <f t="shared" ref="BH16" si="5">BH12+BH14</f>
        <v>7108.1766400000206</v>
      </c>
      <c r="CD16" s="19" t="s">
        <v>314</v>
      </c>
      <c r="CE16" s="22" t="s">
        <v>312</v>
      </c>
      <c r="CF16" s="34">
        <f>CF12+CF14</f>
        <v>4490.3952750088138</v>
      </c>
      <c r="CG16" s="34"/>
      <c r="CH16" s="34"/>
      <c r="CI16" s="34">
        <f t="shared" ref="CI16" si="6">CI12+CI14</f>
        <v>8531.7510225167462</v>
      </c>
      <c r="DJ16" s="19" t="s">
        <v>314</v>
      </c>
      <c r="DK16" s="22" t="s">
        <v>312</v>
      </c>
      <c r="DL16" s="34">
        <f>DL12+DL14</f>
        <v>5328.0666475096295</v>
      </c>
      <c r="DM16" s="34"/>
      <c r="DN16" s="34"/>
      <c r="DO16" s="34">
        <f t="shared" ref="DO16" si="7">DO12+DO14</f>
        <v>10123.326630268297</v>
      </c>
    </row>
    <row r="17" spans="1:16" ht="15.75" customHeight="1" x14ac:dyDescent="0.25">
      <c r="A17" s="1">
        <v>10</v>
      </c>
      <c r="B17" s="26">
        <v>44470</v>
      </c>
      <c r="C17" s="17"/>
      <c r="D17" s="23"/>
      <c r="E17" s="23"/>
      <c r="F17" s="23"/>
      <c r="G17" s="23" t="s">
        <v>3</v>
      </c>
      <c r="H17" s="23"/>
      <c r="K17" s="19" t="s">
        <v>314</v>
      </c>
      <c r="L17" s="22" t="s">
        <v>312</v>
      </c>
      <c r="M17" s="34">
        <v>4305.5296197264906</v>
      </c>
      <c r="N17" s="34"/>
      <c r="O17" s="34"/>
      <c r="P17" s="34">
        <v>8180.5062774803318</v>
      </c>
    </row>
    <row r="18" spans="1:16" ht="15.75" customHeight="1" x14ac:dyDescent="0.25">
      <c r="A18" s="1">
        <v>11</v>
      </c>
      <c r="B18" s="26">
        <v>44501</v>
      </c>
      <c r="C18" s="17"/>
      <c r="D18" s="23"/>
      <c r="E18" s="23"/>
      <c r="F18" s="23"/>
      <c r="G18" s="23" t="s">
        <v>3</v>
      </c>
      <c r="H18" s="23"/>
    </row>
    <row r="19" spans="1:16" ht="15.75" customHeight="1" x14ac:dyDescent="0.25">
      <c r="A19" s="1">
        <v>12</v>
      </c>
      <c r="B19" s="26">
        <v>44531</v>
      </c>
      <c r="C19" s="17"/>
      <c r="D19" s="23"/>
      <c r="E19" s="23"/>
      <c r="F19" s="23"/>
      <c r="G19" s="23" t="s">
        <v>3</v>
      </c>
      <c r="H19" s="23"/>
    </row>
    <row r="20" spans="1:16" ht="15.75" customHeight="1" x14ac:dyDescent="0.25">
      <c r="A20" s="13"/>
      <c r="B20" s="27" t="s">
        <v>329</v>
      </c>
      <c r="C20" s="28">
        <v>44196</v>
      </c>
      <c r="D20" s="25">
        <v>848598.49</v>
      </c>
      <c r="E20" s="25"/>
      <c r="F20" s="25"/>
      <c r="G20" s="25"/>
      <c r="H20" s="25" t="s">
        <v>156</v>
      </c>
    </row>
    <row r="21" spans="1:16" ht="17.25" customHeight="1" x14ac:dyDescent="0.25">
      <c r="A21" s="1">
        <v>1</v>
      </c>
      <c r="B21" s="26">
        <v>44197</v>
      </c>
      <c r="C21" s="29">
        <v>44228</v>
      </c>
      <c r="D21" s="23">
        <v>878890.25</v>
      </c>
      <c r="E21" s="23">
        <f>D21-D20</f>
        <v>30291.760000000009</v>
      </c>
      <c r="F21" s="23">
        <f>(E21-E34)/E34*100</f>
        <v>-28.721765376226578</v>
      </c>
      <c r="G21" s="23" t="s">
        <v>4</v>
      </c>
      <c r="H21" s="23">
        <f>F21</f>
        <v>-28.721765376226578</v>
      </c>
    </row>
    <row r="22" spans="1:16" ht="17.25" customHeight="1" x14ac:dyDescent="0.25">
      <c r="A22" s="1">
        <v>2</v>
      </c>
      <c r="B22" s="26">
        <v>44228</v>
      </c>
      <c r="C22" s="29">
        <v>44255</v>
      </c>
      <c r="D22" s="23">
        <v>903045.7</v>
      </c>
      <c r="E22" s="23">
        <f>D22-D21</f>
        <v>24155.449999999953</v>
      </c>
      <c r="F22" s="23">
        <f>(E22-E35)/E35*100</f>
        <v>-27.967823941194592</v>
      </c>
      <c r="G22" s="23" t="s">
        <v>4</v>
      </c>
      <c r="H22" s="23">
        <f>(F21+F22)/2</f>
        <v>-28.344794658710583</v>
      </c>
    </row>
    <row r="23" spans="1:16" ht="17.25" customHeight="1" x14ac:dyDescent="0.25">
      <c r="A23" s="1">
        <v>3</v>
      </c>
      <c r="B23" s="26">
        <v>44256</v>
      </c>
      <c r="C23" s="29">
        <v>44286</v>
      </c>
      <c r="D23" s="23">
        <v>926839.05</v>
      </c>
      <c r="E23" s="23">
        <f>D23-D22</f>
        <v>23793.350000000093</v>
      </c>
      <c r="F23" s="23">
        <f>(E23-E36)/E36*100</f>
        <v>-27.399846337579852</v>
      </c>
      <c r="G23" s="23" t="s">
        <v>4</v>
      </c>
      <c r="H23" s="23">
        <f>(F21+F22+F23)/3</f>
        <v>-28.029811885000338</v>
      </c>
    </row>
    <row r="24" spans="1:16" ht="17.25" customHeight="1" x14ac:dyDescent="0.25">
      <c r="A24" s="1">
        <v>4</v>
      </c>
      <c r="B24" s="26">
        <v>44287</v>
      </c>
      <c r="C24" s="29">
        <v>44319</v>
      </c>
      <c r="D24" s="23">
        <v>947800.35</v>
      </c>
      <c r="E24" s="23">
        <f>D24-D23</f>
        <v>20961.29999999993</v>
      </c>
      <c r="F24" s="23">
        <f>(E24-E37)/E37*100</f>
        <v>-27.578257964343049</v>
      </c>
      <c r="G24" s="23" t="s">
        <v>4</v>
      </c>
      <c r="H24" s="23">
        <f>(F21+F22+F23+F24)/4</f>
        <v>-27.916923404836016</v>
      </c>
    </row>
    <row r="25" spans="1:16" ht="17.25" customHeight="1" x14ac:dyDescent="0.25">
      <c r="A25" s="1">
        <v>5</v>
      </c>
      <c r="B25" s="26">
        <v>44317</v>
      </c>
      <c r="C25" s="29"/>
      <c r="D25" s="23"/>
      <c r="E25" s="23"/>
      <c r="F25" s="23"/>
      <c r="G25" s="23" t="s">
        <v>4</v>
      </c>
      <c r="H25" s="23"/>
    </row>
    <row r="26" spans="1:16" ht="17.25" customHeight="1" x14ac:dyDescent="0.25">
      <c r="A26" s="1">
        <v>6</v>
      </c>
      <c r="B26" s="26">
        <v>44348</v>
      </c>
      <c r="C26" s="29"/>
      <c r="D26" s="23"/>
      <c r="E26" s="23"/>
      <c r="F26" s="23"/>
      <c r="G26" s="23" t="s">
        <v>4</v>
      </c>
      <c r="H26" s="23"/>
    </row>
    <row r="27" spans="1:16" ht="17.25" customHeight="1" x14ac:dyDescent="0.25">
      <c r="A27" s="1">
        <v>7</v>
      </c>
      <c r="B27" s="26">
        <v>44378</v>
      </c>
      <c r="C27" s="29"/>
      <c r="D27" s="23"/>
      <c r="E27" s="23"/>
      <c r="F27" s="23"/>
      <c r="G27" s="23" t="s">
        <v>4</v>
      </c>
      <c r="H27" s="23"/>
    </row>
    <row r="28" spans="1:16" ht="17.25" customHeight="1" x14ac:dyDescent="0.25">
      <c r="A28" s="1">
        <v>8</v>
      </c>
      <c r="B28" s="26">
        <v>44409</v>
      </c>
      <c r="C28" s="29"/>
      <c r="D28" s="23"/>
      <c r="E28" s="23"/>
      <c r="F28" s="23"/>
      <c r="G28" s="23" t="s">
        <v>4</v>
      </c>
      <c r="H28" s="23"/>
    </row>
    <row r="29" spans="1:16" ht="17.25" customHeight="1" x14ac:dyDescent="0.25">
      <c r="A29" s="1">
        <v>9</v>
      </c>
      <c r="B29" s="26">
        <v>44440</v>
      </c>
      <c r="C29" s="29"/>
      <c r="D29" s="23"/>
      <c r="E29" s="23"/>
      <c r="F29" s="23"/>
      <c r="G29" s="23" t="s">
        <v>4</v>
      </c>
      <c r="H29" s="23"/>
    </row>
    <row r="30" spans="1:16" ht="17.25" customHeight="1" x14ac:dyDescent="0.25">
      <c r="A30" s="1">
        <v>10</v>
      </c>
      <c r="B30" s="26">
        <v>44470</v>
      </c>
      <c r="C30" s="29"/>
      <c r="D30" s="23"/>
      <c r="E30" s="23"/>
      <c r="F30" s="23"/>
      <c r="G30" s="23" t="s">
        <v>4</v>
      </c>
      <c r="H30" s="23"/>
    </row>
    <row r="31" spans="1:16" ht="17.25" customHeight="1" x14ac:dyDescent="0.25">
      <c r="A31" s="1">
        <v>11</v>
      </c>
      <c r="B31" s="26" t="s">
        <v>326</v>
      </c>
      <c r="C31" s="29"/>
      <c r="D31" s="23"/>
      <c r="E31" s="23"/>
      <c r="F31" s="23"/>
      <c r="G31" s="23" t="s">
        <v>4</v>
      </c>
      <c r="H31" s="23"/>
    </row>
    <row r="32" spans="1:16" ht="17.25" customHeight="1" x14ac:dyDescent="0.25">
      <c r="A32" s="1">
        <v>12</v>
      </c>
      <c r="B32" s="26">
        <v>44531</v>
      </c>
      <c r="C32" s="29"/>
      <c r="D32" s="23"/>
      <c r="E32" s="23"/>
      <c r="F32" s="23"/>
      <c r="G32" s="23" t="s">
        <v>4</v>
      </c>
      <c r="H32" s="23"/>
    </row>
    <row r="33" spans="1:140" ht="17.25" customHeight="1" x14ac:dyDescent="0.25">
      <c r="A33" s="13"/>
      <c r="B33" s="30" t="s">
        <v>330</v>
      </c>
      <c r="C33" s="28">
        <v>44196</v>
      </c>
      <c r="D33" s="25">
        <v>826028.29</v>
      </c>
      <c r="E33" s="25"/>
      <c r="F33" s="25"/>
      <c r="G33" s="25"/>
      <c r="H33" s="25"/>
    </row>
    <row r="34" spans="1:140" x14ac:dyDescent="0.25">
      <c r="A34" s="1">
        <v>1</v>
      </c>
      <c r="B34" s="26">
        <v>44197</v>
      </c>
      <c r="C34" s="29">
        <v>44228</v>
      </c>
      <c r="D34" s="23">
        <v>868526.2</v>
      </c>
      <c r="E34" s="23">
        <f>D34-D33</f>
        <v>42497.909999999916</v>
      </c>
      <c r="F34" s="23">
        <f>E8-E34</f>
        <v>5097.7500000001164</v>
      </c>
      <c r="G34" s="23" t="s">
        <v>5</v>
      </c>
      <c r="H34" s="23"/>
    </row>
    <row r="35" spans="1:140" x14ac:dyDescent="0.25">
      <c r="A35" s="1">
        <v>2</v>
      </c>
      <c r="B35" s="26">
        <v>44228</v>
      </c>
      <c r="C35" s="29">
        <v>44255</v>
      </c>
      <c r="D35" s="23">
        <v>902060.45</v>
      </c>
      <c r="E35" s="23">
        <f>D35-D34</f>
        <v>33534.25</v>
      </c>
      <c r="F35" s="23">
        <f>E9-E35</f>
        <v>4024.109999999986</v>
      </c>
      <c r="G35" s="23" t="s">
        <v>5</v>
      </c>
      <c r="H35" s="23"/>
    </row>
    <row r="36" spans="1:140" x14ac:dyDescent="0.25">
      <c r="A36" s="1">
        <v>3</v>
      </c>
      <c r="B36" s="26">
        <v>44256</v>
      </c>
      <c r="C36" s="29">
        <v>44286</v>
      </c>
      <c r="D36" s="23">
        <v>934833.59</v>
      </c>
      <c r="E36" s="23">
        <f>D36-D35</f>
        <v>32773.140000000014</v>
      </c>
      <c r="F36" s="23">
        <f>E10-E36</f>
        <v>3932.7799999999115</v>
      </c>
      <c r="G36" s="23" t="s">
        <v>5</v>
      </c>
      <c r="H36" s="23"/>
    </row>
    <row r="37" spans="1:140" x14ac:dyDescent="0.25">
      <c r="A37" s="1">
        <v>4</v>
      </c>
      <c r="B37" s="26">
        <v>44287</v>
      </c>
      <c r="C37" s="29">
        <v>44319</v>
      </c>
      <c r="D37" s="23">
        <v>963776.97</v>
      </c>
      <c r="E37" s="23">
        <f>D37-D36</f>
        <v>28943.380000000005</v>
      </c>
      <c r="F37" s="23">
        <f>E11-E37</f>
        <v>3473.1900000000605</v>
      </c>
      <c r="G37" s="23" t="s">
        <v>5</v>
      </c>
      <c r="H37" s="23"/>
    </row>
    <row r="38" spans="1:140" x14ac:dyDescent="0.25">
      <c r="A38" s="1">
        <v>5</v>
      </c>
      <c r="B38" s="26">
        <v>44317</v>
      </c>
      <c r="C38" s="29"/>
      <c r="D38" s="23"/>
      <c r="E38" s="23"/>
      <c r="F38" s="23"/>
      <c r="G38" s="23" t="s">
        <v>5</v>
      </c>
      <c r="H38" s="23"/>
    </row>
    <row r="39" spans="1:140" x14ac:dyDescent="0.25">
      <c r="A39" s="1">
        <v>6</v>
      </c>
      <c r="B39" s="26">
        <v>44348</v>
      </c>
      <c r="C39" s="29"/>
      <c r="D39" s="23"/>
      <c r="E39" s="23"/>
      <c r="F39" s="23"/>
      <c r="G39" s="23" t="s">
        <v>5</v>
      </c>
      <c r="H39" s="23"/>
    </row>
    <row r="40" spans="1:140" x14ac:dyDescent="0.25">
      <c r="A40" s="1">
        <v>7</v>
      </c>
      <c r="B40" s="26">
        <v>44378</v>
      </c>
      <c r="C40" s="29"/>
      <c r="D40" s="23"/>
      <c r="E40" s="23"/>
      <c r="F40" s="23"/>
      <c r="G40" s="23" t="s">
        <v>5</v>
      </c>
      <c r="H40" s="23"/>
    </row>
    <row r="41" spans="1:140" x14ac:dyDescent="0.25">
      <c r="A41" s="1">
        <v>8</v>
      </c>
      <c r="B41" s="26">
        <v>44409</v>
      </c>
      <c r="C41" s="29"/>
      <c r="D41" s="23"/>
      <c r="E41" s="23"/>
      <c r="F41" s="23"/>
      <c r="G41" s="23" t="s">
        <v>5</v>
      </c>
      <c r="H41" s="23"/>
    </row>
    <row r="42" spans="1:140" x14ac:dyDescent="0.25">
      <c r="A42" s="1">
        <v>9</v>
      </c>
      <c r="B42" s="26">
        <v>44440</v>
      </c>
      <c r="C42" s="29"/>
      <c r="D42" s="23"/>
      <c r="E42" s="23"/>
      <c r="F42" s="23"/>
      <c r="G42" s="23" t="s">
        <v>5</v>
      </c>
      <c r="H42" s="23"/>
    </row>
    <row r="43" spans="1:140" x14ac:dyDescent="0.25">
      <c r="A43" s="1">
        <v>10</v>
      </c>
      <c r="B43" s="26">
        <v>44470</v>
      </c>
      <c r="C43" s="29"/>
      <c r="D43" s="23"/>
      <c r="E43" s="23"/>
      <c r="F43" s="23"/>
      <c r="G43" s="23" t="s">
        <v>5</v>
      </c>
      <c r="H43" s="23"/>
    </row>
    <row r="44" spans="1:140" x14ac:dyDescent="0.25">
      <c r="A44" s="1">
        <v>11</v>
      </c>
      <c r="B44" s="26">
        <v>44501</v>
      </c>
      <c r="C44" s="29"/>
      <c r="D44" s="23"/>
      <c r="E44" s="23"/>
      <c r="F44" s="23"/>
      <c r="G44" s="23" t="s">
        <v>5</v>
      </c>
      <c r="H44" s="23"/>
    </row>
    <row r="45" spans="1:140" x14ac:dyDescent="0.25">
      <c r="A45" s="1">
        <v>12</v>
      </c>
      <c r="B45" s="26">
        <v>44531</v>
      </c>
      <c r="C45" s="29"/>
      <c r="D45" s="23"/>
      <c r="E45" s="23"/>
      <c r="F45" s="23"/>
      <c r="G45" s="23" t="s">
        <v>5</v>
      </c>
      <c r="H45" s="23"/>
    </row>
    <row r="46" spans="1:140" ht="15.75" thickBot="1" x14ac:dyDescent="0.3">
      <c r="A46" s="16"/>
      <c r="B46" s="97"/>
      <c r="C46" s="98"/>
      <c r="D46" s="99"/>
      <c r="E46" s="99"/>
      <c r="F46" s="99"/>
      <c r="G46" s="99"/>
      <c r="H46" s="99"/>
    </row>
    <row r="47" spans="1:140" x14ac:dyDescent="0.25">
      <c r="A47" s="16"/>
      <c r="B47" s="97"/>
      <c r="C47" s="98"/>
      <c r="D47" s="99"/>
      <c r="E47" s="99"/>
      <c r="F47" s="99"/>
      <c r="G47" s="99"/>
      <c r="H47" s="99"/>
      <c r="DA47" s="156" t="s">
        <v>361</v>
      </c>
      <c r="DB47" s="157"/>
      <c r="DC47" s="157"/>
      <c r="DD47" s="158"/>
    </row>
    <row r="48" spans="1:140" s="2" customFormat="1" ht="22.5" customHeight="1" x14ac:dyDescent="0.25">
      <c r="A48" s="133" t="s">
        <v>322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5"/>
      <c r="Z48" s="150" t="s">
        <v>331</v>
      </c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46" t="s">
        <v>342</v>
      </c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 t="s">
        <v>353</v>
      </c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7" t="s">
        <v>366</v>
      </c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9"/>
    </row>
    <row r="49" spans="1:140" s="2" customFormat="1" ht="54.75" customHeight="1" thickBot="1" x14ac:dyDescent="0.3">
      <c r="A49" s="4" t="s">
        <v>6</v>
      </c>
      <c r="B49" s="4" t="s">
        <v>7</v>
      </c>
      <c r="C49" s="4" t="s">
        <v>12</v>
      </c>
      <c r="D49" s="4" t="s">
        <v>1</v>
      </c>
      <c r="E49" s="4" t="s">
        <v>320</v>
      </c>
      <c r="F49" s="4" t="s">
        <v>227</v>
      </c>
      <c r="G49" s="4" t="s">
        <v>196</v>
      </c>
      <c r="H49" s="4" t="s">
        <v>197</v>
      </c>
      <c r="I49" s="4" t="s">
        <v>228</v>
      </c>
      <c r="J49" s="4" t="s">
        <v>229</v>
      </c>
      <c r="K49" s="4" t="s">
        <v>49</v>
      </c>
      <c r="L49" s="4" t="s">
        <v>8</v>
      </c>
      <c r="M49" s="4" t="s">
        <v>9</v>
      </c>
      <c r="N49" s="4" t="s">
        <v>10</v>
      </c>
      <c r="O49" s="4" t="s">
        <v>143</v>
      </c>
      <c r="P49" s="4" t="s">
        <v>144</v>
      </c>
      <c r="Q49" s="4" t="s">
        <v>300</v>
      </c>
      <c r="R49" s="4" t="s">
        <v>145</v>
      </c>
      <c r="S49" s="4" t="s">
        <v>307</v>
      </c>
      <c r="T49" s="4" t="s">
        <v>301</v>
      </c>
      <c r="U49" s="4" t="s">
        <v>303</v>
      </c>
      <c r="V49" s="4" t="s">
        <v>304</v>
      </c>
      <c r="W49" s="4" t="s">
        <v>323</v>
      </c>
      <c r="X49" s="4" t="s">
        <v>147</v>
      </c>
      <c r="Y49" s="4" t="s">
        <v>46</v>
      </c>
      <c r="Z49" s="8" t="s">
        <v>6</v>
      </c>
      <c r="AA49" s="8" t="s">
        <v>7</v>
      </c>
      <c r="AB49" s="8" t="s">
        <v>12</v>
      </c>
      <c r="AC49" s="8" t="s">
        <v>1</v>
      </c>
      <c r="AD49" s="8" t="s">
        <v>333</v>
      </c>
      <c r="AE49" s="8" t="s">
        <v>227</v>
      </c>
      <c r="AF49" s="8" t="s">
        <v>196</v>
      </c>
      <c r="AG49" s="8" t="s">
        <v>197</v>
      </c>
      <c r="AH49" s="8" t="s">
        <v>228</v>
      </c>
      <c r="AI49" s="8" t="s">
        <v>229</v>
      </c>
      <c r="AJ49" s="8" t="s">
        <v>49</v>
      </c>
      <c r="AK49" s="8" t="s">
        <v>8</v>
      </c>
      <c r="AL49" s="8" t="s">
        <v>9</v>
      </c>
      <c r="AM49" s="8" t="s">
        <v>10</v>
      </c>
      <c r="AN49" s="8" t="s">
        <v>143</v>
      </c>
      <c r="AO49" s="8" t="s">
        <v>144</v>
      </c>
      <c r="AP49" s="8" t="s">
        <v>300</v>
      </c>
      <c r="AQ49" s="8" t="s">
        <v>145</v>
      </c>
      <c r="AR49" s="8" t="s">
        <v>332</v>
      </c>
      <c r="AS49" s="8" t="s">
        <v>301</v>
      </c>
      <c r="AT49" s="18" t="s">
        <v>303</v>
      </c>
      <c r="AU49" s="76" t="s">
        <v>337</v>
      </c>
      <c r="AV49" s="8" t="s">
        <v>335</v>
      </c>
      <c r="AW49" s="8" t="s">
        <v>336</v>
      </c>
      <c r="AX49" s="77" t="s">
        <v>339</v>
      </c>
      <c r="AY49" s="78" t="s">
        <v>338</v>
      </c>
      <c r="AZ49" s="79" t="s">
        <v>334</v>
      </c>
      <c r="BA49" s="9" t="s">
        <v>147</v>
      </c>
      <c r="BB49" s="8" t="s">
        <v>46</v>
      </c>
      <c r="BC49" s="4" t="s">
        <v>6</v>
      </c>
      <c r="BD49" s="4" t="s">
        <v>7</v>
      </c>
      <c r="BE49" s="4" t="s">
        <v>12</v>
      </c>
      <c r="BF49" s="4" t="s">
        <v>1</v>
      </c>
      <c r="BG49" s="5" t="s">
        <v>341</v>
      </c>
      <c r="BH49" s="4" t="s">
        <v>227</v>
      </c>
      <c r="BI49" s="4" t="s">
        <v>196</v>
      </c>
      <c r="BJ49" s="4" t="s">
        <v>197</v>
      </c>
      <c r="BK49" s="4" t="s">
        <v>228</v>
      </c>
      <c r="BL49" s="4" t="s">
        <v>229</v>
      </c>
      <c r="BM49" s="4" t="s">
        <v>49</v>
      </c>
      <c r="BN49" s="4" t="s">
        <v>8</v>
      </c>
      <c r="BO49" s="4" t="s">
        <v>9</v>
      </c>
      <c r="BP49" s="4" t="s">
        <v>10</v>
      </c>
      <c r="BQ49" s="4" t="s">
        <v>143</v>
      </c>
      <c r="BR49" s="4" t="s">
        <v>144</v>
      </c>
      <c r="BS49" s="4" t="s">
        <v>300</v>
      </c>
      <c r="BT49" s="4" t="s">
        <v>145</v>
      </c>
      <c r="BU49" s="4" t="s">
        <v>332</v>
      </c>
      <c r="BV49" s="4" t="s">
        <v>301</v>
      </c>
      <c r="BW49" s="4" t="s">
        <v>303</v>
      </c>
      <c r="BX49" s="4" t="s">
        <v>344</v>
      </c>
      <c r="BY49" s="4" t="s">
        <v>349</v>
      </c>
      <c r="BZ49" s="4" t="s">
        <v>346</v>
      </c>
      <c r="CA49" s="4" t="s">
        <v>345</v>
      </c>
      <c r="CB49" s="4" t="s">
        <v>147</v>
      </c>
      <c r="CC49" s="4" t="s">
        <v>46</v>
      </c>
      <c r="CD49" s="4" t="s">
        <v>6</v>
      </c>
      <c r="CE49" s="4" t="s">
        <v>7</v>
      </c>
      <c r="CF49" s="4" t="s">
        <v>12</v>
      </c>
      <c r="CG49" s="4" t="s">
        <v>1</v>
      </c>
      <c r="CH49" s="5" t="s">
        <v>351</v>
      </c>
      <c r="CI49" s="4" t="s">
        <v>227</v>
      </c>
      <c r="CJ49" s="4" t="s">
        <v>196</v>
      </c>
      <c r="CK49" s="4" t="s">
        <v>197</v>
      </c>
      <c r="CL49" s="4" t="s">
        <v>228</v>
      </c>
      <c r="CM49" s="4" t="s">
        <v>229</v>
      </c>
      <c r="CN49" s="4" t="s">
        <v>49</v>
      </c>
      <c r="CO49" s="4" t="s">
        <v>8</v>
      </c>
      <c r="CP49" s="4" t="s">
        <v>9</v>
      </c>
      <c r="CQ49" s="4" t="s">
        <v>10</v>
      </c>
      <c r="CR49" s="4" t="s">
        <v>143</v>
      </c>
      <c r="CS49" s="4" t="s">
        <v>144</v>
      </c>
      <c r="CT49" s="4" t="s">
        <v>300</v>
      </c>
      <c r="CU49" s="4" t="s">
        <v>145</v>
      </c>
      <c r="CV49" s="4" t="s">
        <v>332</v>
      </c>
      <c r="CW49" s="4" t="s">
        <v>301</v>
      </c>
      <c r="CX49" s="4" t="s">
        <v>303</v>
      </c>
      <c r="CY49" s="4" t="s">
        <v>354</v>
      </c>
      <c r="CZ49" s="4" t="s">
        <v>355</v>
      </c>
      <c r="DA49" s="115" t="s">
        <v>359</v>
      </c>
      <c r="DB49" s="115" t="s">
        <v>360</v>
      </c>
      <c r="DC49" s="115" t="s">
        <v>358</v>
      </c>
      <c r="DD49" s="115" t="s">
        <v>357</v>
      </c>
      <c r="DE49" s="4" t="s">
        <v>352</v>
      </c>
      <c r="DF49" s="4" t="s">
        <v>362</v>
      </c>
      <c r="DG49" s="106" t="str">
        <f>CE49</f>
        <v>Наименование_Точки_Учета</v>
      </c>
      <c r="DH49" s="4" t="s">
        <v>147</v>
      </c>
      <c r="DI49" s="4" t="s">
        <v>46</v>
      </c>
      <c r="DJ49" s="3" t="s">
        <v>6</v>
      </c>
      <c r="DK49" s="3" t="s">
        <v>7</v>
      </c>
      <c r="DL49" s="3" t="s">
        <v>12</v>
      </c>
      <c r="DM49" s="3" t="s">
        <v>1</v>
      </c>
      <c r="DN49" s="3" t="s">
        <v>365</v>
      </c>
      <c r="DO49" s="3" t="s">
        <v>227</v>
      </c>
      <c r="DP49" s="3" t="s">
        <v>196</v>
      </c>
      <c r="DQ49" s="3" t="s">
        <v>197</v>
      </c>
      <c r="DR49" s="3" t="s">
        <v>228</v>
      </c>
      <c r="DS49" s="3" t="s">
        <v>229</v>
      </c>
      <c r="DT49" s="3" t="s">
        <v>49</v>
      </c>
      <c r="DU49" s="3" t="s">
        <v>8</v>
      </c>
      <c r="DV49" s="3" t="s">
        <v>9</v>
      </c>
      <c r="DW49" s="3" t="s">
        <v>10</v>
      </c>
      <c r="DX49" s="3" t="s">
        <v>143</v>
      </c>
      <c r="DY49" s="3" t="s">
        <v>144</v>
      </c>
      <c r="DZ49" s="3" t="s">
        <v>300</v>
      </c>
      <c r="EA49" s="3" t="s">
        <v>145</v>
      </c>
      <c r="EB49" s="3" t="s">
        <v>332</v>
      </c>
      <c r="EC49" s="3" t="s">
        <v>301</v>
      </c>
      <c r="ED49" s="3" t="s">
        <v>303</v>
      </c>
      <c r="EE49" s="3" t="s">
        <v>368</v>
      </c>
      <c r="EF49" s="3" t="s">
        <v>369</v>
      </c>
      <c r="EG49" s="3" t="s">
        <v>367</v>
      </c>
      <c r="EH49" s="3" t="s">
        <v>7</v>
      </c>
      <c r="EI49" s="143" t="s">
        <v>147</v>
      </c>
      <c r="EJ49" s="3" t="s">
        <v>46</v>
      </c>
    </row>
    <row r="50" spans="1:140" ht="15.75" thickBot="1" x14ac:dyDescent="0.3">
      <c r="A50" s="22">
        <v>1</v>
      </c>
      <c r="B50" s="22" t="s">
        <v>52</v>
      </c>
      <c r="C50" s="22" t="s">
        <v>13</v>
      </c>
      <c r="D50" s="31">
        <v>44196</v>
      </c>
      <c r="E50" s="34"/>
      <c r="F50" s="34">
        <v>3800.52</v>
      </c>
      <c r="G50" s="34"/>
      <c r="H50" s="34"/>
      <c r="I50" s="34"/>
      <c r="J50" s="34"/>
      <c r="K50" s="35">
        <v>3800.52</v>
      </c>
      <c r="L50" s="36">
        <v>2.9999999999745341E-2</v>
      </c>
      <c r="M50" s="37">
        <v>3.6000006578252113E-3</v>
      </c>
      <c r="N50" s="38">
        <v>3.3600000657570551E-2</v>
      </c>
      <c r="O50" s="34">
        <v>3.3600000657570551E-2</v>
      </c>
      <c r="P50" s="34">
        <v>0</v>
      </c>
      <c r="Q50" s="34">
        <v>6.3840001249384049E-2</v>
      </c>
      <c r="R50" s="42">
        <v>0</v>
      </c>
      <c r="S50" s="43">
        <v>6.3840001249384049E-2</v>
      </c>
      <c r="T50" s="34">
        <v>0</v>
      </c>
      <c r="U50" s="34">
        <v>0</v>
      </c>
      <c r="V50" s="39">
        <v>6.3840001249384049E-2</v>
      </c>
      <c r="W50" s="44">
        <v>448.62790239069733</v>
      </c>
      <c r="X50" s="129">
        <v>1</v>
      </c>
      <c r="Y50" s="22" t="s">
        <v>265</v>
      </c>
      <c r="Z50" s="22">
        <v>1</v>
      </c>
      <c r="AA50" s="22" t="s">
        <v>52</v>
      </c>
      <c r="AB50" s="22" t="s">
        <v>13</v>
      </c>
      <c r="AC50" s="31">
        <v>44228</v>
      </c>
      <c r="AD50" s="40"/>
      <c r="AE50" s="22">
        <v>3800.55</v>
      </c>
      <c r="AF50" s="22"/>
      <c r="AG50" s="22"/>
      <c r="AH50" s="22"/>
      <c r="AI50" s="22"/>
      <c r="AJ50" s="32">
        <v>3800.55</v>
      </c>
      <c r="AK50" s="55">
        <f t="shared" ref="AK50:AK113" si="8">AJ50-K50</f>
        <v>3.0000000000200089E-2</v>
      </c>
      <c r="AL50" s="56">
        <f t="shared" ref="AL50:AL113" si="9">$F$34/$E$34*AK50</f>
        <v>3.5985887306228424E-3</v>
      </c>
      <c r="AM50" s="57">
        <f>AK50+AL50</f>
        <v>3.3598588730822929E-2</v>
      </c>
      <c r="AN50" s="49">
        <f>IF(AM50&gt;=110,110,AM50)</f>
        <v>3.3598588730822929E-2</v>
      </c>
      <c r="AO50" s="49">
        <f>AM50-AN50</f>
        <v>0</v>
      </c>
      <c r="AP50" s="49">
        <f>AN50*1.9</f>
        <v>6.3837318588563563E-2</v>
      </c>
      <c r="AQ50" s="58">
        <f>AO50*$AC$13</f>
        <v>0</v>
      </c>
      <c r="AR50" s="59">
        <f>AP50+AQ50</f>
        <v>6.3837318588563563E-2</v>
      </c>
      <c r="AS50" s="49">
        <f>IF(AR50&gt;=110,AR50,0)</f>
        <v>0</v>
      </c>
      <c r="AT50" s="64">
        <f>4680.5*AS50/$AS$183</f>
        <v>0</v>
      </c>
      <c r="AU50" s="73">
        <f>AR50+AT50</f>
        <v>6.3837318588563563E-2</v>
      </c>
      <c r="AV50" s="40">
        <v>6.3840001249384049E-2</v>
      </c>
      <c r="AW50" s="6">
        <v>2.1278404367861412E-2</v>
      </c>
      <c r="AX50" s="72">
        <f>-366528.6/($AU$183+$AV$183+$AW$183)*(AU50+AV50+AW50)</f>
        <v>-0.18140326526009737</v>
      </c>
      <c r="AY50" s="74">
        <f>AU50+AX50</f>
        <v>-0.11756594667153381</v>
      </c>
      <c r="AZ50" s="66">
        <f>W50-AD50+AY50</f>
        <v>448.51033644402577</v>
      </c>
      <c r="BA50" s="129">
        <v>1</v>
      </c>
      <c r="BB50" s="52" t="s">
        <v>265</v>
      </c>
      <c r="BC50" s="22">
        <v>1</v>
      </c>
      <c r="BD50" s="22" t="s">
        <v>52</v>
      </c>
      <c r="BE50" s="22" t="s">
        <v>13</v>
      </c>
      <c r="BF50" s="83">
        <v>44255</v>
      </c>
      <c r="BG50" s="40"/>
      <c r="BH50" s="34">
        <v>3800.56</v>
      </c>
      <c r="BI50" s="34"/>
      <c r="BJ50" s="34"/>
      <c r="BK50" s="34"/>
      <c r="BL50" s="34"/>
      <c r="BM50" s="35">
        <f>BH50+BI50+BJ50+BK50</f>
        <v>3800.56</v>
      </c>
      <c r="BN50" s="36">
        <f>BM50-AJ50</f>
        <v>9.9999999997635314E-3</v>
      </c>
      <c r="BO50" s="37">
        <f t="shared" ref="BO50:BO113" si="10">$F$35/$E$35*BN50</f>
        <v>1.1999999999716196E-3</v>
      </c>
      <c r="BP50" s="41">
        <f>BN50+BO50</f>
        <v>1.1199999999735151E-2</v>
      </c>
      <c r="BQ50" s="34">
        <f>IF(BP50&gt;=110,110,BP50)</f>
        <v>1.1199999999735151E-2</v>
      </c>
      <c r="BR50" s="34">
        <f>BP50-BQ50</f>
        <v>0</v>
      </c>
      <c r="BS50" s="34">
        <f>BQ50*1.9</f>
        <v>2.1279999999496785E-2</v>
      </c>
      <c r="BT50" s="42">
        <f>BR50*$BF$13</f>
        <v>0</v>
      </c>
      <c r="BU50" s="43">
        <f>BS50+BT50</f>
        <v>2.1279999999496785E-2</v>
      </c>
      <c r="BV50" s="34">
        <f>IF(BU50&gt;=110,BU50,0)</f>
        <v>0</v>
      </c>
      <c r="BW50" s="43">
        <f>4680.5*BV50/$BV$183</f>
        <v>0</v>
      </c>
      <c r="BX50" s="40">
        <f>BU50+BW50</f>
        <v>2.1279999999496785E-2</v>
      </c>
      <c r="BY50" s="93">
        <f>(54391.15-42770.62)/$BX$183*BX50</f>
        <v>2.5303251708028128E-3</v>
      </c>
      <c r="BZ50" s="39">
        <f>BX50+BY50</f>
        <v>2.3810325170299598E-2</v>
      </c>
      <c r="CA50" s="94">
        <f>AZ50-BG50+BZ50</f>
        <v>448.53414676919607</v>
      </c>
      <c r="CB50" s="129">
        <v>1</v>
      </c>
      <c r="CC50" s="52" t="s">
        <v>265</v>
      </c>
      <c r="CD50" s="22">
        <v>1</v>
      </c>
      <c r="CE50" s="22" t="s">
        <v>52</v>
      </c>
      <c r="CF50" s="22" t="s">
        <v>13</v>
      </c>
      <c r="CG50" s="31">
        <v>44286</v>
      </c>
      <c r="CH50" s="40"/>
      <c r="CI50" s="22">
        <v>3800.57</v>
      </c>
      <c r="CJ50" s="22"/>
      <c r="CK50" s="22"/>
      <c r="CL50" s="22"/>
      <c r="CM50" s="22"/>
      <c r="CN50" s="32">
        <v>3800.57</v>
      </c>
      <c r="CO50" s="36">
        <f>CN50-BM50</f>
        <v>1.0000000000218279E-2</v>
      </c>
      <c r="CP50" s="37">
        <f>$F$36/$E$36*CO50</f>
        <v>1.2000009764355059E-3</v>
      </c>
      <c r="CQ50" s="105">
        <f>CO50+CP50</f>
        <v>1.1200000976653784E-2</v>
      </c>
      <c r="CR50" s="34">
        <f>IF(CQ50&gt;=110,110,CQ50)</f>
        <v>1.1200000976653784E-2</v>
      </c>
      <c r="CS50" s="34">
        <f>CQ50-CR50</f>
        <v>0</v>
      </c>
      <c r="CT50" s="34">
        <f>CR50*1.9</f>
        <v>2.1280001855642189E-2</v>
      </c>
      <c r="CU50" s="41">
        <f>CS50*$CG$13</f>
        <v>0</v>
      </c>
      <c r="CV50" s="43">
        <f>CT50+CU50</f>
        <v>2.1280001855642189E-2</v>
      </c>
      <c r="CW50" s="34">
        <f>IF(CV50&gt;=110,CV50,0)</f>
        <v>0</v>
      </c>
      <c r="CX50" s="43">
        <f>4680.5*CW50/$CW$183</f>
        <v>0</v>
      </c>
      <c r="CY50" s="40">
        <f>CV50+CX50</f>
        <v>2.1280001855642189E-2</v>
      </c>
      <c r="CZ50" s="108">
        <f>(62864.06-54391.15)/$CY$183*CY50</f>
        <v>1.8953671547657001E-3</v>
      </c>
      <c r="DA50" s="120">
        <f t="shared" ref="DA50:DA113" si="11">-BY50</f>
        <v>-2.5303251708028128E-3</v>
      </c>
      <c r="DB50" s="121">
        <f>-CZ50</f>
        <v>-1.8953671547657001E-3</v>
      </c>
      <c r="DC50" s="121">
        <f t="shared" ref="DC50:DC113" si="12">(54391.15-93048)/$BU$183*BU50</f>
        <v>-8.8407895458486596E-3</v>
      </c>
      <c r="DD50" s="122">
        <f t="shared" ref="DD50:DD113" si="13">(62864.08-90448.05)/$CV$183*CV50</f>
        <v>-6.4897683681115221E-3</v>
      </c>
      <c r="DE50" s="111">
        <f>CY50+CZ50+DA50+DB50+DC50+DD50</f>
        <v>3.4191187708791943E-3</v>
      </c>
      <c r="DF50" s="106">
        <f t="shared" ref="DF50:DF113" si="14">CA50-CH50+DE50</f>
        <v>448.53756588796693</v>
      </c>
      <c r="DG50" s="106" t="str">
        <f>CE50</f>
        <v>П2 1_Кособокова Т.Н.</v>
      </c>
      <c r="DH50" s="129">
        <v>1</v>
      </c>
      <c r="DI50" s="52" t="s">
        <v>265</v>
      </c>
      <c r="DJ50" s="22">
        <v>1</v>
      </c>
      <c r="DK50" s="22" t="s">
        <v>52</v>
      </c>
      <c r="DL50" s="22" t="s">
        <v>13</v>
      </c>
      <c r="DM50" s="31">
        <v>44319</v>
      </c>
      <c r="DN50" s="40"/>
      <c r="DO50" s="34">
        <v>3804.7200000000003</v>
      </c>
      <c r="DP50" s="34"/>
      <c r="DQ50" s="34"/>
      <c r="DR50" s="34"/>
      <c r="DS50" s="34"/>
      <c r="DT50" s="35">
        <v>3804.7200000000003</v>
      </c>
      <c r="DU50" s="36">
        <f>DT50-CN50</f>
        <v>4.1500000000000909</v>
      </c>
      <c r="DV50" s="37">
        <f>$F$37/$E$37*DU50</f>
        <v>0.49799776321910449</v>
      </c>
      <c r="DW50" s="105">
        <f>DU50+DV50</f>
        <v>4.6479977632191956</v>
      </c>
      <c r="DX50" s="34">
        <f>IF(DW50&gt;=110,110,DW50)</f>
        <v>4.6479977632191956</v>
      </c>
      <c r="DY50" s="34">
        <f>DW50-DX50</f>
        <v>0</v>
      </c>
      <c r="DZ50" s="34">
        <f>DX50*1.9</f>
        <v>8.8311957501164713</v>
      </c>
      <c r="EA50" s="41">
        <f>DY50*$DM$13</f>
        <v>0</v>
      </c>
      <c r="EB50" s="43">
        <f>DZ50+EA50</f>
        <v>8.8311957501164713</v>
      </c>
      <c r="EC50" s="34">
        <f>IF(EB50&gt;=110,EB50,0)</f>
        <v>0</v>
      </c>
      <c r="ED50" s="43">
        <f>4680.5*EC50/$EC$183</f>
        <v>0</v>
      </c>
      <c r="EE50" s="104">
        <f>EB50+ED50</f>
        <v>8.8311957501164713</v>
      </c>
      <c r="EF50" s="39">
        <f>(49139.04-0)/$EE$183*EE50</f>
        <v>5.2891826241287996</v>
      </c>
      <c r="EG50" s="44">
        <f>DF50-DN50+EF50</f>
        <v>453.82674851209572</v>
      </c>
      <c r="EH50" s="144" t="s">
        <v>52</v>
      </c>
      <c r="EI50" s="129">
        <v>1</v>
      </c>
      <c r="EJ50" s="52" t="s">
        <v>265</v>
      </c>
    </row>
    <row r="51" spans="1:140" ht="15.75" thickBot="1" x14ac:dyDescent="0.3">
      <c r="A51" s="22">
        <v>2</v>
      </c>
      <c r="B51" s="22" t="s">
        <v>157</v>
      </c>
      <c r="C51" s="22" t="s">
        <v>260</v>
      </c>
      <c r="D51" s="31">
        <v>44196</v>
      </c>
      <c r="E51" s="34"/>
      <c r="F51" s="34">
        <v>1390.59</v>
      </c>
      <c r="G51" s="34">
        <v>280.98</v>
      </c>
      <c r="H51" s="34">
        <v>6608.91</v>
      </c>
      <c r="I51" s="34"/>
      <c r="J51" s="34">
        <v>4623.7700000000004</v>
      </c>
      <c r="K51" s="35">
        <v>8280.48</v>
      </c>
      <c r="L51" s="36">
        <v>124.76999999999953</v>
      </c>
      <c r="M51" s="37">
        <v>14.972402736022092</v>
      </c>
      <c r="N51" s="38">
        <v>139.74240273602163</v>
      </c>
      <c r="O51" s="34">
        <v>110</v>
      </c>
      <c r="P51" s="34">
        <v>29.742402736021631</v>
      </c>
      <c r="Q51" s="34">
        <v>209</v>
      </c>
      <c r="R51" s="42">
        <v>77.244760606003481</v>
      </c>
      <c r="S51" s="43">
        <v>286.24476060600347</v>
      </c>
      <c r="T51" s="34">
        <v>286.24476060600347</v>
      </c>
      <c r="U51" s="34">
        <v>13.036592935652131</v>
      </c>
      <c r="V51" s="39">
        <v>299.28135354165562</v>
      </c>
      <c r="W51" s="44">
        <v>1335.5692888986023</v>
      </c>
      <c r="X51" s="129">
        <v>2</v>
      </c>
      <c r="Y51" s="22" t="s">
        <v>265</v>
      </c>
      <c r="Z51" s="22">
        <v>2</v>
      </c>
      <c r="AA51" s="22" t="s">
        <v>157</v>
      </c>
      <c r="AB51" s="22" t="s">
        <v>260</v>
      </c>
      <c r="AC51" s="31">
        <v>44228</v>
      </c>
      <c r="AD51" s="40"/>
      <c r="AE51" s="22">
        <v>1390.59</v>
      </c>
      <c r="AF51" s="22">
        <v>280.98</v>
      </c>
      <c r="AG51" s="22">
        <v>6608.91</v>
      </c>
      <c r="AH51" s="22"/>
      <c r="AI51" s="22">
        <v>4623.7700000000004</v>
      </c>
      <c r="AJ51" s="32">
        <v>8280.48</v>
      </c>
      <c r="AK51" s="55">
        <f t="shared" si="8"/>
        <v>0</v>
      </c>
      <c r="AL51" s="56">
        <f t="shared" si="9"/>
        <v>0</v>
      </c>
      <c r="AM51" s="57">
        <f t="shared" ref="AM51:AM114" si="15">AK51+AL51</f>
        <v>0</v>
      </c>
      <c r="AN51" s="49">
        <f t="shared" ref="AN51:AN114" si="16">IF(AM51&gt;=110,110,AM51)</f>
        <v>0</v>
      </c>
      <c r="AO51" s="49">
        <f t="shared" ref="AO51:AO114" si="17">AM51-AN51</f>
        <v>0</v>
      </c>
      <c r="AP51" s="49">
        <f t="shared" ref="AP51:AP114" si="18">AN51*1.9</f>
        <v>0</v>
      </c>
      <c r="AQ51" s="58">
        <f t="shared" ref="AQ51:AQ114" si="19">AO51*$AC$13</f>
        <v>0</v>
      </c>
      <c r="AR51" s="59">
        <f t="shared" ref="AR51:AR114" si="20">AP51+AQ51</f>
        <v>0</v>
      </c>
      <c r="AS51" s="49">
        <f t="shared" ref="AS51:AS114" si="21">IF(AR51&gt;=110,AR51,0)</f>
        <v>0</v>
      </c>
      <c r="AT51" s="64">
        <f t="shared" ref="AT51:AT114" si="22">4680.5*AS51/$AS$183</f>
        <v>0</v>
      </c>
      <c r="AU51" s="73">
        <f t="shared" ref="AU51:AU114" si="23">AR51+AT51</f>
        <v>0</v>
      </c>
      <c r="AV51" s="40">
        <v>299.28135354165562</v>
      </c>
      <c r="AW51" s="6">
        <v>14.894883057177866</v>
      </c>
      <c r="AX51" s="72">
        <f t="shared" ref="AX51:AX114" si="24">-366528.6/($AU$183+$AV$183+$AW$183)*(AU51+AV51+AW51)</f>
        <v>-382.61433382319581</v>
      </c>
      <c r="AY51" s="74">
        <f t="shared" ref="AY51:AY114" si="25">AU51+AX51</f>
        <v>-382.61433382319581</v>
      </c>
      <c r="AZ51" s="66">
        <f t="shared" ref="AZ51:AZ114" si="26">W51-AD51+AY51</f>
        <v>952.95495507540647</v>
      </c>
      <c r="BA51" s="129">
        <v>2</v>
      </c>
      <c r="BB51" s="52" t="s">
        <v>265</v>
      </c>
      <c r="BC51" s="22">
        <v>2</v>
      </c>
      <c r="BD51" s="22" t="s">
        <v>157</v>
      </c>
      <c r="BE51" s="22" t="s">
        <v>260</v>
      </c>
      <c r="BF51" s="83">
        <v>44255</v>
      </c>
      <c r="BG51" s="40"/>
      <c r="BH51" s="34">
        <v>1409.54</v>
      </c>
      <c r="BI51" s="34">
        <v>280.98</v>
      </c>
      <c r="BJ51" s="34">
        <v>6608.91</v>
      </c>
      <c r="BK51" s="34"/>
      <c r="BL51" s="34">
        <v>4623.7700000000004</v>
      </c>
      <c r="BM51" s="35">
        <f t="shared" ref="BM51:BM114" si="27">BH51+BI51+BJ51+BK51</f>
        <v>8299.43</v>
      </c>
      <c r="BN51" s="36">
        <f t="shared" ref="BN51:BN114" si="28">BM51-AJ51</f>
        <v>18.950000000000728</v>
      </c>
      <c r="BO51" s="37">
        <f t="shared" si="10"/>
        <v>2.2740000000000795</v>
      </c>
      <c r="BP51" s="41">
        <f t="shared" ref="BP51:BP114" si="29">BN51+BO51</f>
        <v>21.224000000000807</v>
      </c>
      <c r="BQ51" s="34">
        <f t="shared" ref="BQ51:BQ114" si="30">IF(BP51&gt;=110,110,BP51)</f>
        <v>21.224000000000807</v>
      </c>
      <c r="BR51" s="34">
        <f t="shared" ref="BR51:BR114" si="31">BP51-BQ51</f>
        <v>0</v>
      </c>
      <c r="BS51" s="34">
        <f t="shared" ref="BS51:BS114" si="32">BQ51*1.9</f>
        <v>40.325600000001529</v>
      </c>
      <c r="BT51" s="42">
        <f t="shared" ref="BT51:BT114" si="33">BR51*$BF$13</f>
        <v>0</v>
      </c>
      <c r="BU51" s="43">
        <f t="shared" ref="BU51:BU114" si="34">BS51+BT51</f>
        <v>40.325600000001529</v>
      </c>
      <c r="BV51" s="34">
        <f t="shared" ref="BV51:BV114" si="35">IF(BU51&gt;=110,BU51,0)</f>
        <v>0</v>
      </c>
      <c r="BW51" s="43">
        <f t="shared" ref="BW51:BW114" si="36">4680.5*BV51/$BV$183</f>
        <v>0</v>
      </c>
      <c r="BX51" s="40">
        <f t="shared" ref="BX51:BX114" si="37">BU51+BW51</f>
        <v>40.325600000001529</v>
      </c>
      <c r="BY51" s="93">
        <f t="shared" ref="BY51:BY114" si="38">(54391.15-42770.62)/$BX$183*BX51</f>
        <v>4.7949661987849002</v>
      </c>
      <c r="BZ51" s="39">
        <f t="shared" ref="BZ51:BZ114" si="39">BX51+BY51</f>
        <v>45.120566198786427</v>
      </c>
      <c r="CA51" s="94">
        <f t="shared" ref="CA51:CA114" si="40">AZ51-BG51+BZ51</f>
        <v>998.07552127419285</v>
      </c>
      <c r="CB51" s="129">
        <v>2</v>
      </c>
      <c r="CC51" s="52" t="s">
        <v>265</v>
      </c>
      <c r="CD51" s="22">
        <v>2</v>
      </c>
      <c r="CE51" s="22" t="s">
        <v>157</v>
      </c>
      <c r="CF51" s="22" t="s">
        <v>260</v>
      </c>
      <c r="CG51" s="31">
        <v>44286</v>
      </c>
      <c r="CH51" s="40"/>
      <c r="CI51" s="22">
        <v>1973.73</v>
      </c>
      <c r="CJ51" s="22">
        <v>280.98</v>
      </c>
      <c r="CK51" s="22">
        <v>6608.91</v>
      </c>
      <c r="CL51" s="22"/>
      <c r="CM51" s="22">
        <v>4623.7700000000004</v>
      </c>
      <c r="CN51" s="32">
        <v>8863.619999999999</v>
      </c>
      <c r="CO51" s="36">
        <f t="shared" ref="CO51:CO114" si="41">CN51-BM51</f>
        <v>564.18999999999869</v>
      </c>
      <c r="CP51" s="37">
        <f t="shared" ref="CP51:CP114" si="42">$F$36/$E$36*CO51</f>
        <v>67.702855088036841</v>
      </c>
      <c r="CQ51" s="105">
        <f t="shared" ref="CQ51:CQ114" si="43">CO51+CP51</f>
        <v>631.8928550880355</v>
      </c>
      <c r="CR51" s="34">
        <f t="shared" ref="CR51:CR114" si="44">IF(CQ51&gt;=110,110,CQ51)</f>
        <v>110</v>
      </c>
      <c r="CS51" s="34">
        <f t="shared" ref="CS51:CS114" si="45">CQ51-CR51</f>
        <v>521.8928550880355</v>
      </c>
      <c r="CT51" s="34">
        <f t="shared" ref="CT51:CT114" si="46">CR51*1.9</f>
        <v>209</v>
      </c>
      <c r="CU51" s="41">
        <f t="shared" ref="CU51:CU114" si="47">CS51*$CG$13</f>
        <v>1327.0475849116463</v>
      </c>
      <c r="CV51" s="43">
        <f t="shared" ref="CV51:CV114" si="48">CT51+CU51</f>
        <v>1536.0475849116463</v>
      </c>
      <c r="CW51" s="34">
        <f t="shared" ref="CW51:CW114" si="49">IF(CV51&gt;=110,CV51,0)</f>
        <v>1536.0475849116463</v>
      </c>
      <c r="CX51" s="43">
        <f t="shared" ref="CX51:CX114" si="50">4680.5*CW51/$CW$183</f>
        <v>80.099742591059709</v>
      </c>
      <c r="CY51" s="40">
        <f t="shared" ref="CY51:CY114" si="51">CV51+CX51</f>
        <v>1616.147327502706</v>
      </c>
      <c r="CZ51" s="108">
        <f t="shared" ref="CZ51:CZ114" si="52">(62864.06-54391.15)/$CY$183*CY51</f>
        <v>143.94700632973948</v>
      </c>
      <c r="DA51" s="123">
        <f t="shared" si="11"/>
        <v>-4.7949661987849002</v>
      </c>
      <c r="DB51" s="121">
        <f t="shared" ref="DB51:DB114" si="53">-CZ51</f>
        <v>-143.94700632973948</v>
      </c>
      <c r="DC51" s="124">
        <f t="shared" si="12"/>
        <v>-16.753296189780016</v>
      </c>
      <c r="DD51" s="125">
        <f t="shared" si="13"/>
        <v>-468.44887966166328</v>
      </c>
      <c r="DE51" s="111">
        <f t="shared" ref="DE51:DE114" si="54">CY51+CZ51+DA51+DB51+DC51+DD51</f>
        <v>1126.1501854524777</v>
      </c>
      <c r="DF51" s="106">
        <f t="shared" si="14"/>
        <v>2124.2257067266705</v>
      </c>
      <c r="DG51" s="106" t="str">
        <f t="shared" ref="DG51:DG114" si="55">CE51</f>
        <v>П2 102_Ибрагимов Б.Э.</v>
      </c>
      <c r="DH51" s="129">
        <v>2</v>
      </c>
      <c r="DI51" s="52" t="s">
        <v>265</v>
      </c>
      <c r="DJ51" s="22">
        <v>2</v>
      </c>
      <c r="DK51" s="22" t="s">
        <v>157</v>
      </c>
      <c r="DL51" s="22" t="s">
        <v>260</v>
      </c>
      <c r="DM51" s="31">
        <v>44319</v>
      </c>
      <c r="DN51" s="40"/>
      <c r="DO51" s="34">
        <v>2555.71</v>
      </c>
      <c r="DP51" s="34">
        <v>280.98</v>
      </c>
      <c r="DQ51" s="34">
        <v>6608.91</v>
      </c>
      <c r="DR51" s="34"/>
      <c r="DS51" s="34">
        <v>4623.7700000000004</v>
      </c>
      <c r="DT51" s="35">
        <v>9445.6</v>
      </c>
      <c r="DU51" s="36">
        <f t="shared" ref="DU51:DU114" si="56">DT51-CN51</f>
        <v>581.98000000000138</v>
      </c>
      <c r="DV51" s="37">
        <f t="shared" ref="DV51:DV114" si="57">$F$37/$E$37*DU51</f>
        <v>69.837286322469581</v>
      </c>
      <c r="DW51" s="105">
        <f t="shared" ref="DW51:DW114" si="58">DU51+DV51</f>
        <v>651.81728632247098</v>
      </c>
      <c r="DX51" s="34">
        <f t="shared" ref="DX51:DX114" si="59">IF(DW51&gt;=110,110,DW51)</f>
        <v>110</v>
      </c>
      <c r="DY51" s="34">
        <f t="shared" ref="DY51:DY114" si="60">DW51-DX51</f>
        <v>541.81728632247098</v>
      </c>
      <c r="DZ51" s="34">
        <f t="shared" ref="DZ51:DZ114" si="61">DX51*1.9</f>
        <v>209</v>
      </c>
      <c r="EA51" s="41">
        <f t="shared" ref="EA51:EA114" si="62">DY51*$DM$13</f>
        <v>1344.9614505272853</v>
      </c>
      <c r="EB51" s="43">
        <f t="shared" ref="EB51:EB114" si="63">DZ51+EA51</f>
        <v>1553.9614505272853</v>
      </c>
      <c r="EC51" s="34">
        <v>1536.0475849116463</v>
      </c>
      <c r="ED51" s="43">
        <f t="shared" ref="ED51:ED114" si="64">4680.5*EC51/$EC$183</f>
        <v>80.099742591059709</v>
      </c>
      <c r="EE51" s="104">
        <f t="shared" ref="EE51:EE114" si="65">EB51+ED51</f>
        <v>1634.061193118345</v>
      </c>
      <c r="EF51" s="39">
        <f t="shared" ref="EF51:EF114" si="66">(49139.04-0)/$EE$183*EE51</f>
        <v>978.67245998830208</v>
      </c>
      <c r="EG51" s="44">
        <f t="shared" ref="EG51:EG114" si="67">DF51-DN51+EF51</f>
        <v>3102.8981667149728</v>
      </c>
      <c r="EH51" s="144" t="s">
        <v>157</v>
      </c>
      <c r="EI51" s="129">
        <v>2</v>
      </c>
      <c r="EJ51" s="52" t="s">
        <v>265</v>
      </c>
    </row>
    <row r="52" spans="1:140" ht="15.75" thickBot="1" x14ac:dyDescent="0.3">
      <c r="A52" s="22">
        <v>3</v>
      </c>
      <c r="B52" s="22" t="s">
        <v>53</v>
      </c>
      <c r="C52" s="22" t="s">
        <v>14</v>
      </c>
      <c r="D52" s="31">
        <v>44196</v>
      </c>
      <c r="E52" s="34"/>
      <c r="F52" s="34">
        <v>598.49</v>
      </c>
      <c r="G52" s="34"/>
      <c r="H52" s="34"/>
      <c r="I52" s="34"/>
      <c r="J52" s="34"/>
      <c r="K52" s="35">
        <v>598.49</v>
      </c>
      <c r="L52" s="36">
        <v>0</v>
      </c>
      <c r="M52" s="37">
        <v>0</v>
      </c>
      <c r="N52" s="38">
        <v>0</v>
      </c>
      <c r="O52" s="34">
        <v>0</v>
      </c>
      <c r="P52" s="34">
        <v>0</v>
      </c>
      <c r="Q52" s="34">
        <v>0</v>
      </c>
      <c r="R52" s="42">
        <v>0</v>
      </c>
      <c r="S52" s="43">
        <v>0</v>
      </c>
      <c r="T52" s="34">
        <v>0</v>
      </c>
      <c r="U52" s="34">
        <v>0</v>
      </c>
      <c r="V52" s="39">
        <v>0</v>
      </c>
      <c r="W52" s="44">
        <v>-357.49248246880899</v>
      </c>
      <c r="X52" s="129">
        <v>1</v>
      </c>
      <c r="Y52" s="22" t="s">
        <v>265</v>
      </c>
      <c r="Z52" s="22">
        <v>3</v>
      </c>
      <c r="AA52" s="22" t="s">
        <v>53</v>
      </c>
      <c r="AB52" s="22" t="s">
        <v>14</v>
      </c>
      <c r="AC52" s="31">
        <v>44228</v>
      </c>
      <c r="AD52" s="40"/>
      <c r="AE52" s="22">
        <v>598.49</v>
      </c>
      <c r="AF52" s="22"/>
      <c r="AG52" s="22"/>
      <c r="AH52" s="22"/>
      <c r="AI52" s="22"/>
      <c r="AJ52" s="32">
        <v>598.49</v>
      </c>
      <c r="AK52" s="55">
        <f t="shared" si="8"/>
        <v>0</v>
      </c>
      <c r="AL52" s="56">
        <f t="shared" si="9"/>
        <v>0</v>
      </c>
      <c r="AM52" s="57">
        <f t="shared" si="15"/>
        <v>0</v>
      </c>
      <c r="AN52" s="49">
        <f t="shared" si="16"/>
        <v>0</v>
      </c>
      <c r="AO52" s="49">
        <f t="shared" si="17"/>
        <v>0</v>
      </c>
      <c r="AP52" s="49">
        <f t="shared" si="18"/>
        <v>0</v>
      </c>
      <c r="AQ52" s="58">
        <f t="shared" si="19"/>
        <v>0</v>
      </c>
      <c r="AR52" s="59">
        <f t="shared" si="20"/>
        <v>0</v>
      </c>
      <c r="AS52" s="49">
        <f t="shared" si="21"/>
        <v>0</v>
      </c>
      <c r="AT52" s="64">
        <f t="shared" si="22"/>
        <v>0</v>
      </c>
      <c r="AU52" s="73">
        <f t="shared" si="23"/>
        <v>0</v>
      </c>
      <c r="AV52" s="40">
        <v>0</v>
      </c>
      <c r="AW52" s="6">
        <v>6.3409645014843301</v>
      </c>
      <c r="AX52" s="72">
        <f t="shared" si="24"/>
        <v>-7.7222387498067313</v>
      </c>
      <c r="AY52" s="74">
        <f t="shared" si="25"/>
        <v>-7.7222387498067313</v>
      </c>
      <c r="AZ52" s="66">
        <f t="shared" si="26"/>
        <v>-365.21472121861569</v>
      </c>
      <c r="BA52" s="129">
        <v>1</v>
      </c>
      <c r="BB52" s="52" t="s">
        <v>265</v>
      </c>
      <c r="BC52" s="22">
        <v>3</v>
      </c>
      <c r="BD52" s="22" t="s">
        <v>53</v>
      </c>
      <c r="BE52" s="22" t="s">
        <v>14</v>
      </c>
      <c r="BF52" s="83">
        <v>44255</v>
      </c>
      <c r="BG52" s="40"/>
      <c r="BH52" s="34">
        <v>603.46</v>
      </c>
      <c r="BI52" s="34"/>
      <c r="BJ52" s="34"/>
      <c r="BK52" s="34"/>
      <c r="BL52" s="34"/>
      <c r="BM52" s="35">
        <f t="shared" si="27"/>
        <v>603.46</v>
      </c>
      <c r="BN52" s="36">
        <f t="shared" si="28"/>
        <v>4.9700000000000273</v>
      </c>
      <c r="BO52" s="37">
        <f t="shared" si="10"/>
        <v>0.59640000000000115</v>
      </c>
      <c r="BP52" s="41">
        <f t="shared" si="29"/>
        <v>5.5664000000000282</v>
      </c>
      <c r="BQ52" s="34">
        <f t="shared" si="30"/>
        <v>5.5664000000000282</v>
      </c>
      <c r="BR52" s="34">
        <f t="shared" si="31"/>
        <v>0</v>
      </c>
      <c r="BS52" s="34">
        <f t="shared" si="32"/>
        <v>10.576160000000053</v>
      </c>
      <c r="BT52" s="42">
        <f t="shared" si="33"/>
        <v>0</v>
      </c>
      <c r="BU52" s="43">
        <f t="shared" si="34"/>
        <v>10.576160000000053</v>
      </c>
      <c r="BV52" s="34">
        <f t="shared" si="35"/>
        <v>0</v>
      </c>
      <c r="BW52" s="43">
        <f t="shared" si="36"/>
        <v>0</v>
      </c>
      <c r="BX52" s="40">
        <f t="shared" si="37"/>
        <v>10.576160000000053</v>
      </c>
      <c r="BY52" s="93">
        <f t="shared" si="38"/>
        <v>1.2575716099187426</v>
      </c>
      <c r="BZ52" s="39">
        <f t="shared" si="39"/>
        <v>11.833731609918797</v>
      </c>
      <c r="CA52" s="94">
        <f t="shared" si="40"/>
        <v>-353.38098960869689</v>
      </c>
      <c r="CB52" s="129">
        <v>1</v>
      </c>
      <c r="CC52" s="52" t="s">
        <v>265</v>
      </c>
      <c r="CD52" s="22">
        <v>3</v>
      </c>
      <c r="CE52" s="22" t="s">
        <v>53</v>
      </c>
      <c r="CF52" s="22" t="s">
        <v>14</v>
      </c>
      <c r="CG52" s="31">
        <v>44286</v>
      </c>
      <c r="CH52" s="40"/>
      <c r="CI52" s="22">
        <v>607.80000000000007</v>
      </c>
      <c r="CJ52" s="22"/>
      <c r="CK52" s="22"/>
      <c r="CL52" s="22"/>
      <c r="CM52" s="22"/>
      <c r="CN52" s="32">
        <v>607.80000000000007</v>
      </c>
      <c r="CO52" s="36">
        <f t="shared" si="41"/>
        <v>4.3400000000000318</v>
      </c>
      <c r="CP52" s="37">
        <f t="shared" si="42"/>
        <v>0.52080042376164548</v>
      </c>
      <c r="CQ52" s="105">
        <f t="shared" si="43"/>
        <v>4.8608004237616775</v>
      </c>
      <c r="CR52" s="34">
        <f t="shared" si="44"/>
        <v>4.8608004237616775</v>
      </c>
      <c r="CS52" s="34">
        <f t="shared" si="45"/>
        <v>0</v>
      </c>
      <c r="CT52" s="34">
        <f t="shared" si="46"/>
        <v>9.2355208051471873</v>
      </c>
      <c r="CU52" s="41">
        <f t="shared" si="47"/>
        <v>0</v>
      </c>
      <c r="CV52" s="43">
        <f t="shared" si="48"/>
        <v>9.2355208051471873</v>
      </c>
      <c r="CW52" s="34">
        <f t="shared" si="49"/>
        <v>0</v>
      </c>
      <c r="CX52" s="43">
        <f t="shared" si="50"/>
        <v>0</v>
      </c>
      <c r="CY52" s="40">
        <f t="shared" si="51"/>
        <v>9.2355208051471873</v>
      </c>
      <c r="CZ52" s="108">
        <f t="shared" si="52"/>
        <v>0.82258934515036453</v>
      </c>
      <c r="DA52" s="123">
        <f t="shared" si="11"/>
        <v>-1.2575716099187426</v>
      </c>
      <c r="DB52" s="121">
        <f t="shared" si="53"/>
        <v>-0.82258934515036453</v>
      </c>
      <c r="DC52" s="124">
        <f t="shared" si="12"/>
        <v>-4.3938724043907094</v>
      </c>
      <c r="DD52" s="125">
        <f t="shared" si="13"/>
        <v>-2.8165594716989419</v>
      </c>
      <c r="DE52" s="111">
        <f t="shared" si="54"/>
        <v>0.76751731913879429</v>
      </c>
      <c r="DF52" s="106">
        <f t="shared" si="14"/>
        <v>-352.6134722895581</v>
      </c>
      <c r="DG52" s="106" t="str">
        <f t="shared" si="55"/>
        <v>П2 104_Наместников Ю.Н.</v>
      </c>
      <c r="DH52" s="129">
        <v>1</v>
      </c>
      <c r="DI52" s="52" t="s">
        <v>265</v>
      </c>
      <c r="DJ52" s="22">
        <v>3</v>
      </c>
      <c r="DK52" s="22" t="s">
        <v>53</v>
      </c>
      <c r="DL52" s="22" t="s">
        <v>14</v>
      </c>
      <c r="DM52" s="31">
        <v>44319</v>
      </c>
      <c r="DN52" s="40"/>
      <c r="DO52" s="34">
        <v>608.74</v>
      </c>
      <c r="DP52" s="34"/>
      <c r="DQ52" s="34"/>
      <c r="DR52" s="34"/>
      <c r="DS52" s="34"/>
      <c r="DT52" s="35">
        <v>608.74</v>
      </c>
      <c r="DU52" s="36">
        <f t="shared" si="56"/>
        <v>0.93999999999994088</v>
      </c>
      <c r="DV52" s="37">
        <f t="shared" si="57"/>
        <v>0.11279949335564302</v>
      </c>
      <c r="DW52" s="105">
        <f t="shared" si="58"/>
        <v>1.052799493355584</v>
      </c>
      <c r="DX52" s="34">
        <f t="shared" si="59"/>
        <v>1.052799493355584</v>
      </c>
      <c r="DY52" s="34">
        <f t="shared" si="60"/>
        <v>0</v>
      </c>
      <c r="DZ52" s="34">
        <f t="shared" si="61"/>
        <v>2.0003190373756095</v>
      </c>
      <c r="EA52" s="41">
        <f t="shared" si="62"/>
        <v>0</v>
      </c>
      <c r="EB52" s="43">
        <f t="shared" si="63"/>
        <v>2.0003190373756095</v>
      </c>
      <c r="EC52" s="34">
        <v>0</v>
      </c>
      <c r="ED52" s="43">
        <f t="shared" si="64"/>
        <v>0</v>
      </c>
      <c r="EE52" s="104">
        <f t="shared" si="65"/>
        <v>2.0003190373756095</v>
      </c>
      <c r="EF52" s="39">
        <f t="shared" si="66"/>
        <v>1.1980317269109999</v>
      </c>
      <c r="EG52" s="44">
        <f t="shared" si="67"/>
        <v>-351.41544056264712</v>
      </c>
      <c r="EH52" s="144" t="s">
        <v>53</v>
      </c>
      <c r="EI52" s="129">
        <v>1</v>
      </c>
      <c r="EJ52" s="52" t="s">
        <v>265</v>
      </c>
    </row>
    <row r="53" spans="1:140" ht="15.75" thickBot="1" x14ac:dyDescent="0.3">
      <c r="A53" s="22">
        <v>4</v>
      </c>
      <c r="B53" s="22" t="s">
        <v>54</v>
      </c>
      <c r="C53" s="22" t="s">
        <v>50</v>
      </c>
      <c r="D53" s="31">
        <v>44196</v>
      </c>
      <c r="E53" s="34"/>
      <c r="F53" s="34">
        <v>8891.8000000000011</v>
      </c>
      <c r="G53" s="34"/>
      <c r="H53" s="34"/>
      <c r="I53" s="34"/>
      <c r="J53" s="34"/>
      <c r="K53" s="35">
        <v>8891.8000000000011</v>
      </c>
      <c r="L53" s="36">
        <v>217.29000000000087</v>
      </c>
      <c r="M53" s="37">
        <v>26.074804764849446</v>
      </c>
      <c r="N53" s="38">
        <v>243.36480476485031</v>
      </c>
      <c r="O53" s="34">
        <v>110</v>
      </c>
      <c r="P53" s="34">
        <v>133.36480476485031</v>
      </c>
      <c r="Q53" s="34">
        <v>209</v>
      </c>
      <c r="R53" s="42">
        <v>346.36517125936894</v>
      </c>
      <c r="S53" s="43">
        <v>555.36517125936894</v>
      </c>
      <c r="T53" s="34">
        <v>555.36517125936894</v>
      </c>
      <c r="U53" s="34">
        <v>25.293282759199879</v>
      </c>
      <c r="V53" s="39">
        <v>580.65845401856882</v>
      </c>
      <c r="W53" s="44">
        <v>834.45773475683018</v>
      </c>
      <c r="X53" s="129">
        <v>1</v>
      </c>
      <c r="Y53" s="22" t="s">
        <v>265</v>
      </c>
      <c r="Z53" s="22">
        <v>4</v>
      </c>
      <c r="AA53" s="22" t="s">
        <v>54</v>
      </c>
      <c r="AB53" s="22" t="s">
        <v>50</v>
      </c>
      <c r="AC53" s="31">
        <v>44228</v>
      </c>
      <c r="AD53" s="40"/>
      <c r="AE53" s="22">
        <v>9105.7900000000009</v>
      </c>
      <c r="AF53" s="22"/>
      <c r="AG53" s="22"/>
      <c r="AH53" s="22"/>
      <c r="AI53" s="22"/>
      <c r="AJ53" s="32">
        <v>9105.7900000000009</v>
      </c>
      <c r="AK53" s="55">
        <f t="shared" si="8"/>
        <v>213.98999999999978</v>
      </c>
      <c r="AL53" s="56">
        <f t="shared" si="9"/>
        <v>25.668733415361505</v>
      </c>
      <c r="AM53" s="57">
        <f t="shared" si="15"/>
        <v>239.6587334153613</v>
      </c>
      <c r="AN53" s="49">
        <f t="shared" si="16"/>
        <v>110</v>
      </c>
      <c r="AO53" s="49">
        <f t="shared" si="17"/>
        <v>129.6587334153613</v>
      </c>
      <c r="AP53" s="49">
        <f t="shared" si="18"/>
        <v>209</v>
      </c>
      <c r="AQ53" s="58">
        <f t="shared" si="19"/>
        <v>345.25120023509731</v>
      </c>
      <c r="AR53" s="59">
        <f t="shared" si="20"/>
        <v>554.25120023509726</v>
      </c>
      <c r="AS53" s="49">
        <f t="shared" si="21"/>
        <v>554.25120023509726</v>
      </c>
      <c r="AT53" s="64">
        <f t="shared" si="22"/>
        <v>21.124028203915568</v>
      </c>
      <c r="AU53" s="73">
        <f t="shared" si="23"/>
        <v>575.37522843901286</v>
      </c>
      <c r="AV53" s="40">
        <v>580.65845401856882</v>
      </c>
      <c r="AW53" s="6">
        <v>330.70306790795752</v>
      </c>
      <c r="AX53" s="72">
        <f t="shared" si="24"/>
        <v>-1810.597763439139</v>
      </c>
      <c r="AY53" s="74">
        <f t="shared" si="25"/>
        <v>-1235.2225350001263</v>
      </c>
      <c r="AZ53" s="66">
        <f t="shared" si="26"/>
        <v>-400.76480024329612</v>
      </c>
      <c r="BA53" s="129">
        <v>1</v>
      </c>
      <c r="BB53" s="52" t="s">
        <v>265</v>
      </c>
      <c r="BC53" s="22">
        <v>4</v>
      </c>
      <c r="BD53" s="22" t="s">
        <v>54</v>
      </c>
      <c r="BE53" s="22" t="s">
        <v>50</v>
      </c>
      <c r="BF53" s="83">
        <v>44255</v>
      </c>
      <c r="BG53" s="40"/>
      <c r="BH53" s="34">
        <v>9289.56</v>
      </c>
      <c r="BI53" s="34"/>
      <c r="BJ53" s="34"/>
      <c r="BK53" s="34"/>
      <c r="BL53" s="34"/>
      <c r="BM53" s="35">
        <f t="shared" si="27"/>
        <v>9289.56</v>
      </c>
      <c r="BN53" s="36">
        <f t="shared" si="28"/>
        <v>183.76999999999862</v>
      </c>
      <c r="BO53" s="37">
        <f t="shared" si="10"/>
        <v>22.052399999999757</v>
      </c>
      <c r="BP53" s="41">
        <f t="shared" si="29"/>
        <v>205.82239999999837</v>
      </c>
      <c r="BQ53" s="34">
        <f t="shared" si="30"/>
        <v>110</v>
      </c>
      <c r="BR53" s="34">
        <f t="shared" si="31"/>
        <v>95.822399999998368</v>
      </c>
      <c r="BS53" s="34">
        <f t="shared" si="32"/>
        <v>209</v>
      </c>
      <c r="BT53" s="42">
        <f t="shared" si="33"/>
        <v>243.51384596261494</v>
      </c>
      <c r="BU53" s="43">
        <f t="shared" si="34"/>
        <v>452.51384596261494</v>
      </c>
      <c r="BV53" s="34">
        <f t="shared" si="35"/>
        <v>452.51384596261494</v>
      </c>
      <c r="BW53" s="43">
        <f t="shared" si="36"/>
        <v>22.878900947702732</v>
      </c>
      <c r="BX53" s="40">
        <f t="shared" si="37"/>
        <v>475.39274691031767</v>
      </c>
      <c r="BY53" s="93">
        <f t="shared" si="38"/>
        <v>56.527172629356826</v>
      </c>
      <c r="BZ53" s="39">
        <f t="shared" si="39"/>
        <v>531.91991953967454</v>
      </c>
      <c r="CA53" s="94">
        <f t="shared" si="40"/>
        <v>131.15511929637842</v>
      </c>
      <c r="CB53" s="129">
        <v>1</v>
      </c>
      <c r="CC53" s="52" t="s">
        <v>265</v>
      </c>
      <c r="CD53" s="22">
        <v>4</v>
      </c>
      <c r="CE53" s="22" t="s">
        <v>54</v>
      </c>
      <c r="CF53" s="22" t="s">
        <v>50</v>
      </c>
      <c r="CG53" s="31">
        <v>44286</v>
      </c>
      <c r="CH53" s="40"/>
      <c r="CI53" s="22">
        <v>9435.1200000000008</v>
      </c>
      <c r="CJ53" s="22"/>
      <c r="CK53" s="22"/>
      <c r="CL53" s="22"/>
      <c r="CM53" s="22"/>
      <c r="CN53" s="32">
        <v>9435.1200000000008</v>
      </c>
      <c r="CO53" s="36">
        <f t="shared" si="41"/>
        <v>145.56000000000131</v>
      </c>
      <c r="CP53" s="37">
        <f t="shared" si="42"/>
        <v>17.46721421261411</v>
      </c>
      <c r="CQ53" s="105">
        <f t="shared" si="43"/>
        <v>163.02721421261543</v>
      </c>
      <c r="CR53" s="34">
        <f t="shared" si="44"/>
        <v>110</v>
      </c>
      <c r="CS53" s="34">
        <f t="shared" si="45"/>
        <v>53.027214212615434</v>
      </c>
      <c r="CT53" s="34">
        <f t="shared" si="46"/>
        <v>209</v>
      </c>
      <c r="CU53" s="41">
        <f t="shared" si="47"/>
        <v>134.83540897216062</v>
      </c>
      <c r="CV53" s="43">
        <f t="shared" si="48"/>
        <v>343.83540897216062</v>
      </c>
      <c r="CW53" s="34">
        <f t="shared" si="49"/>
        <v>343.83540897216062</v>
      </c>
      <c r="CX53" s="43">
        <f t="shared" si="50"/>
        <v>17.929866250820595</v>
      </c>
      <c r="CY53" s="40">
        <f t="shared" si="51"/>
        <v>361.76527522298124</v>
      </c>
      <c r="CZ53" s="108">
        <f t="shared" si="52"/>
        <v>32.221708674833195</v>
      </c>
      <c r="DA53" s="123">
        <f t="shared" si="11"/>
        <v>-56.527172629356826</v>
      </c>
      <c r="DB53" s="121">
        <f t="shared" si="53"/>
        <v>-32.221708674833195</v>
      </c>
      <c r="DC53" s="124">
        <f t="shared" si="12"/>
        <v>-187.99716535867765</v>
      </c>
      <c r="DD53" s="125">
        <f t="shared" si="13"/>
        <v>-104.85958488732834</v>
      </c>
      <c r="DE53" s="111">
        <f t="shared" si="54"/>
        <v>12.381352347618389</v>
      </c>
      <c r="DF53" s="106">
        <f t="shared" si="14"/>
        <v>143.5364716439968</v>
      </c>
      <c r="DG53" s="106" t="str">
        <f t="shared" si="55"/>
        <v>П2 126_Харитонов</v>
      </c>
      <c r="DH53" s="129">
        <v>1</v>
      </c>
      <c r="DI53" s="52" t="s">
        <v>265</v>
      </c>
      <c r="DJ53" s="22">
        <v>4</v>
      </c>
      <c r="DK53" s="22" t="s">
        <v>54</v>
      </c>
      <c r="DL53" s="22" t="s">
        <v>50</v>
      </c>
      <c r="DM53" s="31">
        <v>44319</v>
      </c>
      <c r="DN53" s="40"/>
      <c r="DO53" s="34">
        <v>9720.07</v>
      </c>
      <c r="DP53" s="34"/>
      <c r="DQ53" s="34"/>
      <c r="DR53" s="34"/>
      <c r="DS53" s="34"/>
      <c r="DT53" s="35">
        <v>9720.07</v>
      </c>
      <c r="DU53" s="36">
        <f t="shared" si="56"/>
        <v>284.94999999999891</v>
      </c>
      <c r="DV53" s="37">
        <f t="shared" si="57"/>
        <v>34.193846416694015</v>
      </c>
      <c r="DW53" s="105">
        <f t="shared" si="58"/>
        <v>319.1438464166929</v>
      </c>
      <c r="DX53" s="34">
        <f t="shared" si="59"/>
        <v>110</v>
      </c>
      <c r="DY53" s="34">
        <f t="shared" si="60"/>
        <v>209.1438464166929</v>
      </c>
      <c r="DZ53" s="34">
        <f t="shared" si="61"/>
        <v>209</v>
      </c>
      <c r="EA53" s="41">
        <f t="shared" si="62"/>
        <v>519.16101266292321</v>
      </c>
      <c r="EB53" s="43">
        <f t="shared" si="63"/>
        <v>728.16101266292321</v>
      </c>
      <c r="EC53" s="34">
        <v>343.83540897216062</v>
      </c>
      <c r="ED53" s="43">
        <f t="shared" si="64"/>
        <v>17.929866250820595</v>
      </c>
      <c r="EE53" s="104">
        <f t="shared" si="65"/>
        <v>746.09087891374384</v>
      </c>
      <c r="EF53" s="39">
        <f t="shared" si="66"/>
        <v>446.84899128405266</v>
      </c>
      <c r="EG53" s="44">
        <f t="shared" si="67"/>
        <v>590.38546292804949</v>
      </c>
      <c r="EH53" s="144" t="s">
        <v>54</v>
      </c>
      <c r="EI53" s="129">
        <v>1</v>
      </c>
      <c r="EJ53" s="52" t="s">
        <v>265</v>
      </c>
    </row>
    <row r="54" spans="1:140" ht="15.75" thickBot="1" x14ac:dyDescent="0.3">
      <c r="A54" s="22">
        <v>5</v>
      </c>
      <c r="B54" s="22" t="s">
        <v>55</v>
      </c>
      <c r="C54" s="22" t="s">
        <v>230</v>
      </c>
      <c r="D54" s="31">
        <v>44196</v>
      </c>
      <c r="E54" s="34">
        <v>1250</v>
      </c>
      <c r="F54" s="34">
        <v>3113.1800000000003</v>
      </c>
      <c r="G54" s="34"/>
      <c r="H54" s="34">
        <v>-2895.4</v>
      </c>
      <c r="I54" s="34"/>
      <c r="J54" s="34"/>
      <c r="K54" s="35">
        <v>217.7800000000002</v>
      </c>
      <c r="L54" s="36">
        <v>16.8100000000004</v>
      </c>
      <c r="M54" s="37">
        <v>2.0172003686185644</v>
      </c>
      <c r="N54" s="38">
        <v>18.827200368618964</v>
      </c>
      <c r="O54" s="34">
        <v>18.827200368618964</v>
      </c>
      <c r="P54" s="34">
        <v>0</v>
      </c>
      <c r="Q54" s="34">
        <v>35.771680700376031</v>
      </c>
      <c r="R54" s="42">
        <v>0</v>
      </c>
      <c r="S54" s="43">
        <v>35.771680700376031</v>
      </c>
      <c r="T54" s="34">
        <v>0</v>
      </c>
      <c r="U54" s="34">
        <v>0</v>
      </c>
      <c r="V54" s="39">
        <v>35.771680700376031</v>
      </c>
      <c r="W54" s="44">
        <v>-3543.2499968480406</v>
      </c>
      <c r="X54" s="129">
        <v>2</v>
      </c>
      <c r="Y54" s="22" t="s">
        <v>265</v>
      </c>
      <c r="Z54" s="22">
        <v>5</v>
      </c>
      <c r="AA54" s="22" t="s">
        <v>55</v>
      </c>
      <c r="AB54" s="22" t="s">
        <v>230</v>
      </c>
      <c r="AC54" s="31">
        <v>44228</v>
      </c>
      <c r="AD54" s="40"/>
      <c r="AE54" s="22">
        <v>3160.82</v>
      </c>
      <c r="AF54" s="22"/>
      <c r="AG54" s="22">
        <v>-2895.4</v>
      </c>
      <c r="AH54" s="22"/>
      <c r="AI54" s="22"/>
      <c r="AJ54" s="32">
        <v>265.42000000000007</v>
      </c>
      <c r="AK54" s="55">
        <f t="shared" si="8"/>
        <v>47.639999999999873</v>
      </c>
      <c r="AL54" s="56">
        <f t="shared" si="9"/>
        <v>5.7145589041909437</v>
      </c>
      <c r="AM54" s="57">
        <f t="shared" si="15"/>
        <v>53.354558904190817</v>
      </c>
      <c r="AN54" s="49">
        <f t="shared" si="16"/>
        <v>53.354558904190817</v>
      </c>
      <c r="AO54" s="49">
        <f t="shared" si="17"/>
        <v>0</v>
      </c>
      <c r="AP54" s="49">
        <f t="shared" si="18"/>
        <v>101.37366191796255</v>
      </c>
      <c r="AQ54" s="58">
        <f t="shared" si="19"/>
        <v>0</v>
      </c>
      <c r="AR54" s="59">
        <f t="shared" si="20"/>
        <v>101.37366191796255</v>
      </c>
      <c r="AS54" s="49">
        <f t="shared" si="21"/>
        <v>0</v>
      </c>
      <c r="AT54" s="64">
        <f t="shared" si="22"/>
        <v>0</v>
      </c>
      <c r="AU54" s="73">
        <f t="shared" si="23"/>
        <v>101.37366191796255</v>
      </c>
      <c r="AV54" s="40">
        <v>35.771680700376031</v>
      </c>
      <c r="AW54" s="6">
        <v>17.129115515753966</v>
      </c>
      <c r="AX54" s="72">
        <f t="shared" si="24"/>
        <v>-187.88059741221528</v>
      </c>
      <c r="AY54" s="74">
        <f t="shared" si="25"/>
        <v>-86.50693549425273</v>
      </c>
      <c r="AZ54" s="66">
        <f t="shared" si="26"/>
        <v>-3629.7569323422931</v>
      </c>
      <c r="BA54" s="129">
        <v>2</v>
      </c>
      <c r="BB54" s="52" t="s">
        <v>265</v>
      </c>
      <c r="BC54" s="22">
        <v>5</v>
      </c>
      <c r="BD54" s="22" t="s">
        <v>55</v>
      </c>
      <c r="BE54" s="22" t="s">
        <v>230</v>
      </c>
      <c r="BF54" s="83">
        <v>44255</v>
      </c>
      <c r="BG54" s="40"/>
      <c r="BH54" s="34">
        <v>3160.82</v>
      </c>
      <c r="BI54" s="34"/>
      <c r="BJ54" s="34">
        <v>-2895.4</v>
      </c>
      <c r="BK54" s="34"/>
      <c r="BL54" s="34"/>
      <c r="BM54" s="35">
        <f t="shared" si="27"/>
        <v>265.42000000000007</v>
      </c>
      <c r="BN54" s="36">
        <f t="shared" si="28"/>
        <v>0</v>
      </c>
      <c r="BO54" s="37">
        <f t="shared" si="10"/>
        <v>0</v>
      </c>
      <c r="BP54" s="41">
        <f t="shared" si="29"/>
        <v>0</v>
      </c>
      <c r="BQ54" s="34">
        <f t="shared" si="30"/>
        <v>0</v>
      </c>
      <c r="BR54" s="34">
        <f t="shared" si="31"/>
        <v>0</v>
      </c>
      <c r="BS54" s="34">
        <f t="shared" si="32"/>
        <v>0</v>
      </c>
      <c r="BT54" s="42">
        <f t="shared" si="33"/>
        <v>0</v>
      </c>
      <c r="BU54" s="43">
        <f t="shared" si="34"/>
        <v>0</v>
      </c>
      <c r="BV54" s="34">
        <f t="shared" si="35"/>
        <v>0</v>
      </c>
      <c r="BW54" s="43">
        <f t="shared" si="36"/>
        <v>0</v>
      </c>
      <c r="BX54" s="40">
        <f t="shared" si="37"/>
        <v>0</v>
      </c>
      <c r="BY54" s="93">
        <f t="shared" si="38"/>
        <v>0</v>
      </c>
      <c r="BZ54" s="39">
        <f t="shared" si="39"/>
        <v>0</v>
      </c>
      <c r="CA54" s="94">
        <f t="shared" si="40"/>
        <v>-3629.7569323422931</v>
      </c>
      <c r="CB54" s="129">
        <v>2</v>
      </c>
      <c r="CC54" s="52" t="s">
        <v>265</v>
      </c>
      <c r="CD54" s="22">
        <v>5</v>
      </c>
      <c r="CE54" s="22" t="s">
        <v>55</v>
      </c>
      <c r="CF54" s="22" t="s">
        <v>230</v>
      </c>
      <c r="CG54" s="31">
        <v>44286</v>
      </c>
      <c r="CH54" s="40"/>
      <c r="CI54" s="22">
        <v>3160.82</v>
      </c>
      <c r="CJ54" s="22"/>
      <c r="CK54" s="22">
        <v>-2895.4</v>
      </c>
      <c r="CL54" s="22"/>
      <c r="CM54" s="22"/>
      <c r="CN54" s="32">
        <v>265.42000000000007</v>
      </c>
      <c r="CO54" s="36">
        <f t="shared" si="41"/>
        <v>0</v>
      </c>
      <c r="CP54" s="37">
        <f t="shared" si="42"/>
        <v>0</v>
      </c>
      <c r="CQ54" s="105">
        <f t="shared" si="43"/>
        <v>0</v>
      </c>
      <c r="CR54" s="34">
        <f t="shared" si="44"/>
        <v>0</v>
      </c>
      <c r="CS54" s="34">
        <f t="shared" si="45"/>
        <v>0</v>
      </c>
      <c r="CT54" s="34">
        <f t="shared" si="46"/>
        <v>0</v>
      </c>
      <c r="CU54" s="41">
        <f t="shared" si="47"/>
        <v>0</v>
      </c>
      <c r="CV54" s="43">
        <f t="shared" si="48"/>
        <v>0</v>
      </c>
      <c r="CW54" s="34">
        <f t="shared" si="49"/>
        <v>0</v>
      </c>
      <c r="CX54" s="43">
        <f t="shared" si="50"/>
        <v>0</v>
      </c>
      <c r="CY54" s="40">
        <f t="shared" si="51"/>
        <v>0</v>
      </c>
      <c r="CZ54" s="108">
        <f t="shared" si="52"/>
        <v>0</v>
      </c>
      <c r="DA54" s="123">
        <f t="shared" si="11"/>
        <v>0</v>
      </c>
      <c r="DB54" s="121">
        <f t="shared" si="53"/>
        <v>0</v>
      </c>
      <c r="DC54" s="124">
        <f t="shared" si="12"/>
        <v>0</v>
      </c>
      <c r="DD54" s="125">
        <f t="shared" si="13"/>
        <v>0</v>
      </c>
      <c r="DE54" s="111">
        <f t="shared" si="54"/>
        <v>0</v>
      </c>
      <c r="DF54" s="106">
        <f t="shared" si="14"/>
        <v>-3629.7569323422931</v>
      </c>
      <c r="DG54" s="106" t="str">
        <f t="shared" si="55"/>
        <v>П2 145_Шилина О.А.</v>
      </c>
      <c r="DH54" s="129">
        <v>2</v>
      </c>
      <c r="DI54" s="52" t="s">
        <v>265</v>
      </c>
      <c r="DJ54" s="22">
        <v>5</v>
      </c>
      <c r="DK54" s="22" t="s">
        <v>55</v>
      </c>
      <c r="DL54" s="22" t="s">
        <v>230</v>
      </c>
      <c r="DM54" s="31">
        <v>44319</v>
      </c>
      <c r="DN54" s="40"/>
      <c r="DO54" s="34">
        <v>3186.26</v>
      </c>
      <c r="DP54" s="34"/>
      <c r="DQ54" s="34">
        <v>-2895.4</v>
      </c>
      <c r="DR54" s="34"/>
      <c r="DS54" s="34"/>
      <c r="DT54" s="35">
        <v>290.86000000000013</v>
      </c>
      <c r="DU54" s="36">
        <f t="shared" si="56"/>
        <v>25.440000000000055</v>
      </c>
      <c r="DV54" s="37">
        <f t="shared" si="57"/>
        <v>3.0527862882635586</v>
      </c>
      <c r="DW54" s="105">
        <f t="shared" si="58"/>
        <v>28.492786288263613</v>
      </c>
      <c r="DX54" s="34">
        <f t="shared" si="59"/>
        <v>28.492786288263613</v>
      </c>
      <c r="DY54" s="34">
        <f t="shared" si="60"/>
        <v>0</v>
      </c>
      <c r="DZ54" s="34">
        <f t="shared" si="61"/>
        <v>54.136293947700864</v>
      </c>
      <c r="EA54" s="41">
        <f t="shared" si="62"/>
        <v>0</v>
      </c>
      <c r="EB54" s="43">
        <f t="shared" si="63"/>
        <v>54.136293947700864</v>
      </c>
      <c r="EC54" s="34">
        <v>0</v>
      </c>
      <c r="ED54" s="43">
        <f t="shared" si="64"/>
        <v>0</v>
      </c>
      <c r="EE54" s="104">
        <f t="shared" si="65"/>
        <v>54.136293947700864</v>
      </c>
      <c r="EF54" s="39">
        <f t="shared" si="66"/>
        <v>32.42332673682747</v>
      </c>
      <c r="EG54" s="44">
        <f t="shared" si="67"/>
        <v>-3597.3336056054654</v>
      </c>
      <c r="EH54" s="144" t="s">
        <v>55</v>
      </c>
      <c r="EI54" s="129">
        <v>2</v>
      </c>
      <c r="EJ54" s="52" t="s">
        <v>265</v>
      </c>
    </row>
    <row r="55" spans="1:140" ht="15.75" thickBot="1" x14ac:dyDescent="0.3">
      <c r="A55" s="22">
        <v>6</v>
      </c>
      <c r="B55" s="22" t="s">
        <v>306</v>
      </c>
      <c r="C55" s="22" t="s">
        <v>261</v>
      </c>
      <c r="D55" s="31">
        <v>44196</v>
      </c>
      <c r="E55" s="34"/>
      <c r="F55" s="34">
        <v>18983.78</v>
      </c>
      <c r="G55" s="34">
        <v>766.87</v>
      </c>
      <c r="H55" s="34">
        <v>-10024.99</v>
      </c>
      <c r="I55" s="34"/>
      <c r="J55" s="34"/>
      <c r="K55" s="35">
        <v>9725.659999999998</v>
      </c>
      <c r="L55" s="36">
        <v>5.7299999999995634</v>
      </c>
      <c r="M55" s="37">
        <v>0.68760012565039974</v>
      </c>
      <c r="N55" s="38">
        <v>6.4176001256499635</v>
      </c>
      <c r="O55" s="34">
        <v>6.4176001256499635</v>
      </c>
      <c r="P55" s="34">
        <v>0</v>
      </c>
      <c r="Q55" s="34">
        <v>12.193440238734929</v>
      </c>
      <c r="R55" s="42">
        <v>0</v>
      </c>
      <c r="S55" s="43">
        <v>12.193440238734929</v>
      </c>
      <c r="T55" s="34">
        <v>0</v>
      </c>
      <c r="U55" s="34">
        <v>0</v>
      </c>
      <c r="V55" s="39">
        <v>12.193440238734929</v>
      </c>
      <c r="W55" s="44">
        <v>-248.92693944638864</v>
      </c>
      <c r="X55" s="129">
        <v>2</v>
      </c>
      <c r="Y55" s="22" t="s">
        <v>265</v>
      </c>
      <c r="Z55" s="22">
        <v>6</v>
      </c>
      <c r="AA55" s="22" t="s">
        <v>306</v>
      </c>
      <c r="AB55" s="22" t="s">
        <v>261</v>
      </c>
      <c r="AC55" s="31">
        <v>44228</v>
      </c>
      <c r="AD55" s="40"/>
      <c r="AE55" s="22">
        <v>18983.830000000002</v>
      </c>
      <c r="AF55" s="22">
        <v>766.87</v>
      </c>
      <c r="AG55" s="22">
        <v>-10024.99</v>
      </c>
      <c r="AH55" s="22"/>
      <c r="AI55" s="22"/>
      <c r="AJ55" s="32">
        <v>9725.7100000000009</v>
      </c>
      <c r="AK55" s="55">
        <f t="shared" si="8"/>
        <v>5.0000000002910383E-2</v>
      </c>
      <c r="AL55" s="56">
        <f t="shared" si="9"/>
        <v>5.9976478846805103E-3</v>
      </c>
      <c r="AM55" s="57">
        <f t="shared" si="15"/>
        <v>5.5997647887590894E-2</v>
      </c>
      <c r="AN55" s="49">
        <f t="shared" si="16"/>
        <v>5.5997647887590894E-2</v>
      </c>
      <c r="AO55" s="49">
        <f t="shared" si="17"/>
        <v>0</v>
      </c>
      <c r="AP55" s="49">
        <f t="shared" si="18"/>
        <v>0.1063955309864227</v>
      </c>
      <c r="AQ55" s="58">
        <f t="shared" si="19"/>
        <v>0</v>
      </c>
      <c r="AR55" s="59">
        <f t="shared" si="20"/>
        <v>0.1063955309864227</v>
      </c>
      <c r="AS55" s="49">
        <f t="shared" si="21"/>
        <v>0</v>
      </c>
      <c r="AT55" s="64">
        <f t="shared" si="22"/>
        <v>0</v>
      </c>
      <c r="AU55" s="73">
        <f t="shared" si="23"/>
        <v>0.1063955309864227</v>
      </c>
      <c r="AV55" s="40">
        <v>12.193440238734929</v>
      </c>
      <c r="AW55" s="6">
        <v>8.5113617463704619E-2</v>
      </c>
      <c r="AX55" s="72">
        <f t="shared" si="24"/>
        <v>-15.082805786048434</v>
      </c>
      <c r="AY55" s="74">
        <f t="shared" si="25"/>
        <v>-14.976410255062012</v>
      </c>
      <c r="AZ55" s="66">
        <f t="shared" si="26"/>
        <v>-263.90334970145068</v>
      </c>
      <c r="BA55" s="129">
        <v>2</v>
      </c>
      <c r="BB55" s="52" t="s">
        <v>265</v>
      </c>
      <c r="BC55" s="22">
        <v>6</v>
      </c>
      <c r="BD55" s="22" t="s">
        <v>306</v>
      </c>
      <c r="BE55" s="22" t="s">
        <v>261</v>
      </c>
      <c r="BF55" s="83">
        <v>44255</v>
      </c>
      <c r="BG55" s="40"/>
      <c r="BH55" s="34">
        <v>18983.86</v>
      </c>
      <c r="BI55" s="34">
        <v>766.87</v>
      </c>
      <c r="BJ55" s="34">
        <v>-10024.99</v>
      </c>
      <c r="BK55" s="34"/>
      <c r="BL55" s="34"/>
      <c r="BM55" s="35">
        <f t="shared" si="27"/>
        <v>9725.74</v>
      </c>
      <c r="BN55" s="36">
        <f t="shared" si="28"/>
        <v>2.9999999998835847E-2</v>
      </c>
      <c r="BO55" s="37">
        <f t="shared" si="10"/>
        <v>3.5999999998602892E-3</v>
      </c>
      <c r="BP55" s="41">
        <f t="shared" si="29"/>
        <v>3.3599999998696138E-2</v>
      </c>
      <c r="BQ55" s="34">
        <f t="shared" si="30"/>
        <v>3.3599999998696138E-2</v>
      </c>
      <c r="BR55" s="34">
        <f t="shared" si="31"/>
        <v>0</v>
      </c>
      <c r="BS55" s="34">
        <f t="shared" si="32"/>
        <v>6.3839999997522656E-2</v>
      </c>
      <c r="BT55" s="42">
        <f t="shared" si="33"/>
        <v>0</v>
      </c>
      <c r="BU55" s="43">
        <f t="shared" si="34"/>
        <v>6.3839999997522656E-2</v>
      </c>
      <c r="BV55" s="34">
        <f t="shared" si="35"/>
        <v>0</v>
      </c>
      <c r="BW55" s="43">
        <f t="shared" si="36"/>
        <v>0</v>
      </c>
      <c r="BX55" s="40">
        <f t="shared" si="37"/>
        <v>6.3839999997522656E-2</v>
      </c>
      <c r="BY55" s="93">
        <f t="shared" si="38"/>
        <v>7.5909755122933733E-3</v>
      </c>
      <c r="BZ55" s="39">
        <f t="shared" si="39"/>
        <v>7.143097550981603E-2</v>
      </c>
      <c r="CA55" s="94">
        <f t="shared" si="40"/>
        <v>-263.83191872594085</v>
      </c>
      <c r="CB55" s="129">
        <v>2</v>
      </c>
      <c r="CC55" s="52" t="s">
        <v>265</v>
      </c>
      <c r="CD55" s="22">
        <v>6</v>
      </c>
      <c r="CE55" s="22" t="s">
        <v>306</v>
      </c>
      <c r="CF55" s="22" t="s">
        <v>261</v>
      </c>
      <c r="CG55" s="31">
        <v>44286</v>
      </c>
      <c r="CH55" s="40"/>
      <c r="CI55" s="22">
        <v>18983.87</v>
      </c>
      <c r="CJ55" s="22">
        <v>766.87</v>
      </c>
      <c r="CK55" s="22">
        <v>-10024.99</v>
      </c>
      <c r="CL55" s="22"/>
      <c r="CM55" s="22"/>
      <c r="CN55" s="32">
        <v>9725.7499999999982</v>
      </c>
      <c r="CO55" s="36">
        <f t="shared" si="41"/>
        <v>9.9999999983992893E-3</v>
      </c>
      <c r="CP55" s="37">
        <f t="shared" si="42"/>
        <v>1.2000009762172272E-3</v>
      </c>
      <c r="CQ55" s="105">
        <f t="shared" si="43"/>
        <v>1.1200000974616516E-2</v>
      </c>
      <c r="CR55" s="34">
        <f t="shared" si="44"/>
        <v>1.1200000974616516E-2</v>
      </c>
      <c r="CS55" s="34">
        <f t="shared" si="45"/>
        <v>0</v>
      </c>
      <c r="CT55" s="34">
        <f t="shared" si="46"/>
        <v>2.1280001851771379E-2</v>
      </c>
      <c r="CU55" s="41">
        <f t="shared" si="47"/>
        <v>0</v>
      </c>
      <c r="CV55" s="43">
        <f t="shared" si="48"/>
        <v>2.1280001851771379E-2</v>
      </c>
      <c r="CW55" s="34">
        <f t="shared" si="49"/>
        <v>0</v>
      </c>
      <c r="CX55" s="43">
        <f t="shared" si="50"/>
        <v>0</v>
      </c>
      <c r="CY55" s="40">
        <f t="shared" si="51"/>
        <v>2.1280001851771379E-2</v>
      </c>
      <c r="CZ55" s="108">
        <f t="shared" si="52"/>
        <v>1.8953671544209346E-3</v>
      </c>
      <c r="DA55" s="123">
        <f t="shared" si="11"/>
        <v>-7.5909755122933733E-3</v>
      </c>
      <c r="DB55" s="121">
        <f t="shared" si="53"/>
        <v>-1.8953671544209346E-3</v>
      </c>
      <c r="DC55" s="124">
        <f t="shared" si="12"/>
        <v>-2.652236863714395E-2</v>
      </c>
      <c r="DD55" s="125">
        <f t="shared" si="13"/>
        <v>-6.4897683669310402E-3</v>
      </c>
      <c r="DE55" s="111">
        <f t="shared" si="54"/>
        <v>-1.9323110664596986E-2</v>
      </c>
      <c r="DF55" s="106">
        <f t="shared" si="14"/>
        <v>-263.85124183660542</v>
      </c>
      <c r="DG55" s="106" t="str">
        <f t="shared" si="55"/>
        <v>П2 146_Волков С.С.</v>
      </c>
      <c r="DH55" s="129">
        <v>2</v>
      </c>
      <c r="DI55" s="52" t="s">
        <v>265</v>
      </c>
      <c r="DJ55" s="22">
        <v>6</v>
      </c>
      <c r="DK55" s="22" t="s">
        <v>306</v>
      </c>
      <c r="DL55" s="22" t="s">
        <v>261</v>
      </c>
      <c r="DM55" s="31">
        <v>44319</v>
      </c>
      <c r="DN55" s="40"/>
      <c r="DO55" s="34">
        <v>18991.189999999999</v>
      </c>
      <c r="DP55" s="34">
        <v>766.87</v>
      </c>
      <c r="DQ55" s="34">
        <v>-10024.99</v>
      </c>
      <c r="DR55" s="34"/>
      <c r="DS55" s="34"/>
      <c r="DT55" s="35">
        <v>9733.0699999999979</v>
      </c>
      <c r="DU55" s="36">
        <f t="shared" si="56"/>
        <v>7.319999999999709</v>
      </c>
      <c r="DV55" s="37">
        <f t="shared" si="57"/>
        <v>0.87839605464183623</v>
      </c>
      <c r="DW55" s="105">
        <f t="shared" si="58"/>
        <v>8.1983960546415453</v>
      </c>
      <c r="DX55" s="34">
        <f t="shared" si="59"/>
        <v>8.1983960546415453</v>
      </c>
      <c r="DY55" s="34">
        <f t="shared" si="60"/>
        <v>0</v>
      </c>
      <c r="DZ55" s="34">
        <f t="shared" si="61"/>
        <v>15.576952503818935</v>
      </c>
      <c r="EA55" s="41">
        <f t="shared" si="62"/>
        <v>0</v>
      </c>
      <c r="EB55" s="43">
        <f t="shared" si="63"/>
        <v>15.576952503818935</v>
      </c>
      <c r="EC55" s="34">
        <v>0</v>
      </c>
      <c r="ED55" s="43">
        <f t="shared" si="64"/>
        <v>0</v>
      </c>
      <c r="EE55" s="104">
        <f t="shared" si="65"/>
        <v>15.576952503818935</v>
      </c>
      <c r="EF55" s="39">
        <f t="shared" si="66"/>
        <v>9.3293534478603437</v>
      </c>
      <c r="EG55" s="44">
        <f t="shared" si="67"/>
        <v>-254.52188838874508</v>
      </c>
      <c r="EH55" s="144" t="s">
        <v>306</v>
      </c>
      <c r="EI55" s="129">
        <v>2</v>
      </c>
      <c r="EJ55" s="52" t="s">
        <v>265</v>
      </c>
    </row>
    <row r="56" spans="1:140" ht="15.75" thickBot="1" x14ac:dyDescent="0.3">
      <c r="A56" s="22">
        <v>7</v>
      </c>
      <c r="B56" s="22" t="s">
        <v>234</v>
      </c>
      <c r="C56" s="22" t="s">
        <v>231</v>
      </c>
      <c r="D56" s="31">
        <v>44196</v>
      </c>
      <c r="E56" s="34"/>
      <c r="F56" s="34">
        <v>4877.3100000000004</v>
      </c>
      <c r="G56" s="34">
        <v>0.01</v>
      </c>
      <c r="H56" s="34">
        <v>-4370.42</v>
      </c>
      <c r="I56" s="34"/>
      <c r="J56" s="34"/>
      <c r="K56" s="35">
        <v>506.90000000000055</v>
      </c>
      <c r="L56" s="36">
        <v>0</v>
      </c>
      <c r="M56" s="37">
        <v>0</v>
      </c>
      <c r="N56" s="38">
        <v>0</v>
      </c>
      <c r="O56" s="34">
        <v>0</v>
      </c>
      <c r="P56" s="34">
        <v>0</v>
      </c>
      <c r="Q56" s="34">
        <v>0</v>
      </c>
      <c r="R56" s="42">
        <v>0</v>
      </c>
      <c r="S56" s="43">
        <v>0</v>
      </c>
      <c r="T56" s="34">
        <v>0</v>
      </c>
      <c r="U56" s="34">
        <v>0</v>
      </c>
      <c r="V56" s="39">
        <v>0</v>
      </c>
      <c r="W56" s="44">
        <v>-2243.7853830481372</v>
      </c>
      <c r="X56" s="129">
        <v>2</v>
      </c>
      <c r="Y56" s="22" t="s">
        <v>265</v>
      </c>
      <c r="Z56" s="22">
        <v>7</v>
      </c>
      <c r="AA56" s="22" t="s">
        <v>234</v>
      </c>
      <c r="AB56" s="22" t="s">
        <v>231</v>
      </c>
      <c r="AC56" s="31">
        <v>44228</v>
      </c>
      <c r="AD56" s="40"/>
      <c r="AE56" s="22">
        <v>4877.3100000000004</v>
      </c>
      <c r="AF56" s="22">
        <v>0.01</v>
      </c>
      <c r="AG56" s="22">
        <v>-4370.42</v>
      </c>
      <c r="AH56" s="22"/>
      <c r="AI56" s="22"/>
      <c r="AJ56" s="32">
        <v>506.90000000000055</v>
      </c>
      <c r="AK56" s="55">
        <f t="shared" si="8"/>
        <v>0</v>
      </c>
      <c r="AL56" s="56">
        <f t="shared" si="9"/>
        <v>0</v>
      </c>
      <c r="AM56" s="57">
        <f t="shared" si="15"/>
        <v>0</v>
      </c>
      <c r="AN56" s="49">
        <f t="shared" si="16"/>
        <v>0</v>
      </c>
      <c r="AO56" s="49">
        <f t="shared" si="17"/>
        <v>0</v>
      </c>
      <c r="AP56" s="49">
        <f t="shared" si="18"/>
        <v>0</v>
      </c>
      <c r="AQ56" s="58">
        <f t="shared" si="19"/>
        <v>0</v>
      </c>
      <c r="AR56" s="59">
        <f t="shared" si="20"/>
        <v>0</v>
      </c>
      <c r="AS56" s="49">
        <f t="shared" si="21"/>
        <v>0</v>
      </c>
      <c r="AT56" s="64">
        <f t="shared" si="22"/>
        <v>0</v>
      </c>
      <c r="AU56" s="73">
        <f t="shared" si="23"/>
        <v>0</v>
      </c>
      <c r="AV56" s="40">
        <v>0</v>
      </c>
      <c r="AW56" s="6">
        <v>0</v>
      </c>
      <c r="AX56" s="72">
        <f t="shared" si="24"/>
        <v>0</v>
      </c>
      <c r="AY56" s="74">
        <f t="shared" si="25"/>
        <v>0</v>
      </c>
      <c r="AZ56" s="66">
        <f t="shared" si="26"/>
        <v>-2243.7853830481372</v>
      </c>
      <c r="BA56" s="129">
        <v>2</v>
      </c>
      <c r="BB56" s="52" t="s">
        <v>265</v>
      </c>
      <c r="BC56" s="22">
        <v>7</v>
      </c>
      <c r="BD56" s="22" t="s">
        <v>234</v>
      </c>
      <c r="BE56" s="22" t="s">
        <v>231</v>
      </c>
      <c r="BF56" s="83">
        <v>44255</v>
      </c>
      <c r="BG56" s="40"/>
      <c r="BH56" s="34">
        <v>4877.3100000000004</v>
      </c>
      <c r="BI56" s="34">
        <v>0.01</v>
      </c>
      <c r="BJ56" s="34">
        <v>-4370.42</v>
      </c>
      <c r="BK56" s="34"/>
      <c r="BL56" s="34"/>
      <c r="BM56" s="35">
        <f t="shared" si="27"/>
        <v>506.90000000000055</v>
      </c>
      <c r="BN56" s="36">
        <f t="shared" si="28"/>
        <v>0</v>
      </c>
      <c r="BO56" s="37">
        <f t="shared" si="10"/>
        <v>0</v>
      </c>
      <c r="BP56" s="41">
        <f t="shared" si="29"/>
        <v>0</v>
      </c>
      <c r="BQ56" s="34">
        <f t="shared" si="30"/>
        <v>0</v>
      </c>
      <c r="BR56" s="34">
        <f t="shared" si="31"/>
        <v>0</v>
      </c>
      <c r="BS56" s="34">
        <f t="shared" si="32"/>
        <v>0</v>
      </c>
      <c r="BT56" s="42">
        <f t="shared" si="33"/>
        <v>0</v>
      </c>
      <c r="BU56" s="43">
        <f t="shared" si="34"/>
        <v>0</v>
      </c>
      <c r="BV56" s="34">
        <f t="shared" si="35"/>
        <v>0</v>
      </c>
      <c r="BW56" s="43">
        <f t="shared" si="36"/>
        <v>0</v>
      </c>
      <c r="BX56" s="40">
        <f t="shared" si="37"/>
        <v>0</v>
      </c>
      <c r="BY56" s="93">
        <f t="shared" si="38"/>
        <v>0</v>
      </c>
      <c r="BZ56" s="39">
        <f t="shared" si="39"/>
        <v>0</v>
      </c>
      <c r="CA56" s="94">
        <f t="shared" si="40"/>
        <v>-2243.7853830481372</v>
      </c>
      <c r="CB56" s="129">
        <v>2</v>
      </c>
      <c r="CC56" s="52" t="s">
        <v>265</v>
      </c>
      <c r="CD56" s="22">
        <v>7</v>
      </c>
      <c r="CE56" s="22" t="s">
        <v>234</v>
      </c>
      <c r="CF56" s="22" t="s">
        <v>231</v>
      </c>
      <c r="CG56" s="31">
        <v>44286</v>
      </c>
      <c r="CH56" s="40"/>
      <c r="CI56" s="22">
        <v>4880.88</v>
      </c>
      <c r="CJ56" s="22">
        <v>0.01</v>
      </c>
      <c r="CK56" s="22">
        <v>-4370.42</v>
      </c>
      <c r="CL56" s="22"/>
      <c r="CM56" s="22"/>
      <c r="CN56" s="32">
        <v>510.47000000000025</v>
      </c>
      <c r="CO56" s="36">
        <f t="shared" si="41"/>
        <v>3.569999999999709</v>
      </c>
      <c r="CP56" s="37">
        <f t="shared" si="42"/>
        <v>0.42840034857808967</v>
      </c>
      <c r="CQ56" s="105">
        <f t="shared" si="43"/>
        <v>3.9984003485777988</v>
      </c>
      <c r="CR56" s="34">
        <f t="shared" si="44"/>
        <v>3.9984003485777988</v>
      </c>
      <c r="CS56" s="34">
        <f t="shared" si="45"/>
        <v>0</v>
      </c>
      <c r="CT56" s="34">
        <f t="shared" si="46"/>
        <v>7.5969606622978176</v>
      </c>
      <c r="CU56" s="41">
        <f t="shared" si="47"/>
        <v>0</v>
      </c>
      <c r="CV56" s="43">
        <f t="shared" si="48"/>
        <v>7.5969606622978176</v>
      </c>
      <c r="CW56" s="34">
        <f t="shared" si="49"/>
        <v>0</v>
      </c>
      <c r="CX56" s="43">
        <f t="shared" si="50"/>
        <v>0</v>
      </c>
      <c r="CY56" s="40">
        <f t="shared" si="51"/>
        <v>7.5969606622978176</v>
      </c>
      <c r="CZ56" s="108">
        <f t="shared" si="52"/>
        <v>0.67664607423653012</v>
      </c>
      <c r="DA56" s="123">
        <f t="shared" si="11"/>
        <v>0</v>
      </c>
      <c r="DB56" s="121">
        <f t="shared" si="53"/>
        <v>-0.67664607423653012</v>
      </c>
      <c r="DC56" s="124">
        <f t="shared" si="12"/>
        <v>0</v>
      </c>
      <c r="DD56" s="125">
        <f t="shared" si="13"/>
        <v>-2.3168473073650531</v>
      </c>
      <c r="DE56" s="111">
        <f t="shared" si="54"/>
        <v>5.2801133549327641</v>
      </c>
      <c r="DF56" s="106">
        <f t="shared" si="14"/>
        <v>-2238.5052696932044</v>
      </c>
      <c r="DG56" s="106" t="str">
        <f t="shared" si="55"/>
        <v>П2 149_Тирон Д.Л.</v>
      </c>
      <c r="DH56" s="129">
        <v>2</v>
      </c>
      <c r="DI56" s="52" t="s">
        <v>265</v>
      </c>
      <c r="DJ56" s="22">
        <v>7</v>
      </c>
      <c r="DK56" s="22" t="s">
        <v>234</v>
      </c>
      <c r="DL56" s="22" t="s">
        <v>231</v>
      </c>
      <c r="DM56" s="31">
        <v>44319</v>
      </c>
      <c r="DN56" s="40"/>
      <c r="DO56" s="34">
        <v>4887.55</v>
      </c>
      <c r="DP56" s="34">
        <v>0.01</v>
      </c>
      <c r="DQ56" s="34">
        <v>-4370.42</v>
      </c>
      <c r="DR56" s="34"/>
      <c r="DS56" s="34"/>
      <c r="DT56" s="35">
        <v>517.14000000000033</v>
      </c>
      <c r="DU56" s="36">
        <f t="shared" si="56"/>
        <v>6.6700000000000728</v>
      </c>
      <c r="DV56" s="37">
        <f t="shared" si="57"/>
        <v>0.80039640498105791</v>
      </c>
      <c r="DW56" s="105">
        <f t="shared" si="58"/>
        <v>7.4703964049811304</v>
      </c>
      <c r="DX56" s="34">
        <f t="shared" si="59"/>
        <v>7.4703964049811304</v>
      </c>
      <c r="DY56" s="34">
        <f t="shared" si="60"/>
        <v>0</v>
      </c>
      <c r="DZ56" s="34">
        <f t="shared" si="61"/>
        <v>14.193753169464147</v>
      </c>
      <c r="EA56" s="41">
        <f t="shared" si="62"/>
        <v>0</v>
      </c>
      <c r="EB56" s="43">
        <f t="shared" si="63"/>
        <v>14.193753169464147</v>
      </c>
      <c r="EC56" s="34">
        <v>0</v>
      </c>
      <c r="ED56" s="43">
        <f t="shared" si="64"/>
        <v>0</v>
      </c>
      <c r="EE56" s="104">
        <f t="shared" si="65"/>
        <v>14.193753169464147</v>
      </c>
      <c r="EF56" s="39">
        <f t="shared" si="66"/>
        <v>8.5009272537201692</v>
      </c>
      <c r="EG56" s="44">
        <f t="shared" si="67"/>
        <v>-2230.0043424394844</v>
      </c>
      <c r="EH56" s="144" t="s">
        <v>234</v>
      </c>
      <c r="EI56" s="129">
        <v>2</v>
      </c>
      <c r="EJ56" s="52" t="s">
        <v>265</v>
      </c>
    </row>
    <row r="57" spans="1:140" ht="15.75" thickBot="1" x14ac:dyDescent="0.3">
      <c r="A57" s="22">
        <v>8</v>
      </c>
      <c r="B57" s="22" t="s">
        <v>56</v>
      </c>
      <c r="C57" s="22" t="s">
        <v>16</v>
      </c>
      <c r="D57" s="31">
        <v>44196</v>
      </c>
      <c r="E57" s="34"/>
      <c r="F57" s="34">
        <v>3401.17</v>
      </c>
      <c r="G57" s="34"/>
      <c r="H57" s="34"/>
      <c r="I57" s="34"/>
      <c r="J57" s="34"/>
      <c r="K57" s="35">
        <v>3401.17</v>
      </c>
      <c r="L57" s="36">
        <v>7.7600000000002183</v>
      </c>
      <c r="M57" s="37">
        <v>0.93120017016538537</v>
      </c>
      <c r="N57" s="38">
        <v>8.6912001701656045</v>
      </c>
      <c r="O57" s="34">
        <v>8.6912001701656045</v>
      </c>
      <c r="P57" s="34">
        <v>0</v>
      </c>
      <c r="Q57" s="34">
        <v>16.513280323314646</v>
      </c>
      <c r="R57" s="42">
        <v>0</v>
      </c>
      <c r="S57" s="43">
        <v>16.513280323314646</v>
      </c>
      <c r="T57" s="34">
        <v>0</v>
      </c>
      <c r="U57" s="34">
        <v>0</v>
      </c>
      <c r="V57" s="39">
        <v>16.513280323314646</v>
      </c>
      <c r="W57" s="44">
        <v>292.78646191093537</v>
      </c>
      <c r="X57" s="129">
        <v>1</v>
      </c>
      <c r="Y57" s="22" t="s">
        <v>265</v>
      </c>
      <c r="Z57" s="22">
        <v>8</v>
      </c>
      <c r="AA57" s="22" t="s">
        <v>56</v>
      </c>
      <c r="AB57" s="22" t="s">
        <v>16</v>
      </c>
      <c r="AC57" s="31">
        <v>44228</v>
      </c>
      <c r="AD57" s="40"/>
      <c r="AE57" s="22">
        <v>3406.2000000000003</v>
      </c>
      <c r="AF57" s="22"/>
      <c r="AG57" s="22"/>
      <c r="AH57" s="22"/>
      <c r="AI57" s="22"/>
      <c r="AJ57" s="32">
        <v>3406.2000000000003</v>
      </c>
      <c r="AK57" s="55">
        <f t="shared" si="8"/>
        <v>5.0300000000002001</v>
      </c>
      <c r="AL57" s="56">
        <f t="shared" si="9"/>
        <v>0.60336337716376298</v>
      </c>
      <c r="AM57" s="57">
        <f t="shared" si="15"/>
        <v>5.6333633771639633</v>
      </c>
      <c r="AN57" s="49">
        <f t="shared" si="16"/>
        <v>5.6333633771639633</v>
      </c>
      <c r="AO57" s="49">
        <f t="shared" si="17"/>
        <v>0</v>
      </c>
      <c r="AP57" s="49">
        <f t="shared" si="18"/>
        <v>10.70339041661153</v>
      </c>
      <c r="AQ57" s="58">
        <f t="shared" si="19"/>
        <v>0</v>
      </c>
      <c r="AR57" s="59">
        <f t="shared" si="20"/>
        <v>10.70339041661153</v>
      </c>
      <c r="AS57" s="49">
        <f t="shared" si="21"/>
        <v>0</v>
      </c>
      <c r="AT57" s="64">
        <f t="shared" si="22"/>
        <v>0</v>
      </c>
      <c r="AU57" s="73">
        <f t="shared" si="23"/>
        <v>10.70339041661153</v>
      </c>
      <c r="AV57" s="40">
        <v>16.513280323314646</v>
      </c>
      <c r="AW57" s="6">
        <v>11.34138952782242</v>
      </c>
      <c r="AX57" s="72">
        <f t="shared" si="24"/>
        <v>-46.957296015029158</v>
      </c>
      <c r="AY57" s="74">
        <f t="shared" si="25"/>
        <v>-36.253905598417631</v>
      </c>
      <c r="AZ57" s="66">
        <f t="shared" si="26"/>
        <v>256.53255631251773</v>
      </c>
      <c r="BA57" s="129">
        <v>1</v>
      </c>
      <c r="BB57" s="52" t="s">
        <v>265</v>
      </c>
      <c r="BC57" s="22">
        <v>8</v>
      </c>
      <c r="BD57" s="22" t="s">
        <v>56</v>
      </c>
      <c r="BE57" s="22" t="s">
        <v>16</v>
      </c>
      <c r="BF57" s="83">
        <v>44255</v>
      </c>
      <c r="BG57" s="40"/>
      <c r="BH57" s="34">
        <v>3406.35</v>
      </c>
      <c r="BI57" s="34"/>
      <c r="BJ57" s="34"/>
      <c r="BK57" s="34"/>
      <c r="BL57" s="34"/>
      <c r="BM57" s="35">
        <f t="shared" si="27"/>
        <v>3406.35</v>
      </c>
      <c r="BN57" s="36">
        <f t="shared" si="28"/>
        <v>0.1499999999996362</v>
      </c>
      <c r="BO57" s="37">
        <f t="shared" si="10"/>
        <v>1.799999999995628E-2</v>
      </c>
      <c r="BP57" s="41">
        <f t="shared" si="29"/>
        <v>0.16799999999959248</v>
      </c>
      <c r="BQ57" s="34">
        <f t="shared" si="30"/>
        <v>0.16799999999959248</v>
      </c>
      <c r="BR57" s="34">
        <f t="shared" si="31"/>
        <v>0</v>
      </c>
      <c r="BS57" s="34">
        <f t="shared" si="32"/>
        <v>0.31919999999922571</v>
      </c>
      <c r="BT57" s="42">
        <f t="shared" si="33"/>
        <v>0</v>
      </c>
      <c r="BU57" s="43">
        <f t="shared" si="34"/>
        <v>0.31919999999922571</v>
      </c>
      <c r="BV57" s="34">
        <f t="shared" si="35"/>
        <v>0</v>
      </c>
      <c r="BW57" s="43">
        <f t="shared" si="36"/>
        <v>0</v>
      </c>
      <c r="BX57" s="40">
        <f t="shared" si="37"/>
        <v>0.31919999999922571</v>
      </c>
      <c r="BY57" s="93">
        <f t="shared" si="38"/>
        <v>3.7954877562847655E-2</v>
      </c>
      <c r="BZ57" s="39">
        <f t="shared" si="39"/>
        <v>0.35715487756207337</v>
      </c>
      <c r="CA57" s="94">
        <f t="shared" si="40"/>
        <v>256.88971119007982</v>
      </c>
      <c r="CB57" s="129">
        <v>1</v>
      </c>
      <c r="CC57" s="52" t="s">
        <v>265</v>
      </c>
      <c r="CD57" s="22">
        <v>8</v>
      </c>
      <c r="CE57" s="22" t="s">
        <v>56</v>
      </c>
      <c r="CF57" s="22" t="s">
        <v>16</v>
      </c>
      <c r="CG57" s="31">
        <v>44286</v>
      </c>
      <c r="CH57" s="40"/>
      <c r="CI57" s="22">
        <v>3423.57</v>
      </c>
      <c r="CJ57" s="22"/>
      <c r="CK57" s="22"/>
      <c r="CL57" s="22"/>
      <c r="CM57" s="22"/>
      <c r="CN57" s="32">
        <v>3423.57</v>
      </c>
      <c r="CO57" s="36">
        <f t="shared" si="41"/>
        <v>17.220000000000255</v>
      </c>
      <c r="CP57" s="37">
        <f t="shared" si="42"/>
        <v>2.0664016813768669</v>
      </c>
      <c r="CQ57" s="105">
        <f t="shared" si="43"/>
        <v>19.286401681377122</v>
      </c>
      <c r="CR57" s="34">
        <f t="shared" si="44"/>
        <v>19.286401681377122</v>
      </c>
      <c r="CS57" s="34">
        <f t="shared" si="45"/>
        <v>0</v>
      </c>
      <c r="CT57" s="34">
        <f t="shared" si="46"/>
        <v>36.644163194616532</v>
      </c>
      <c r="CU57" s="41">
        <f t="shared" si="47"/>
        <v>0</v>
      </c>
      <c r="CV57" s="43">
        <f t="shared" si="48"/>
        <v>36.644163194616532</v>
      </c>
      <c r="CW57" s="34">
        <f t="shared" si="49"/>
        <v>0</v>
      </c>
      <c r="CX57" s="43">
        <f t="shared" si="50"/>
        <v>0</v>
      </c>
      <c r="CY57" s="40">
        <f t="shared" si="51"/>
        <v>36.644163194616532</v>
      </c>
      <c r="CZ57" s="108">
        <f t="shared" si="52"/>
        <v>3.2638222404353416</v>
      </c>
      <c r="DA57" s="123">
        <f t="shared" si="11"/>
        <v>-3.7954877562847655E-2</v>
      </c>
      <c r="DB57" s="121">
        <f t="shared" si="53"/>
        <v>-3.2638222404353416</v>
      </c>
      <c r="DC57" s="124">
        <f t="shared" si="12"/>
        <v>-0.13261184319054414</v>
      </c>
      <c r="DD57" s="125">
        <f t="shared" si="13"/>
        <v>-11.175381129644272</v>
      </c>
      <c r="DE57" s="111">
        <f t="shared" si="54"/>
        <v>25.298215344218868</v>
      </c>
      <c r="DF57" s="106">
        <f t="shared" si="14"/>
        <v>282.1879265342987</v>
      </c>
      <c r="DG57" s="106" t="str">
        <f t="shared" si="55"/>
        <v>П2 151_Попов Н.С.</v>
      </c>
      <c r="DH57" s="129">
        <v>1</v>
      </c>
      <c r="DI57" s="52" t="s">
        <v>265</v>
      </c>
      <c r="DJ57" s="22">
        <v>8</v>
      </c>
      <c r="DK57" s="22" t="s">
        <v>56</v>
      </c>
      <c r="DL57" s="22" t="s">
        <v>16</v>
      </c>
      <c r="DM57" s="31">
        <v>44319</v>
      </c>
      <c r="DN57" s="40"/>
      <c r="DO57" s="34">
        <v>3441.27</v>
      </c>
      <c r="DP57" s="34"/>
      <c r="DQ57" s="34"/>
      <c r="DR57" s="34"/>
      <c r="DS57" s="34"/>
      <c r="DT57" s="35">
        <v>3441.27</v>
      </c>
      <c r="DU57" s="36">
        <f t="shared" si="56"/>
        <v>17.699999999999818</v>
      </c>
      <c r="DV57" s="37">
        <f t="shared" si="57"/>
        <v>2.1239904599946664</v>
      </c>
      <c r="DW57" s="105">
        <f t="shared" si="58"/>
        <v>19.823990459994484</v>
      </c>
      <c r="DX57" s="34">
        <f t="shared" si="59"/>
        <v>19.823990459994484</v>
      </c>
      <c r="DY57" s="34">
        <f t="shared" si="60"/>
        <v>0</v>
      </c>
      <c r="DZ57" s="34">
        <f t="shared" si="61"/>
        <v>37.665581873989517</v>
      </c>
      <c r="EA57" s="41">
        <f t="shared" si="62"/>
        <v>0</v>
      </c>
      <c r="EB57" s="43">
        <f t="shared" si="63"/>
        <v>37.665581873989517</v>
      </c>
      <c r="EC57" s="34">
        <v>0</v>
      </c>
      <c r="ED57" s="43">
        <f t="shared" si="64"/>
        <v>0</v>
      </c>
      <c r="EE57" s="104">
        <f t="shared" si="65"/>
        <v>37.665581873989517</v>
      </c>
      <c r="EF57" s="39">
        <f t="shared" si="66"/>
        <v>22.558682517367888</v>
      </c>
      <c r="EG57" s="44">
        <f t="shared" si="67"/>
        <v>304.74660905166661</v>
      </c>
      <c r="EH57" s="144" t="s">
        <v>56</v>
      </c>
      <c r="EI57" s="129">
        <v>1</v>
      </c>
      <c r="EJ57" s="52" t="s">
        <v>265</v>
      </c>
    </row>
    <row r="58" spans="1:140" ht="15.75" thickBot="1" x14ac:dyDescent="0.3">
      <c r="A58" s="22">
        <v>9</v>
      </c>
      <c r="B58" s="22" t="s">
        <v>235</v>
      </c>
      <c r="C58" s="22" t="s">
        <v>232</v>
      </c>
      <c r="D58" s="31">
        <v>44196</v>
      </c>
      <c r="E58" s="34"/>
      <c r="F58" s="34">
        <v>851.4</v>
      </c>
      <c r="G58" s="34">
        <v>0.08</v>
      </c>
      <c r="H58" s="34">
        <v>1247.1400000000001</v>
      </c>
      <c r="I58" s="34"/>
      <c r="J58" s="34"/>
      <c r="K58" s="35">
        <v>2098.62</v>
      </c>
      <c r="L58" s="36">
        <v>0</v>
      </c>
      <c r="M58" s="37">
        <v>0</v>
      </c>
      <c r="N58" s="38">
        <v>0</v>
      </c>
      <c r="O58" s="34">
        <v>0</v>
      </c>
      <c r="P58" s="34">
        <v>0</v>
      </c>
      <c r="Q58" s="34">
        <v>0</v>
      </c>
      <c r="R58" s="42">
        <v>0</v>
      </c>
      <c r="S58" s="43">
        <v>0</v>
      </c>
      <c r="T58" s="34">
        <v>0</v>
      </c>
      <c r="U58" s="34">
        <v>0</v>
      </c>
      <c r="V58" s="39">
        <v>0</v>
      </c>
      <c r="W58" s="44">
        <v>-654.04076108017591</v>
      </c>
      <c r="X58" s="129">
        <v>2</v>
      </c>
      <c r="Y58" s="22" t="s">
        <v>265</v>
      </c>
      <c r="Z58" s="22">
        <v>9</v>
      </c>
      <c r="AA58" s="22" t="s">
        <v>235</v>
      </c>
      <c r="AB58" s="22" t="s">
        <v>232</v>
      </c>
      <c r="AC58" s="31">
        <v>44228</v>
      </c>
      <c r="AD58" s="40"/>
      <c r="AE58" s="22">
        <v>851.4</v>
      </c>
      <c r="AF58" s="22">
        <v>0.08</v>
      </c>
      <c r="AG58" s="22">
        <v>1247.1400000000001</v>
      </c>
      <c r="AH58" s="22"/>
      <c r="AI58" s="22"/>
      <c r="AJ58" s="32">
        <v>2098.62</v>
      </c>
      <c r="AK58" s="55">
        <f t="shared" si="8"/>
        <v>0</v>
      </c>
      <c r="AL58" s="56">
        <f t="shared" si="9"/>
        <v>0</v>
      </c>
      <c r="AM58" s="57">
        <f t="shared" si="15"/>
        <v>0</v>
      </c>
      <c r="AN58" s="49">
        <f t="shared" si="16"/>
        <v>0</v>
      </c>
      <c r="AO58" s="49">
        <f t="shared" si="17"/>
        <v>0</v>
      </c>
      <c r="AP58" s="49">
        <f t="shared" si="18"/>
        <v>0</v>
      </c>
      <c r="AQ58" s="58">
        <f t="shared" si="19"/>
        <v>0</v>
      </c>
      <c r="AR58" s="59">
        <f t="shared" si="20"/>
        <v>0</v>
      </c>
      <c r="AS58" s="49">
        <f t="shared" si="21"/>
        <v>0</v>
      </c>
      <c r="AT58" s="64">
        <f t="shared" si="22"/>
        <v>0</v>
      </c>
      <c r="AU58" s="73">
        <f t="shared" si="23"/>
        <v>0</v>
      </c>
      <c r="AV58" s="40">
        <v>0</v>
      </c>
      <c r="AW58" s="6">
        <v>0</v>
      </c>
      <c r="AX58" s="72">
        <f t="shared" si="24"/>
        <v>0</v>
      </c>
      <c r="AY58" s="74">
        <f t="shared" si="25"/>
        <v>0</v>
      </c>
      <c r="AZ58" s="66">
        <f t="shared" si="26"/>
        <v>-654.04076108017591</v>
      </c>
      <c r="BA58" s="129">
        <v>2</v>
      </c>
      <c r="BB58" s="52" t="s">
        <v>265</v>
      </c>
      <c r="BC58" s="22">
        <v>9</v>
      </c>
      <c r="BD58" s="22" t="s">
        <v>235</v>
      </c>
      <c r="BE58" s="22" t="s">
        <v>232</v>
      </c>
      <c r="BF58" s="83">
        <v>44255</v>
      </c>
      <c r="BG58" s="40"/>
      <c r="BH58" s="34">
        <v>851.4</v>
      </c>
      <c r="BI58" s="34">
        <v>0.08</v>
      </c>
      <c r="BJ58" s="34">
        <v>1247.1400000000001</v>
      </c>
      <c r="BK58" s="34"/>
      <c r="BL58" s="34"/>
      <c r="BM58" s="35">
        <f t="shared" si="27"/>
        <v>2098.62</v>
      </c>
      <c r="BN58" s="36">
        <f t="shared" si="28"/>
        <v>0</v>
      </c>
      <c r="BO58" s="37">
        <f t="shared" si="10"/>
        <v>0</v>
      </c>
      <c r="BP58" s="41">
        <f t="shared" si="29"/>
        <v>0</v>
      </c>
      <c r="BQ58" s="34">
        <f t="shared" si="30"/>
        <v>0</v>
      </c>
      <c r="BR58" s="34">
        <f t="shared" si="31"/>
        <v>0</v>
      </c>
      <c r="BS58" s="34">
        <f t="shared" si="32"/>
        <v>0</v>
      </c>
      <c r="BT58" s="42">
        <f t="shared" si="33"/>
        <v>0</v>
      </c>
      <c r="BU58" s="43">
        <f t="shared" si="34"/>
        <v>0</v>
      </c>
      <c r="BV58" s="34">
        <f t="shared" si="35"/>
        <v>0</v>
      </c>
      <c r="BW58" s="43">
        <f t="shared" si="36"/>
        <v>0</v>
      </c>
      <c r="BX58" s="40">
        <f t="shared" si="37"/>
        <v>0</v>
      </c>
      <c r="BY58" s="93">
        <f t="shared" si="38"/>
        <v>0</v>
      </c>
      <c r="BZ58" s="39">
        <f t="shared" si="39"/>
        <v>0</v>
      </c>
      <c r="CA58" s="94">
        <f t="shared" si="40"/>
        <v>-654.04076108017591</v>
      </c>
      <c r="CB58" s="129">
        <v>2</v>
      </c>
      <c r="CC58" s="52" t="s">
        <v>265</v>
      </c>
      <c r="CD58" s="22">
        <v>9</v>
      </c>
      <c r="CE58" s="22" t="s">
        <v>235</v>
      </c>
      <c r="CF58" s="22" t="s">
        <v>232</v>
      </c>
      <c r="CG58" s="31">
        <v>44286</v>
      </c>
      <c r="CH58" s="40"/>
      <c r="CI58" s="22">
        <v>851.4</v>
      </c>
      <c r="CJ58" s="22">
        <v>0.08</v>
      </c>
      <c r="CK58" s="22">
        <v>1247.1400000000001</v>
      </c>
      <c r="CL58" s="22"/>
      <c r="CM58" s="22"/>
      <c r="CN58" s="32">
        <v>2098.62</v>
      </c>
      <c r="CO58" s="36">
        <f t="shared" si="41"/>
        <v>0</v>
      </c>
      <c r="CP58" s="37">
        <f t="shared" si="42"/>
        <v>0</v>
      </c>
      <c r="CQ58" s="105">
        <f t="shared" si="43"/>
        <v>0</v>
      </c>
      <c r="CR58" s="34">
        <f t="shared" si="44"/>
        <v>0</v>
      </c>
      <c r="CS58" s="34">
        <f t="shared" si="45"/>
        <v>0</v>
      </c>
      <c r="CT58" s="34">
        <f t="shared" si="46"/>
        <v>0</v>
      </c>
      <c r="CU58" s="41">
        <f t="shared" si="47"/>
        <v>0</v>
      </c>
      <c r="CV58" s="43">
        <f t="shared" si="48"/>
        <v>0</v>
      </c>
      <c r="CW58" s="34">
        <f t="shared" si="49"/>
        <v>0</v>
      </c>
      <c r="CX58" s="43">
        <f t="shared" si="50"/>
        <v>0</v>
      </c>
      <c r="CY58" s="40">
        <f t="shared" si="51"/>
        <v>0</v>
      </c>
      <c r="CZ58" s="108">
        <f t="shared" si="52"/>
        <v>0</v>
      </c>
      <c r="DA58" s="123">
        <f t="shared" si="11"/>
        <v>0</v>
      </c>
      <c r="DB58" s="121">
        <f t="shared" si="53"/>
        <v>0</v>
      </c>
      <c r="DC58" s="124">
        <f t="shared" si="12"/>
        <v>0</v>
      </c>
      <c r="DD58" s="125">
        <f t="shared" si="13"/>
        <v>0</v>
      </c>
      <c r="DE58" s="111">
        <f t="shared" si="54"/>
        <v>0</v>
      </c>
      <c r="DF58" s="106">
        <f t="shared" si="14"/>
        <v>-654.04076108017591</v>
      </c>
      <c r="DG58" s="106" t="str">
        <f t="shared" si="55"/>
        <v>П2 161_Колесников Л.И.</v>
      </c>
      <c r="DH58" s="129">
        <v>2</v>
      </c>
      <c r="DI58" s="52" t="s">
        <v>265</v>
      </c>
      <c r="DJ58" s="22">
        <v>9</v>
      </c>
      <c r="DK58" s="22" t="s">
        <v>235</v>
      </c>
      <c r="DL58" s="22" t="s">
        <v>232</v>
      </c>
      <c r="DM58" s="31">
        <v>44319</v>
      </c>
      <c r="DN58" s="40"/>
      <c r="DO58" s="34">
        <v>851.62</v>
      </c>
      <c r="DP58" s="34">
        <v>0.08</v>
      </c>
      <c r="DQ58" s="34">
        <v>1247.1400000000001</v>
      </c>
      <c r="DR58" s="34"/>
      <c r="DS58" s="34"/>
      <c r="DT58" s="35">
        <v>2098.84</v>
      </c>
      <c r="DU58" s="36">
        <f t="shared" si="56"/>
        <v>0.22000000000025466</v>
      </c>
      <c r="DV58" s="37">
        <f t="shared" si="57"/>
        <v>2.6399881423693351E-2</v>
      </c>
      <c r="DW58" s="105">
        <f t="shared" si="58"/>
        <v>0.246399881423948</v>
      </c>
      <c r="DX58" s="34">
        <f t="shared" si="59"/>
        <v>0.246399881423948</v>
      </c>
      <c r="DY58" s="34">
        <f t="shared" si="60"/>
        <v>0</v>
      </c>
      <c r="DZ58" s="34">
        <f t="shared" si="61"/>
        <v>0.46815977470550119</v>
      </c>
      <c r="EA58" s="41">
        <f t="shared" si="62"/>
        <v>0</v>
      </c>
      <c r="EB58" s="43">
        <f t="shared" si="63"/>
        <v>0.46815977470550119</v>
      </c>
      <c r="EC58" s="34">
        <v>0</v>
      </c>
      <c r="ED58" s="43">
        <f t="shared" si="64"/>
        <v>0</v>
      </c>
      <c r="EE58" s="104">
        <f t="shared" si="65"/>
        <v>0.46815977470550119</v>
      </c>
      <c r="EF58" s="39">
        <f t="shared" si="66"/>
        <v>0.28039040417100175</v>
      </c>
      <c r="EG58" s="44">
        <f t="shared" si="67"/>
        <v>-653.76037067600487</v>
      </c>
      <c r="EH58" s="144" t="s">
        <v>235</v>
      </c>
      <c r="EI58" s="129">
        <v>2</v>
      </c>
      <c r="EJ58" s="52" t="s">
        <v>265</v>
      </c>
    </row>
    <row r="59" spans="1:140" ht="15.75" thickBot="1" x14ac:dyDescent="0.3">
      <c r="A59" s="22">
        <v>10</v>
      </c>
      <c r="B59" s="22" t="s">
        <v>57</v>
      </c>
      <c r="C59" s="22" t="s">
        <v>17</v>
      </c>
      <c r="D59" s="31">
        <v>44196</v>
      </c>
      <c r="E59" s="34"/>
      <c r="F59" s="34">
        <v>2704.53</v>
      </c>
      <c r="G59" s="34"/>
      <c r="H59" s="34"/>
      <c r="I59" s="34"/>
      <c r="J59" s="34"/>
      <c r="K59" s="35">
        <v>2704.53</v>
      </c>
      <c r="L59" s="36">
        <v>3.2400000000002365</v>
      </c>
      <c r="M59" s="37">
        <v>0.38880007104845155</v>
      </c>
      <c r="N59" s="38">
        <v>3.6288000710486878</v>
      </c>
      <c r="O59" s="34">
        <v>3.6288000710486878</v>
      </c>
      <c r="P59" s="34">
        <v>0</v>
      </c>
      <c r="Q59" s="34">
        <v>6.8947201349925065</v>
      </c>
      <c r="R59" s="42">
        <v>0</v>
      </c>
      <c r="S59" s="43">
        <v>6.8947201349925065</v>
      </c>
      <c r="T59" s="34">
        <v>0</v>
      </c>
      <c r="U59" s="34">
        <v>0</v>
      </c>
      <c r="V59" s="39">
        <v>6.8947201349925065</v>
      </c>
      <c r="W59" s="44">
        <v>-532.99521945377353</v>
      </c>
      <c r="X59" s="129">
        <v>1</v>
      </c>
      <c r="Y59" s="22" t="s">
        <v>265</v>
      </c>
      <c r="Z59" s="22">
        <v>10</v>
      </c>
      <c r="AA59" s="22" t="s">
        <v>57</v>
      </c>
      <c r="AB59" s="22" t="s">
        <v>17</v>
      </c>
      <c r="AC59" s="31">
        <v>44228</v>
      </c>
      <c r="AD59" s="40"/>
      <c r="AE59" s="22">
        <v>2706.2200000000003</v>
      </c>
      <c r="AF59" s="22"/>
      <c r="AG59" s="22"/>
      <c r="AH59" s="22"/>
      <c r="AI59" s="22"/>
      <c r="AJ59" s="32">
        <v>2706.2200000000003</v>
      </c>
      <c r="AK59" s="55">
        <f t="shared" si="8"/>
        <v>1.6900000000000546</v>
      </c>
      <c r="AL59" s="56">
        <f t="shared" si="9"/>
        <v>0.20272049849040791</v>
      </c>
      <c r="AM59" s="57">
        <f t="shared" si="15"/>
        <v>1.8927204984904624</v>
      </c>
      <c r="AN59" s="49">
        <f t="shared" si="16"/>
        <v>1.8927204984904624</v>
      </c>
      <c r="AO59" s="49">
        <f t="shared" si="17"/>
        <v>0</v>
      </c>
      <c r="AP59" s="49">
        <f t="shared" si="18"/>
        <v>3.5961689471318783</v>
      </c>
      <c r="AQ59" s="58">
        <f t="shared" si="19"/>
        <v>0</v>
      </c>
      <c r="AR59" s="59">
        <f t="shared" si="20"/>
        <v>3.5961689471318783</v>
      </c>
      <c r="AS59" s="49">
        <f t="shared" si="21"/>
        <v>0</v>
      </c>
      <c r="AT59" s="64">
        <f t="shared" si="22"/>
        <v>0</v>
      </c>
      <c r="AU59" s="73">
        <f t="shared" si="23"/>
        <v>3.5961689471318783</v>
      </c>
      <c r="AV59" s="40">
        <v>6.8947201349925065</v>
      </c>
      <c r="AW59" s="6">
        <v>10.426418140024701</v>
      </c>
      <c r="AX59" s="72">
        <f t="shared" si="24"/>
        <v>-25.473796665267617</v>
      </c>
      <c r="AY59" s="74">
        <f t="shared" si="25"/>
        <v>-21.877627718135738</v>
      </c>
      <c r="AZ59" s="66">
        <f t="shared" si="26"/>
        <v>-554.87284717190926</v>
      </c>
      <c r="BA59" s="129">
        <v>1</v>
      </c>
      <c r="BB59" s="52" t="s">
        <v>265</v>
      </c>
      <c r="BC59" s="22">
        <v>10</v>
      </c>
      <c r="BD59" s="22" t="s">
        <v>57</v>
      </c>
      <c r="BE59" s="22" t="s">
        <v>17</v>
      </c>
      <c r="BF59" s="83">
        <v>44255</v>
      </c>
      <c r="BG59" s="40"/>
      <c r="BH59" s="34">
        <v>2710.91</v>
      </c>
      <c r="BI59" s="34"/>
      <c r="BJ59" s="34"/>
      <c r="BK59" s="34"/>
      <c r="BL59" s="34"/>
      <c r="BM59" s="35">
        <f t="shared" si="27"/>
        <v>2710.91</v>
      </c>
      <c r="BN59" s="36">
        <f t="shared" si="28"/>
        <v>4.6899999999995998</v>
      </c>
      <c r="BO59" s="37">
        <f t="shared" si="10"/>
        <v>0.56279999999995001</v>
      </c>
      <c r="BP59" s="41">
        <f t="shared" si="29"/>
        <v>5.2527999999995494</v>
      </c>
      <c r="BQ59" s="34">
        <f t="shared" si="30"/>
        <v>5.2527999999995494</v>
      </c>
      <c r="BR59" s="34">
        <f t="shared" si="31"/>
        <v>0</v>
      </c>
      <c r="BS59" s="34">
        <f t="shared" si="32"/>
        <v>9.9803199999991428</v>
      </c>
      <c r="BT59" s="42">
        <f t="shared" si="33"/>
        <v>0</v>
      </c>
      <c r="BU59" s="43">
        <f t="shared" si="34"/>
        <v>9.9803199999991428</v>
      </c>
      <c r="BV59" s="34">
        <f t="shared" si="35"/>
        <v>0</v>
      </c>
      <c r="BW59" s="43">
        <f t="shared" si="36"/>
        <v>0</v>
      </c>
      <c r="BX59" s="40">
        <f t="shared" si="37"/>
        <v>9.9803199999991428</v>
      </c>
      <c r="BY59" s="93">
        <f t="shared" si="38"/>
        <v>1.1867225051344801</v>
      </c>
      <c r="BZ59" s="39">
        <f t="shared" si="39"/>
        <v>11.167042505133622</v>
      </c>
      <c r="CA59" s="94">
        <f t="shared" si="40"/>
        <v>-543.70580466677563</v>
      </c>
      <c r="CB59" s="129">
        <v>1</v>
      </c>
      <c r="CC59" s="52" t="s">
        <v>265</v>
      </c>
      <c r="CD59" s="22">
        <v>10</v>
      </c>
      <c r="CE59" s="22" t="s">
        <v>57</v>
      </c>
      <c r="CF59" s="22" t="s">
        <v>17</v>
      </c>
      <c r="CG59" s="31">
        <v>44286</v>
      </c>
      <c r="CH59" s="40"/>
      <c r="CI59" s="22">
        <v>2717.52</v>
      </c>
      <c r="CJ59" s="22"/>
      <c r="CK59" s="22"/>
      <c r="CL59" s="22"/>
      <c r="CM59" s="22"/>
      <c r="CN59" s="32">
        <v>2717.52</v>
      </c>
      <c r="CO59" s="36">
        <f t="shared" si="41"/>
        <v>6.6100000000001273</v>
      </c>
      <c r="CP59" s="37">
        <f t="shared" si="42"/>
        <v>0.79320064540657087</v>
      </c>
      <c r="CQ59" s="105">
        <f t="shared" si="43"/>
        <v>7.4032006454066979</v>
      </c>
      <c r="CR59" s="34">
        <f t="shared" si="44"/>
        <v>7.4032006454066979</v>
      </c>
      <c r="CS59" s="34">
        <f t="shared" si="45"/>
        <v>0</v>
      </c>
      <c r="CT59" s="34">
        <f t="shared" si="46"/>
        <v>14.066081226272726</v>
      </c>
      <c r="CU59" s="41">
        <f t="shared" si="47"/>
        <v>0</v>
      </c>
      <c r="CV59" s="43">
        <f t="shared" si="48"/>
        <v>14.066081226272726</v>
      </c>
      <c r="CW59" s="34">
        <f t="shared" si="49"/>
        <v>0</v>
      </c>
      <c r="CX59" s="43">
        <f t="shared" si="50"/>
        <v>0</v>
      </c>
      <c r="CY59" s="40">
        <f t="shared" si="51"/>
        <v>14.066081226272726</v>
      </c>
      <c r="CZ59" s="108">
        <f t="shared" si="52"/>
        <v>1.252837689272805</v>
      </c>
      <c r="DA59" s="123">
        <f t="shared" si="11"/>
        <v>-1.1867225051344801</v>
      </c>
      <c r="DB59" s="121">
        <f t="shared" si="53"/>
        <v>-1.252837689272805</v>
      </c>
      <c r="DC59" s="124">
        <f t="shared" si="12"/>
        <v>-4.1463302971007154</v>
      </c>
      <c r="DD59" s="125">
        <f t="shared" si="13"/>
        <v>-4.2897368912281628</v>
      </c>
      <c r="DE59" s="111">
        <f t="shared" si="54"/>
        <v>4.4432915328093685</v>
      </c>
      <c r="DF59" s="106">
        <f t="shared" si="14"/>
        <v>-539.26251313396631</v>
      </c>
      <c r="DG59" s="106" t="str">
        <f t="shared" si="55"/>
        <v>П2 181_Филатова Т.А.</v>
      </c>
      <c r="DH59" s="129">
        <v>1</v>
      </c>
      <c r="DI59" s="52" t="s">
        <v>265</v>
      </c>
      <c r="DJ59" s="22">
        <v>10</v>
      </c>
      <c r="DK59" s="22" t="s">
        <v>57</v>
      </c>
      <c r="DL59" s="22" t="s">
        <v>17</v>
      </c>
      <c r="DM59" s="31">
        <v>44319</v>
      </c>
      <c r="DN59" s="40"/>
      <c r="DO59" s="34">
        <v>2746.18</v>
      </c>
      <c r="DP59" s="34"/>
      <c r="DQ59" s="34"/>
      <c r="DR59" s="34"/>
      <c r="DS59" s="34"/>
      <c r="DT59" s="35">
        <v>2746.18</v>
      </c>
      <c r="DU59" s="36">
        <f t="shared" si="56"/>
        <v>28.659999999999854</v>
      </c>
      <c r="DV59" s="37">
        <f t="shared" si="57"/>
        <v>3.4391845527371445</v>
      </c>
      <c r="DW59" s="105">
        <f t="shared" si="58"/>
        <v>32.099184552737</v>
      </c>
      <c r="DX59" s="34">
        <f t="shared" si="59"/>
        <v>32.099184552737</v>
      </c>
      <c r="DY59" s="34">
        <f t="shared" si="60"/>
        <v>0</v>
      </c>
      <c r="DZ59" s="34">
        <f t="shared" si="61"/>
        <v>60.988450650200299</v>
      </c>
      <c r="EA59" s="41">
        <f t="shared" si="62"/>
        <v>0</v>
      </c>
      <c r="EB59" s="43">
        <f t="shared" si="63"/>
        <v>60.988450650200299</v>
      </c>
      <c r="EC59" s="34">
        <v>0</v>
      </c>
      <c r="ED59" s="43">
        <f t="shared" si="64"/>
        <v>0</v>
      </c>
      <c r="EE59" s="104">
        <f t="shared" si="65"/>
        <v>60.988450650200299</v>
      </c>
      <c r="EF59" s="39">
        <f t="shared" si="66"/>
        <v>36.527222652416221</v>
      </c>
      <c r="EG59" s="44">
        <f t="shared" si="67"/>
        <v>-502.73529048155007</v>
      </c>
      <c r="EH59" s="144" t="s">
        <v>57</v>
      </c>
      <c r="EI59" s="129">
        <v>1</v>
      </c>
      <c r="EJ59" s="52" t="s">
        <v>265</v>
      </c>
    </row>
    <row r="60" spans="1:140" ht="15.75" thickBot="1" x14ac:dyDescent="0.3">
      <c r="A60" s="22">
        <v>11</v>
      </c>
      <c r="B60" s="22" t="s">
        <v>58</v>
      </c>
      <c r="C60" s="22" t="s">
        <v>18</v>
      </c>
      <c r="D60" s="31">
        <v>44196</v>
      </c>
      <c r="E60" s="34"/>
      <c r="F60" s="34">
        <v>38288.54</v>
      </c>
      <c r="G60" s="34"/>
      <c r="H60" s="34"/>
      <c r="I60" s="34"/>
      <c r="J60" s="34"/>
      <c r="K60" s="35">
        <v>38288.54</v>
      </c>
      <c r="L60" s="36">
        <v>752.83000000000175</v>
      </c>
      <c r="M60" s="37">
        <v>90.339616508452195</v>
      </c>
      <c r="N60" s="38">
        <v>843.16961650845394</v>
      </c>
      <c r="O60" s="34">
        <v>110</v>
      </c>
      <c r="P60" s="34">
        <v>733.16961650845394</v>
      </c>
      <c r="Q60" s="34">
        <v>209</v>
      </c>
      <c r="R60" s="42">
        <v>1904.1337047797051</v>
      </c>
      <c r="S60" s="43">
        <v>2113.1337047797051</v>
      </c>
      <c r="T60" s="34">
        <v>2113.1337047797051</v>
      </c>
      <c r="U60" s="34">
        <v>96.239539439946526</v>
      </c>
      <c r="V60" s="39">
        <v>2209.3732442196515</v>
      </c>
      <c r="W60" s="44">
        <v>4260.1018520561456</v>
      </c>
      <c r="X60" s="129">
        <v>1</v>
      </c>
      <c r="Y60" s="22" t="s">
        <v>265</v>
      </c>
      <c r="Z60" s="22">
        <v>11</v>
      </c>
      <c r="AA60" s="22" t="s">
        <v>58</v>
      </c>
      <c r="AB60" s="22" t="s">
        <v>18</v>
      </c>
      <c r="AC60" s="31">
        <v>44228</v>
      </c>
      <c r="AD60" s="40">
        <v>5000</v>
      </c>
      <c r="AE60" s="22">
        <v>39052.57</v>
      </c>
      <c r="AF60" s="22"/>
      <c r="AG60" s="22"/>
      <c r="AH60" s="22"/>
      <c r="AI60" s="22"/>
      <c r="AJ60" s="32">
        <v>39052.57</v>
      </c>
      <c r="AK60" s="55">
        <f t="shared" si="8"/>
        <v>764.02999999999884</v>
      </c>
      <c r="AL60" s="56">
        <f t="shared" si="9"/>
        <v>91.647658261314277</v>
      </c>
      <c r="AM60" s="57">
        <f t="shared" si="15"/>
        <v>855.67765826131313</v>
      </c>
      <c r="AN60" s="49">
        <f t="shared" si="16"/>
        <v>110</v>
      </c>
      <c r="AO60" s="49">
        <f t="shared" si="17"/>
        <v>745.67765826131313</v>
      </c>
      <c r="AP60" s="49">
        <f t="shared" si="18"/>
        <v>209</v>
      </c>
      <c r="AQ60" s="58">
        <f t="shared" si="19"/>
        <v>1985.5670321758228</v>
      </c>
      <c r="AR60" s="59">
        <f t="shared" si="20"/>
        <v>2194.5670321758225</v>
      </c>
      <c r="AS60" s="49">
        <f t="shared" si="21"/>
        <v>2194.5670321758225</v>
      </c>
      <c r="AT60" s="64">
        <f t="shared" si="22"/>
        <v>83.640948117751662</v>
      </c>
      <c r="AU60" s="73">
        <f t="shared" si="23"/>
        <v>2278.2079802935741</v>
      </c>
      <c r="AV60" s="40">
        <v>2209.3732442196515</v>
      </c>
      <c r="AW60" s="6">
        <v>1227.3520943266919</v>
      </c>
      <c r="AX60" s="72">
        <f t="shared" si="24"/>
        <v>-6959.8370274705849</v>
      </c>
      <c r="AY60" s="74">
        <f t="shared" si="25"/>
        <v>-4681.6290471770108</v>
      </c>
      <c r="AZ60" s="66">
        <f t="shared" si="26"/>
        <v>-5421.5271951208651</v>
      </c>
      <c r="BA60" s="129">
        <v>1</v>
      </c>
      <c r="BB60" s="52" t="s">
        <v>265</v>
      </c>
      <c r="BC60" s="22">
        <v>11</v>
      </c>
      <c r="BD60" s="22" t="s">
        <v>58</v>
      </c>
      <c r="BE60" s="22" t="s">
        <v>18</v>
      </c>
      <c r="BF60" s="83">
        <v>44255</v>
      </c>
      <c r="BG60" s="40"/>
      <c r="BH60" s="34">
        <v>39702.99</v>
      </c>
      <c r="BI60" s="34"/>
      <c r="BJ60" s="34"/>
      <c r="BK60" s="34"/>
      <c r="BL60" s="34"/>
      <c r="BM60" s="35">
        <f t="shared" si="27"/>
        <v>39702.99</v>
      </c>
      <c r="BN60" s="36">
        <f t="shared" si="28"/>
        <v>650.41999999999825</v>
      </c>
      <c r="BO60" s="37">
        <f t="shared" si="10"/>
        <v>78.050399999999513</v>
      </c>
      <c r="BP60" s="41">
        <f t="shared" si="29"/>
        <v>728.47039999999777</v>
      </c>
      <c r="BQ60" s="34">
        <f t="shared" si="30"/>
        <v>110</v>
      </c>
      <c r="BR60" s="34">
        <f t="shared" si="31"/>
        <v>618.47039999999777</v>
      </c>
      <c r="BS60" s="34">
        <f t="shared" si="32"/>
        <v>209</v>
      </c>
      <c r="BT60" s="42">
        <f t="shared" si="33"/>
        <v>1571.7212856079464</v>
      </c>
      <c r="BU60" s="43">
        <f t="shared" si="34"/>
        <v>1780.7212856079464</v>
      </c>
      <c r="BV60" s="34">
        <f t="shared" si="35"/>
        <v>1780.7212856079464</v>
      </c>
      <c r="BW60" s="43">
        <f t="shared" si="36"/>
        <v>90.032484690547875</v>
      </c>
      <c r="BX60" s="40">
        <f t="shared" si="37"/>
        <v>1870.7537702984941</v>
      </c>
      <c r="BY60" s="93">
        <f t="shared" si="38"/>
        <v>222.44433052032335</v>
      </c>
      <c r="BZ60" s="39">
        <f t="shared" si="39"/>
        <v>2093.1981008188177</v>
      </c>
      <c r="CA60" s="94">
        <f t="shared" si="40"/>
        <v>-3328.3290943020475</v>
      </c>
      <c r="CB60" s="129">
        <v>1</v>
      </c>
      <c r="CC60" s="52" t="s">
        <v>265</v>
      </c>
      <c r="CD60" s="22">
        <v>11</v>
      </c>
      <c r="CE60" s="22" t="s">
        <v>58</v>
      </c>
      <c r="CF60" s="22" t="s">
        <v>18</v>
      </c>
      <c r="CG60" s="31">
        <v>44286</v>
      </c>
      <c r="CH60" s="40"/>
      <c r="CI60" s="22">
        <v>40369.67</v>
      </c>
      <c r="CJ60" s="22"/>
      <c r="CK60" s="22"/>
      <c r="CL60" s="22"/>
      <c r="CM60" s="22"/>
      <c r="CN60" s="32">
        <v>40369.67</v>
      </c>
      <c r="CO60" s="36">
        <f t="shared" si="41"/>
        <v>666.68000000000029</v>
      </c>
      <c r="CP60" s="37">
        <f t="shared" si="42"/>
        <v>80.001665095256087</v>
      </c>
      <c r="CQ60" s="105">
        <f t="shared" si="43"/>
        <v>746.68166509525634</v>
      </c>
      <c r="CR60" s="34">
        <f t="shared" si="44"/>
        <v>110</v>
      </c>
      <c r="CS60" s="34">
        <f t="shared" si="45"/>
        <v>636.68166509525634</v>
      </c>
      <c r="CT60" s="34">
        <f t="shared" si="46"/>
        <v>209</v>
      </c>
      <c r="CU60" s="41">
        <f t="shared" si="47"/>
        <v>1618.927827397948</v>
      </c>
      <c r="CV60" s="43">
        <f t="shared" si="48"/>
        <v>1827.927827397948</v>
      </c>
      <c r="CW60" s="34">
        <f t="shared" si="49"/>
        <v>1827.927827397948</v>
      </c>
      <c r="CX60" s="43">
        <f t="shared" si="50"/>
        <v>95.320320729538196</v>
      </c>
      <c r="CY60" s="40">
        <f t="shared" si="51"/>
        <v>1923.2481481274863</v>
      </c>
      <c r="CZ60" s="108">
        <f t="shared" si="52"/>
        <v>171.29986149217788</v>
      </c>
      <c r="DA60" s="123">
        <f t="shared" si="11"/>
        <v>-222.44433052032335</v>
      </c>
      <c r="DB60" s="121">
        <f t="shared" si="53"/>
        <v>-171.29986149217788</v>
      </c>
      <c r="DC60" s="124">
        <f t="shared" si="12"/>
        <v>-739.80179164686081</v>
      </c>
      <c r="DD60" s="125">
        <f t="shared" si="13"/>
        <v>-557.46368228312463</v>
      </c>
      <c r="DE60" s="111">
        <f t="shared" si="54"/>
        <v>403.53834367717775</v>
      </c>
      <c r="DF60" s="106">
        <f t="shared" si="14"/>
        <v>-2924.7907506248698</v>
      </c>
      <c r="DG60" s="106" t="str">
        <f t="shared" si="55"/>
        <v>П2 190_Иванов И.Н.</v>
      </c>
      <c r="DH60" s="129">
        <v>1</v>
      </c>
      <c r="DI60" s="52" t="s">
        <v>265</v>
      </c>
      <c r="DJ60" s="22">
        <v>11</v>
      </c>
      <c r="DK60" s="22" t="s">
        <v>58</v>
      </c>
      <c r="DL60" s="22" t="s">
        <v>18</v>
      </c>
      <c r="DM60" s="31">
        <v>44319</v>
      </c>
      <c r="DN60" s="40"/>
      <c r="DO60" s="34">
        <v>40953.870000000003</v>
      </c>
      <c r="DP60" s="34"/>
      <c r="DQ60" s="34"/>
      <c r="DR60" s="34"/>
      <c r="DS60" s="34"/>
      <c r="DT60" s="35">
        <v>40953.870000000003</v>
      </c>
      <c r="DU60" s="36">
        <f t="shared" si="56"/>
        <v>584.20000000000437</v>
      </c>
      <c r="DV60" s="37">
        <f t="shared" si="57"/>
        <v>70.103685125926901</v>
      </c>
      <c r="DW60" s="105">
        <f t="shared" si="58"/>
        <v>654.30368512593122</v>
      </c>
      <c r="DX60" s="34">
        <f t="shared" si="59"/>
        <v>110</v>
      </c>
      <c r="DY60" s="34">
        <f t="shared" si="60"/>
        <v>544.30368512593122</v>
      </c>
      <c r="DZ60" s="34">
        <f t="shared" si="61"/>
        <v>209</v>
      </c>
      <c r="EA60" s="41">
        <f t="shared" si="62"/>
        <v>1351.1334768278653</v>
      </c>
      <c r="EB60" s="43">
        <f t="shared" si="63"/>
        <v>1560.1334768278653</v>
      </c>
      <c r="EC60" s="34">
        <v>1827.927827397948</v>
      </c>
      <c r="ED60" s="43">
        <f t="shared" si="64"/>
        <v>95.320320729538196</v>
      </c>
      <c r="EE60" s="104">
        <f t="shared" si="65"/>
        <v>1655.4537975574035</v>
      </c>
      <c r="EF60" s="39">
        <f t="shared" si="66"/>
        <v>991.48492558022781</v>
      </c>
      <c r="EG60" s="44">
        <f t="shared" si="67"/>
        <v>-1933.305825044642</v>
      </c>
      <c r="EH60" s="144" t="s">
        <v>58</v>
      </c>
      <c r="EI60" s="129">
        <v>1</v>
      </c>
      <c r="EJ60" s="52" t="s">
        <v>265</v>
      </c>
    </row>
    <row r="61" spans="1:140" ht="15.75" thickBot="1" x14ac:dyDescent="0.3">
      <c r="A61" s="22">
        <v>12</v>
      </c>
      <c r="B61" s="22" t="s">
        <v>59</v>
      </c>
      <c r="C61" s="22" t="s">
        <v>225</v>
      </c>
      <c r="D61" s="31">
        <v>44196</v>
      </c>
      <c r="E61" s="34"/>
      <c r="F61" s="34">
        <v>1593.14</v>
      </c>
      <c r="G61" s="34"/>
      <c r="H61" s="34"/>
      <c r="I61" s="34">
        <v>501.43</v>
      </c>
      <c r="J61" s="34"/>
      <c r="K61" s="35">
        <v>2094.5700000000002</v>
      </c>
      <c r="L61" s="36">
        <v>0</v>
      </c>
      <c r="M61" s="37">
        <v>0</v>
      </c>
      <c r="N61" s="38">
        <v>0</v>
      </c>
      <c r="O61" s="34">
        <v>0</v>
      </c>
      <c r="P61" s="34">
        <v>0</v>
      </c>
      <c r="Q61" s="34">
        <v>0</v>
      </c>
      <c r="R61" s="42">
        <v>0</v>
      </c>
      <c r="S61" s="43">
        <v>0</v>
      </c>
      <c r="T61" s="34">
        <v>0</v>
      </c>
      <c r="U61" s="34">
        <v>0</v>
      </c>
      <c r="V61" s="39">
        <v>0</v>
      </c>
      <c r="W61" s="44">
        <v>-1062.1794000200832</v>
      </c>
      <c r="X61" s="129">
        <v>2</v>
      </c>
      <c r="Y61" s="22" t="s">
        <v>265</v>
      </c>
      <c r="Z61" s="22">
        <v>12</v>
      </c>
      <c r="AA61" s="22" t="s">
        <v>59</v>
      </c>
      <c r="AB61" s="22" t="s">
        <v>225</v>
      </c>
      <c r="AC61" s="31">
        <v>44228</v>
      </c>
      <c r="AD61" s="40"/>
      <c r="AE61" s="22">
        <v>1593.14</v>
      </c>
      <c r="AF61" s="22"/>
      <c r="AG61" s="22"/>
      <c r="AH61" s="22">
        <v>501.43</v>
      </c>
      <c r="AI61" s="22"/>
      <c r="AJ61" s="32">
        <v>2094.5700000000002</v>
      </c>
      <c r="AK61" s="55">
        <f t="shared" si="8"/>
        <v>0</v>
      </c>
      <c r="AL61" s="56">
        <f t="shared" si="9"/>
        <v>0</v>
      </c>
      <c r="AM61" s="57">
        <f t="shared" si="15"/>
        <v>0</v>
      </c>
      <c r="AN61" s="49">
        <f t="shared" si="16"/>
        <v>0</v>
      </c>
      <c r="AO61" s="49">
        <f t="shared" si="17"/>
        <v>0</v>
      </c>
      <c r="AP61" s="49">
        <f t="shared" si="18"/>
        <v>0</v>
      </c>
      <c r="AQ61" s="58">
        <f t="shared" si="19"/>
        <v>0</v>
      </c>
      <c r="AR61" s="59">
        <f t="shared" si="20"/>
        <v>0</v>
      </c>
      <c r="AS61" s="49">
        <f t="shared" si="21"/>
        <v>0</v>
      </c>
      <c r="AT61" s="64">
        <f t="shared" si="22"/>
        <v>0</v>
      </c>
      <c r="AU61" s="73">
        <f t="shared" si="23"/>
        <v>0</v>
      </c>
      <c r="AV61" s="40">
        <v>0</v>
      </c>
      <c r="AW61" s="6">
        <v>3.7024423599275731</v>
      </c>
      <c r="AX61" s="72">
        <f t="shared" si="24"/>
        <v>-4.5089581961964624</v>
      </c>
      <c r="AY61" s="74">
        <f t="shared" si="25"/>
        <v>-4.5089581961964624</v>
      </c>
      <c r="AZ61" s="66">
        <f t="shared" si="26"/>
        <v>-1066.6883582162798</v>
      </c>
      <c r="BA61" s="129">
        <v>2</v>
      </c>
      <c r="BB61" s="52" t="s">
        <v>265</v>
      </c>
      <c r="BC61" s="22">
        <v>12</v>
      </c>
      <c r="BD61" s="22" t="s">
        <v>59</v>
      </c>
      <c r="BE61" s="22" t="s">
        <v>225</v>
      </c>
      <c r="BF61" s="83">
        <v>44255</v>
      </c>
      <c r="BG61" s="40"/>
      <c r="BH61" s="34">
        <v>1593.14</v>
      </c>
      <c r="BI61" s="34"/>
      <c r="BJ61" s="34"/>
      <c r="BK61" s="34">
        <v>501.43</v>
      </c>
      <c r="BL61" s="34"/>
      <c r="BM61" s="35">
        <f t="shared" si="27"/>
        <v>2094.5700000000002</v>
      </c>
      <c r="BN61" s="36">
        <f t="shared" si="28"/>
        <v>0</v>
      </c>
      <c r="BO61" s="37">
        <f t="shared" si="10"/>
        <v>0</v>
      </c>
      <c r="BP61" s="41">
        <f t="shared" si="29"/>
        <v>0</v>
      </c>
      <c r="BQ61" s="34">
        <f t="shared" si="30"/>
        <v>0</v>
      </c>
      <c r="BR61" s="34">
        <f t="shared" si="31"/>
        <v>0</v>
      </c>
      <c r="BS61" s="34">
        <f t="shared" si="32"/>
        <v>0</v>
      </c>
      <c r="BT61" s="42">
        <f t="shared" si="33"/>
        <v>0</v>
      </c>
      <c r="BU61" s="43">
        <f t="shared" si="34"/>
        <v>0</v>
      </c>
      <c r="BV61" s="34">
        <f t="shared" si="35"/>
        <v>0</v>
      </c>
      <c r="BW61" s="43">
        <f t="shared" si="36"/>
        <v>0</v>
      </c>
      <c r="BX61" s="40">
        <f t="shared" si="37"/>
        <v>0</v>
      </c>
      <c r="BY61" s="93">
        <f t="shared" si="38"/>
        <v>0</v>
      </c>
      <c r="BZ61" s="39">
        <f t="shared" si="39"/>
        <v>0</v>
      </c>
      <c r="CA61" s="94">
        <f t="shared" si="40"/>
        <v>-1066.6883582162798</v>
      </c>
      <c r="CB61" s="129">
        <v>2</v>
      </c>
      <c r="CC61" s="52" t="s">
        <v>265</v>
      </c>
      <c r="CD61" s="22">
        <v>12</v>
      </c>
      <c r="CE61" s="22" t="s">
        <v>59</v>
      </c>
      <c r="CF61" s="22" t="s">
        <v>225</v>
      </c>
      <c r="CG61" s="31">
        <v>44286</v>
      </c>
      <c r="CH61" s="40"/>
      <c r="CI61" s="22">
        <v>1593.14</v>
      </c>
      <c r="CJ61" s="22"/>
      <c r="CK61" s="22"/>
      <c r="CL61" s="22">
        <v>501.43</v>
      </c>
      <c r="CM61" s="22"/>
      <c r="CN61" s="32">
        <v>2094.5700000000002</v>
      </c>
      <c r="CO61" s="36">
        <f t="shared" si="41"/>
        <v>0</v>
      </c>
      <c r="CP61" s="37">
        <f t="shared" si="42"/>
        <v>0</v>
      </c>
      <c r="CQ61" s="105">
        <f t="shared" si="43"/>
        <v>0</v>
      </c>
      <c r="CR61" s="34">
        <f t="shared" si="44"/>
        <v>0</v>
      </c>
      <c r="CS61" s="34">
        <f t="shared" si="45"/>
        <v>0</v>
      </c>
      <c r="CT61" s="34">
        <f t="shared" si="46"/>
        <v>0</v>
      </c>
      <c r="CU61" s="41">
        <f t="shared" si="47"/>
        <v>0</v>
      </c>
      <c r="CV61" s="43">
        <f t="shared" si="48"/>
        <v>0</v>
      </c>
      <c r="CW61" s="34">
        <f t="shared" si="49"/>
        <v>0</v>
      </c>
      <c r="CX61" s="43">
        <f t="shared" si="50"/>
        <v>0</v>
      </c>
      <c r="CY61" s="40">
        <f t="shared" si="51"/>
        <v>0</v>
      </c>
      <c r="CZ61" s="108">
        <f t="shared" si="52"/>
        <v>0</v>
      </c>
      <c r="DA61" s="123">
        <f t="shared" si="11"/>
        <v>0</v>
      </c>
      <c r="DB61" s="121">
        <f t="shared" si="53"/>
        <v>0</v>
      </c>
      <c r="DC61" s="124">
        <f t="shared" si="12"/>
        <v>0</v>
      </c>
      <c r="DD61" s="125">
        <f t="shared" si="13"/>
        <v>0</v>
      </c>
      <c r="DE61" s="111">
        <f t="shared" si="54"/>
        <v>0</v>
      </c>
      <c r="DF61" s="106">
        <f t="shared" si="14"/>
        <v>-1066.6883582162798</v>
      </c>
      <c r="DG61" s="106" t="str">
        <f t="shared" si="55"/>
        <v>П2 192_Енуленко Ю.И.</v>
      </c>
      <c r="DH61" s="129">
        <v>2</v>
      </c>
      <c r="DI61" s="52" t="s">
        <v>265</v>
      </c>
      <c r="DJ61" s="22">
        <v>12</v>
      </c>
      <c r="DK61" s="22" t="s">
        <v>59</v>
      </c>
      <c r="DL61" s="22" t="s">
        <v>225</v>
      </c>
      <c r="DM61" s="31">
        <v>44319</v>
      </c>
      <c r="DN61" s="40"/>
      <c r="DO61" s="34">
        <v>1603.9</v>
      </c>
      <c r="DP61" s="34"/>
      <c r="DQ61" s="34"/>
      <c r="DR61" s="34">
        <v>501.43</v>
      </c>
      <c r="DS61" s="34"/>
      <c r="DT61" s="35">
        <v>2105.33</v>
      </c>
      <c r="DU61" s="36">
        <f t="shared" si="56"/>
        <v>10.759999999999764</v>
      </c>
      <c r="DV61" s="37">
        <f t="shared" si="57"/>
        <v>1.2911942005391155</v>
      </c>
      <c r="DW61" s="105">
        <f t="shared" si="58"/>
        <v>12.051194200538879</v>
      </c>
      <c r="DX61" s="34">
        <f t="shared" si="59"/>
        <v>12.051194200538879</v>
      </c>
      <c r="DY61" s="34">
        <f t="shared" si="60"/>
        <v>0</v>
      </c>
      <c r="DZ61" s="34">
        <f t="shared" si="61"/>
        <v>22.897268981023867</v>
      </c>
      <c r="EA61" s="41">
        <f t="shared" si="62"/>
        <v>0</v>
      </c>
      <c r="EB61" s="43">
        <f t="shared" si="63"/>
        <v>22.897268981023867</v>
      </c>
      <c r="EC61" s="34">
        <v>0</v>
      </c>
      <c r="ED61" s="43">
        <f t="shared" si="64"/>
        <v>0</v>
      </c>
      <c r="EE61" s="104">
        <f t="shared" si="65"/>
        <v>22.897268981023867</v>
      </c>
      <c r="EF61" s="39">
        <f t="shared" si="66"/>
        <v>13.713639767620091</v>
      </c>
      <c r="EG61" s="44">
        <f t="shared" si="67"/>
        <v>-1052.9747184486596</v>
      </c>
      <c r="EH61" s="144" t="s">
        <v>59</v>
      </c>
      <c r="EI61" s="129">
        <v>2</v>
      </c>
      <c r="EJ61" s="52" t="s">
        <v>265</v>
      </c>
    </row>
    <row r="62" spans="1:140" ht="15.75" thickBot="1" x14ac:dyDescent="0.3">
      <c r="A62" s="22">
        <v>13</v>
      </c>
      <c r="B62" s="22" t="s">
        <v>148</v>
      </c>
      <c r="C62" s="22" t="s">
        <v>149</v>
      </c>
      <c r="D62" s="31">
        <v>44196</v>
      </c>
      <c r="E62" s="34"/>
      <c r="F62" s="34">
        <v>3888.3</v>
      </c>
      <c r="G62" s="34"/>
      <c r="H62" s="34"/>
      <c r="I62" s="34"/>
      <c r="J62" s="34">
        <v>-3580.03</v>
      </c>
      <c r="K62" s="35">
        <v>3888.3</v>
      </c>
      <c r="L62" s="36">
        <v>0</v>
      </c>
      <c r="M62" s="37">
        <v>0</v>
      </c>
      <c r="N62" s="38">
        <v>0</v>
      </c>
      <c r="O62" s="34">
        <v>0</v>
      </c>
      <c r="P62" s="34">
        <v>0</v>
      </c>
      <c r="Q62" s="34">
        <v>0</v>
      </c>
      <c r="R62" s="42">
        <v>0</v>
      </c>
      <c r="S62" s="43">
        <v>0</v>
      </c>
      <c r="T62" s="34">
        <v>0</v>
      </c>
      <c r="U62" s="34">
        <v>0</v>
      </c>
      <c r="V62" s="39">
        <v>0</v>
      </c>
      <c r="W62" s="44">
        <v>-201.43770919465743</v>
      </c>
      <c r="X62" s="129">
        <v>2</v>
      </c>
      <c r="Y62" s="22" t="s">
        <v>265</v>
      </c>
      <c r="Z62" s="22">
        <v>13</v>
      </c>
      <c r="AA62" s="22" t="s">
        <v>148</v>
      </c>
      <c r="AB62" s="22" t="s">
        <v>149</v>
      </c>
      <c r="AC62" s="31">
        <v>44228</v>
      </c>
      <c r="AD62" s="40"/>
      <c r="AE62" s="22">
        <v>3888.3</v>
      </c>
      <c r="AF62" s="22"/>
      <c r="AG62" s="22"/>
      <c r="AH62" s="22"/>
      <c r="AI62" s="22">
        <v>-3580.03</v>
      </c>
      <c r="AJ62" s="32">
        <v>3888.3</v>
      </c>
      <c r="AK62" s="55">
        <f t="shared" si="8"/>
        <v>0</v>
      </c>
      <c r="AL62" s="56">
        <f t="shared" si="9"/>
        <v>0</v>
      </c>
      <c r="AM62" s="57">
        <f t="shared" si="15"/>
        <v>0</v>
      </c>
      <c r="AN62" s="49">
        <f t="shared" si="16"/>
        <v>0</v>
      </c>
      <c r="AO62" s="49">
        <f t="shared" si="17"/>
        <v>0</v>
      </c>
      <c r="AP62" s="49">
        <f t="shared" si="18"/>
        <v>0</v>
      </c>
      <c r="AQ62" s="58">
        <f t="shared" si="19"/>
        <v>0</v>
      </c>
      <c r="AR62" s="59">
        <f t="shared" si="20"/>
        <v>0</v>
      </c>
      <c r="AS62" s="49">
        <f t="shared" si="21"/>
        <v>0</v>
      </c>
      <c r="AT62" s="64">
        <f t="shared" si="22"/>
        <v>0</v>
      </c>
      <c r="AU62" s="73">
        <f t="shared" si="23"/>
        <v>0</v>
      </c>
      <c r="AV62" s="40">
        <v>0</v>
      </c>
      <c r="AW62" s="6">
        <v>0</v>
      </c>
      <c r="AX62" s="72">
        <f t="shared" si="24"/>
        <v>0</v>
      </c>
      <c r="AY62" s="74">
        <f t="shared" si="25"/>
        <v>0</v>
      </c>
      <c r="AZ62" s="66">
        <f t="shared" si="26"/>
        <v>-201.43770919465743</v>
      </c>
      <c r="BA62" s="129">
        <v>2</v>
      </c>
      <c r="BB62" s="52" t="s">
        <v>265</v>
      </c>
      <c r="BC62" s="22">
        <v>13</v>
      </c>
      <c r="BD62" s="22" t="s">
        <v>148</v>
      </c>
      <c r="BE62" s="22" t="s">
        <v>149</v>
      </c>
      <c r="BF62" s="83">
        <v>44255</v>
      </c>
      <c r="BG62" s="40"/>
      <c r="BH62" s="34">
        <v>3888.3</v>
      </c>
      <c r="BI62" s="34"/>
      <c r="BJ62" s="34"/>
      <c r="BK62" s="34"/>
      <c r="BL62" s="34">
        <v>-3580.03</v>
      </c>
      <c r="BM62" s="35">
        <f t="shared" si="27"/>
        <v>3888.3</v>
      </c>
      <c r="BN62" s="36">
        <f t="shared" si="28"/>
        <v>0</v>
      </c>
      <c r="BO62" s="37">
        <f t="shared" si="10"/>
        <v>0</v>
      </c>
      <c r="BP62" s="41">
        <f t="shared" si="29"/>
        <v>0</v>
      </c>
      <c r="BQ62" s="34">
        <f t="shared" si="30"/>
        <v>0</v>
      </c>
      <c r="BR62" s="34">
        <f t="shared" si="31"/>
        <v>0</v>
      </c>
      <c r="BS62" s="34">
        <f t="shared" si="32"/>
        <v>0</v>
      </c>
      <c r="BT62" s="42">
        <f t="shared" si="33"/>
        <v>0</v>
      </c>
      <c r="BU62" s="43">
        <f t="shared" si="34"/>
        <v>0</v>
      </c>
      <c r="BV62" s="34">
        <f t="shared" si="35"/>
        <v>0</v>
      </c>
      <c r="BW62" s="43">
        <f t="shared" si="36"/>
        <v>0</v>
      </c>
      <c r="BX62" s="40">
        <f t="shared" si="37"/>
        <v>0</v>
      </c>
      <c r="BY62" s="93">
        <f t="shared" si="38"/>
        <v>0</v>
      </c>
      <c r="BZ62" s="39">
        <f t="shared" si="39"/>
        <v>0</v>
      </c>
      <c r="CA62" s="94">
        <f t="shared" si="40"/>
        <v>-201.43770919465743</v>
      </c>
      <c r="CB62" s="129">
        <v>2</v>
      </c>
      <c r="CC62" s="52" t="s">
        <v>265</v>
      </c>
      <c r="CD62" s="22">
        <v>13</v>
      </c>
      <c r="CE62" s="22" t="s">
        <v>148</v>
      </c>
      <c r="CF62" s="22" t="s">
        <v>149</v>
      </c>
      <c r="CG62" s="31">
        <v>44286</v>
      </c>
      <c r="CH62" s="40"/>
      <c r="CI62" s="22">
        <v>3888.31</v>
      </c>
      <c r="CJ62" s="22"/>
      <c r="CK62" s="22"/>
      <c r="CL62" s="22"/>
      <c r="CM62" s="22">
        <v>-3580.03</v>
      </c>
      <c r="CN62" s="32">
        <v>3888.31</v>
      </c>
      <c r="CO62" s="36">
        <f t="shared" si="41"/>
        <v>9.9999999997635314E-3</v>
      </c>
      <c r="CP62" s="37">
        <f t="shared" si="42"/>
        <v>1.2000009763809363E-3</v>
      </c>
      <c r="CQ62" s="105">
        <f t="shared" si="43"/>
        <v>1.1200000976144467E-2</v>
      </c>
      <c r="CR62" s="34">
        <f t="shared" si="44"/>
        <v>1.1200000976144467E-2</v>
      </c>
      <c r="CS62" s="34">
        <f t="shared" si="45"/>
        <v>0</v>
      </c>
      <c r="CT62" s="34">
        <f t="shared" si="46"/>
        <v>2.1280001854674487E-2</v>
      </c>
      <c r="CU62" s="41">
        <f t="shared" si="47"/>
        <v>0</v>
      </c>
      <c r="CV62" s="43">
        <f t="shared" si="48"/>
        <v>2.1280001854674487E-2</v>
      </c>
      <c r="CW62" s="34">
        <f t="shared" si="49"/>
        <v>0</v>
      </c>
      <c r="CX62" s="43">
        <f t="shared" si="50"/>
        <v>0</v>
      </c>
      <c r="CY62" s="40">
        <f t="shared" si="51"/>
        <v>2.1280001854674487E-2</v>
      </c>
      <c r="CZ62" s="108">
        <f t="shared" si="52"/>
        <v>1.8953671546795088E-3</v>
      </c>
      <c r="DA62" s="123">
        <f t="shared" si="11"/>
        <v>0</v>
      </c>
      <c r="DB62" s="121">
        <f t="shared" si="53"/>
        <v>-1.8953671546795088E-3</v>
      </c>
      <c r="DC62" s="124">
        <f t="shared" si="12"/>
        <v>0</v>
      </c>
      <c r="DD62" s="125">
        <f t="shared" si="13"/>
        <v>-6.4897683678164014E-3</v>
      </c>
      <c r="DE62" s="111">
        <f t="shared" si="54"/>
        <v>1.4790233486858085E-2</v>
      </c>
      <c r="DF62" s="106">
        <f t="shared" si="14"/>
        <v>-201.42291896117058</v>
      </c>
      <c r="DG62" s="106" t="str">
        <f t="shared" si="55"/>
        <v>П2 20_Кравченко Г.П,</v>
      </c>
      <c r="DH62" s="129">
        <v>2</v>
      </c>
      <c r="DI62" s="52" t="s">
        <v>265</v>
      </c>
      <c r="DJ62" s="22">
        <v>13</v>
      </c>
      <c r="DK62" s="22" t="s">
        <v>148</v>
      </c>
      <c r="DL62" s="22" t="s">
        <v>149</v>
      </c>
      <c r="DM62" s="31">
        <v>44319</v>
      </c>
      <c r="DN62" s="40"/>
      <c r="DO62" s="34">
        <v>3892.7200000000003</v>
      </c>
      <c r="DP62" s="34"/>
      <c r="DQ62" s="34"/>
      <c r="DR62" s="34"/>
      <c r="DS62" s="34">
        <v>-3580.03</v>
      </c>
      <c r="DT62" s="35">
        <v>3892.7200000000003</v>
      </c>
      <c r="DU62" s="36">
        <f t="shared" si="56"/>
        <v>4.4100000000003092</v>
      </c>
      <c r="DV62" s="37">
        <f t="shared" si="57"/>
        <v>0.52919762308345941</v>
      </c>
      <c r="DW62" s="105">
        <f t="shared" si="58"/>
        <v>4.9391976230837686</v>
      </c>
      <c r="DX62" s="34">
        <f t="shared" si="59"/>
        <v>4.9391976230837686</v>
      </c>
      <c r="DY62" s="34">
        <f t="shared" si="60"/>
        <v>0</v>
      </c>
      <c r="DZ62" s="34">
        <f t="shared" si="61"/>
        <v>9.3844754838591609</v>
      </c>
      <c r="EA62" s="41">
        <f t="shared" si="62"/>
        <v>0</v>
      </c>
      <c r="EB62" s="43">
        <f t="shared" si="63"/>
        <v>9.3844754838591609</v>
      </c>
      <c r="EC62" s="34">
        <v>0</v>
      </c>
      <c r="ED62" s="43">
        <f t="shared" si="64"/>
        <v>0</v>
      </c>
      <c r="EE62" s="104">
        <f t="shared" si="65"/>
        <v>9.3844754838591609</v>
      </c>
      <c r="EF62" s="39">
        <f t="shared" si="66"/>
        <v>5.6205531017853332</v>
      </c>
      <c r="EG62" s="44">
        <f t="shared" si="67"/>
        <v>-195.80236585938525</v>
      </c>
      <c r="EH62" s="144" t="s">
        <v>148</v>
      </c>
      <c r="EI62" s="129">
        <v>2</v>
      </c>
      <c r="EJ62" s="52" t="s">
        <v>265</v>
      </c>
    </row>
    <row r="63" spans="1:140" ht="15.75" thickBot="1" x14ac:dyDescent="0.3">
      <c r="A63" s="22">
        <v>14</v>
      </c>
      <c r="B63" s="22" t="s">
        <v>60</v>
      </c>
      <c r="C63" s="22" t="s">
        <v>19</v>
      </c>
      <c r="D63" s="31">
        <v>44196</v>
      </c>
      <c r="E63" s="34">
        <v>5200</v>
      </c>
      <c r="F63" s="34">
        <v>35723.54</v>
      </c>
      <c r="G63" s="34"/>
      <c r="H63" s="34"/>
      <c r="I63" s="34"/>
      <c r="J63" s="34"/>
      <c r="K63" s="35">
        <v>35723.54</v>
      </c>
      <c r="L63" s="36">
        <v>3560.5999999999985</v>
      </c>
      <c r="M63" s="37">
        <v>427.27207807870832</v>
      </c>
      <c r="N63" s="38">
        <v>3987.8720780787071</v>
      </c>
      <c r="O63" s="34">
        <v>110</v>
      </c>
      <c r="P63" s="34">
        <v>3877.8720780787071</v>
      </c>
      <c r="Q63" s="34">
        <v>209</v>
      </c>
      <c r="R63" s="42">
        <v>10071.32150655433</v>
      </c>
      <c r="S63" s="43">
        <v>10280.32150655433</v>
      </c>
      <c r="T63" s="34">
        <v>10280.32150655433</v>
      </c>
      <c r="U63" s="34">
        <v>468.2019906490055</v>
      </c>
      <c r="V63" s="39">
        <v>10748.523497203336</v>
      </c>
      <c r="W63" s="44">
        <v>16170.105132128281</v>
      </c>
      <c r="X63" s="129">
        <v>1</v>
      </c>
      <c r="Y63" s="22" t="s">
        <v>265</v>
      </c>
      <c r="Z63" s="22">
        <v>14</v>
      </c>
      <c r="AA63" s="22" t="s">
        <v>60</v>
      </c>
      <c r="AB63" s="22" t="s">
        <v>19</v>
      </c>
      <c r="AC63" s="31">
        <v>44228</v>
      </c>
      <c r="AD63" s="40">
        <v>16200</v>
      </c>
      <c r="AE63" s="22">
        <v>39898.26</v>
      </c>
      <c r="AF63" s="22"/>
      <c r="AG63" s="22"/>
      <c r="AH63" s="22"/>
      <c r="AI63" s="22"/>
      <c r="AJ63" s="32">
        <v>39898.26</v>
      </c>
      <c r="AK63" s="55">
        <f t="shared" si="8"/>
        <v>4174.7200000000012</v>
      </c>
      <c r="AL63" s="56">
        <f t="shared" si="9"/>
        <v>500.77001151351993</v>
      </c>
      <c r="AM63" s="57">
        <f t="shared" si="15"/>
        <v>4675.4900115135215</v>
      </c>
      <c r="AN63" s="49">
        <f t="shared" si="16"/>
        <v>110</v>
      </c>
      <c r="AO63" s="49">
        <f t="shared" si="17"/>
        <v>4565.4900115135215</v>
      </c>
      <c r="AP63" s="49">
        <f t="shared" si="18"/>
        <v>209</v>
      </c>
      <c r="AQ63" s="58">
        <f t="shared" si="19"/>
        <v>12156.843311795354</v>
      </c>
      <c r="AR63" s="59">
        <f t="shared" si="20"/>
        <v>12365.843311795354</v>
      </c>
      <c r="AS63" s="49">
        <f t="shared" si="21"/>
        <v>12365.843311795354</v>
      </c>
      <c r="AT63" s="64">
        <f t="shared" si="22"/>
        <v>471.29608880010602</v>
      </c>
      <c r="AU63" s="73">
        <f t="shared" si="23"/>
        <v>12837.139400595459</v>
      </c>
      <c r="AV63" s="40">
        <v>10748.523497203336</v>
      </c>
      <c r="AW63" s="6">
        <v>5482.4460197541757</v>
      </c>
      <c r="AX63" s="72">
        <f t="shared" si="24"/>
        <v>-35400.115710186466</v>
      </c>
      <c r="AY63" s="74">
        <f t="shared" si="25"/>
        <v>-22562.976309591009</v>
      </c>
      <c r="AZ63" s="66">
        <f t="shared" si="26"/>
        <v>-22592.87117746273</v>
      </c>
      <c r="BA63" s="129">
        <v>1</v>
      </c>
      <c r="BB63" s="52" t="s">
        <v>265</v>
      </c>
      <c r="BC63" s="22">
        <v>14</v>
      </c>
      <c r="BD63" s="22" t="s">
        <v>60</v>
      </c>
      <c r="BE63" s="22" t="s">
        <v>19</v>
      </c>
      <c r="BF63" s="83">
        <v>44255</v>
      </c>
      <c r="BG63" s="40"/>
      <c r="BH63" s="34">
        <v>43349.4</v>
      </c>
      <c r="BI63" s="34"/>
      <c r="BJ63" s="34"/>
      <c r="BK63" s="34"/>
      <c r="BL63" s="34"/>
      <c r="BM63" s="35">
        <f t="shared" si="27"/>
        <v>43349.4</v>
      </c>
      <c r="BN63" s="36">
        <f t="shared" si="28"/>
        <v>3451.1399999999994</v>
      </c>
      <c r="BO63" s="37">
        <f t="shared" si="10"/>
        <v>414.13679999999846</v>
      </c>
      <c r="BP63" s="41">
        <f t="shared" si="29"/>
        <v>3865.2767999999978</v>
      </c>
      <c r="BQ63" s="34">
        <f t="shared" si="30"/>
        <v>110</v>
      </c>
      <c r="BR63" s="34">
        <f t="shared" si="31"/>
        <v>3755.2767999999978</v>
      </c>
      <c r="BS63" s="34">
        <f t="shared" si="32"/>
        <v>209</v>
      </c>
      <c r="BT63" s="42">
        <f t="shared" si="33"/>
        <v>9543.2998570500913</v>
      </c>
      <c r="BU63" s="43">
        <f t="shared" si="34"/>
        <v>9752.2998570500913</v>
      </c>
      <c r="BV63" s="34">
        <f t="shared" si="35"/>
        <v>9752.2998570500913</v>
      </c>
      <c r="BW63" s="43">
        <f t="shared" si="36"/>
        <v>493.07198980200502</v>
      </c>
      <c r="BX63" s="40">
        <f t="shared" si="37"/>
        <v>10245.371846852096</v>
      </c>
      <c r="BY63" s="93">
        <f t="shared" si="38"/>
        <v>1218.2388284275094</v>
      </c>
      <c r="BZ63" s="39">
        <f t="shared" si="39"/>
        <v>11463.610675279606</v>
      </c>
      <c r="CA63" s="94">
        <f t="shared" si="40"/>
        <v>-11129.260502183124</v>
      </c>
      <c r="CB63" s="129">
        <v>1</v>
      </c>
      <c r="CC63" s="52" t="s">
        <v>265</v>
      </c>
      <c r="CD63" s="22">
        <v>14</v>
      </c>
      <c r="CE63" s="22" t="s">
        <v>60</v>
      </c>
      <c r="CF63" s="22" t="s">
        <v>19</v>
      </c>
      <c r="CG63" s="31">
        <v>44286</v>
      </c>
      <c r="CH63" s="40"/>
      <c r="CI63" s="22">
        <v>46329.51</v>
      </c>
      <c r="CJ63" s="22"/>
      <c r="CK63" s="22"/>
      <c r="CL63" s="22"/>
      <c r="CM63" s="22"/>
      <c r="CN63" s="32">
        <v>46329.51</v>
      </c>
      <c r="CO63" s="36">
        <f t="shared" si="41"/>
        <v>2980.1100000000006</v>
      </c>
      <c r="CP63" s="37">
        <f t="shared" si="42"/>
        <v>357.61349098071571</v>
      </c>
      <c r="CQ63" s="105">
        <f t="shared" si="43"/>
        <v>3337.7234909807162</v>
      </c>
      <c r="CR63" s="34">
        <f t="shared" si="44"/>
        <v>110</v>
      </c>
      <c r="CS63" s="34">
        <f t="shared" si="45"/>
        <v>3227.7234909807162</v>
      </c>
      <c r="CT63" s="34">
        <f t="shared" si="46"/>
        <v>209</v>
      </c>
      <c r="CU63" s="41">
        <f t="shared" si="47"/>
        <v>8207.3219085285455</v>
      </c>
      <c r="CV63" s="43">
        <f t="shared" si="48"/>
        <v>8416.3219085285455</v>
      </c>
      <c r="CW63" s="34">
        <f t="shared" si="49"/>
        <v>8416.3219085285455</v>
      </c>
      <c r="CX63" s="43">
        <f t="shared" si="50"/>
        <v>438.88303009532734</v>
      </c>
      <c r="CY63" s="40">
        <f t="shared" si="51"/>
        <v>8855.2049386238723</v>
      </c>
      <c r="CZ63" s="108">
        <f t="shared" si="52"/>
        <v>788.71537245362708</v>
      </c>
      <c r="DA63" s="123">
        <f t="shared" si="11"/>
        <v>-1218.2388284275094</v>
      </c>
      <c r="DB63" s="121">
        <f t="shared" si="53"/>
        <v>-788.71537245362708</v>
      </c>
      <c r="DC63" s="124">
        <f t="shared" si="12"/>
        <v>-4051.5991835633768</v>
      </c>
      <c r="DD63" s="125">
        <f t="shared" si="13"/>
        <v>-2566.7281454362551</v>
      </c>
      <c r="DE63" s="111">
        <f t="shared" si="54"/>
        <v>1018.6387811967311</v>
      </c>
      <c r="DF63" s="106">
        <f t="shared" si="14"/>
        <v>-10110.621720986393</v>
      </c>
      <c r="DG63" s="106" t="str">
        <f t="shared" si="55"/>
        <v>П2 200_Никифоров А.В.</v>
      </c>
      <c r="DH63" s="129">
        <v>1</v>
      </c>
      <c r="DI63" s="52" t="s">
        <v>265</v>
      </c>
      <c r="DJ63" s="22">
        <v>14</v>
      </c>
      <c r="DK63" s="22" t="s">
        <v>60</v>
      </c>
      <c r="DL63" s="22" t="s">
        <v>19</v>
      </c>
      <c r="DM63" s="31">
        <v>44319</v>
      </c>
      <c r="DN63" s="40"/>
      <c r="DO63" s="34">
        <v>48409.4</v>
      </c>
      <c r="DP63" s="34"/>
      <c r="DQ63" s="34"/>
      <c r="DR63" s="34"/>
      <c r="DS63" s="34"/>
      <c r="DT63" s="35">
        <v>48409.4</v>
      </c>
      <c r="DU63" s="36">
        <f t="shared" si="56"/>
        <v>2079.8899999999994</v>
      </c>
      <c r="DV63" s="37">
        <f t="shared" si="57"/>
        <v>249.58567897391814</v>
      </c>
      <c r="DW63" s="105">
        <f t="shared" si="58"/>
        <v>2329.4756789739176</v>
      </c>
      <c r="DX63" s="34">
        <f t="shared" si="59"/>
        <v>110</v>
      </c>
      <c r="DY63" s="34">
        <f t="shared" si="60"/>
        <v>2219.4756789739176</v>
      </c>
      <c r="DZ63" s="34">
        <f t="shared" si="61"/>
        <v>209</v>
      </c>
      <c r="EA63" s="41">
        <f t="shared" si="62"/>
        <v>5509.4388901172069</v>
      </c>
      <c r="EB63" s="43">
        <f t="shared" si="63"/>
        <v>5718.4388901172069</v>
      </c>
      <c r="EC63" s="34">
        <v>8416.3219085285455</v>
      </c>
      <c r="ED63" s="43">
        <f t="shared" si="64"/>
        <v>438.88303009532734</v>
      </c>
      <c r="EE63" s="104">
        <f t="shared" si="65"/>
        <v>6157.3219202125347</v>
      </c>
      <c r="EF63" s="39">
        <f t="shared" si="66"/>
        <v>3687.7452423275745</v>
      </c>
      <c r="EG63" s="44">
        <f t="shared" si="67"/>
        <v>-6422.876478658819</v>
      </c>
      <c r="EH63" s="144" t="s">
        <v>60</v>
      </c>
      <c r="EI63" s="129">
        <v>1</v>
      </c>
      <c r="EJ63" s="52" t="s">
        <v>265</v>
      </c>
    </row>
    <row r="64" spans="1:140" ht="15.75" thickBot="1" x14ac:dyDescent="0.3">
      <c r="A64" s="22">
        <v>15</v>
      </c>
      <c r="B64" s="22" t="s">
        <v>61</v>
      </c>
      <c r="C64" s="22" t="s">
        <v>20</v>
      </c>
      <c r="D64" s="31">
        <v>44196</v>
      </c>
      <c r="E64" s="34"/>
      <c r="F64" s="34">
        <v>3524</v>
      </c>
      <c r="G64" s="34"/>
      <c r="H64" s="34"/>
      <c r="I64" s="34"/>
      <c r="J64" s="34"/>
      <c r="K64" s="35">
        <v>3524</v>
      </c>
      <c r="L64" s="36">
        <v>12.2199999999998</v>
      </c>
      <c r="M64" s="37">
        <v>1.4664002679665598</v>
      </c>
      <c r="N64" s="38">
        <v>13.686400267966359</v>
      </c>
      <c r="O64" s="34">
        <v>13.686400267966359</v>
      </c>
      <c r="P64" s="34">
        <v>0</v>
      </c>
      <c r="Q64" s="34">
        <v>26.004160509136081</v>
      </c>
      <c r="R64" s="42">
        <v>0</v>
      </c>
      <c r="S64" s="43">
        <v>26.004160509136081</v>
      </c>
      <c r="T64" s="34">
        <v>0</v>
      </c>
      <c r="U64" s="34">
        <v>0</v>
      </c>
      <c r="V64" s="39">
        <v>26.004160509136081</v>
      </c>
      <c r="W64" s="44">
        <v>-44.418074046534102</v>
      </c>
      <c r="X64" s="129">
        <v>1</v>
      </c>
      <c r="Y64" s="22" t="s">
        <v>265</v>
      </c>
      <c r="Z64" s="22">
        <v>15</v>
      </c>
      <c r="AA64" s="22" t="s">
        <v>61</v>
      </c>
      <c r="AB64" s="22" t="s">
        <v>20</v>
      </c>
      <c r="AC64" s="31">
        <v>44228</v>
      </c>
      <c r="AD64" s="40"/>
      <c r="AE64" s="22">
        <v>3533.02</v>
      </c>
      <c r="AF64" s="22"/>
      <c r="AG64" s="22"/>
      <c r="AH64" s="22"/>
      <c r="AI64" s="22"/>
      <c r="AJ64" s="32">
        <v>3533.02</v>
      </c>
      <c r="AK64" s="55">
        <f t="shared" si="8"/>
        <v>9.0199999999999818</v>
      </c>
      <c r="AL64" s="56">
        <f t="shared" si="9"/>
        <v>1.0819756783333827</v>
      </c>
      <c r="AM64" s="57">
        <f t="shared" si="15"/>
        <v>10.101975678333364</v>
      </c>
      <c r="AN64" s="49">
        <f t="shared" si="16"/>
        <v>10.101975678333364</v>
      </c>
      <c r="AO64" s="49">
        <f t="shared" si="17"/>
        <v>0</v>
      </c>
      <c r="AP64" s="49">
        <f t="shared" si="18"/>
        <v>19.193753788833391</v>
      </c>
      <c r="AQ64" s="58">
        <f t="shared" si="19"/>
        <v>0</v>
      </c>
      <c r="AR64" s="59">
        <f t="shared" si="20"/>
        <v>19.193753788833391</v>
      </c>
      <c r="AS64" s="49">
        <f t="shared" si="21"/>
        <v>0</v>
      </c>
      <c r="AT64" s="64">
        <f t="shared" si="22"/>
        <v>0</v>
      </c>
      <c r="AU64" s="73">
        <f t="shared" si="23"/>
        <v>19.193753788833391</v>
      </c>
      <c r="AV64" s="40">
        <v>26.004160509136081</v>
      </c>
      <c r="AW64" s="6">
        <v>13.447951560195222</v>
      </c>
      <c r="AX64" s="72">
        <f t="shared" si="24"/>
        <v>-71.420897836579087</v>
      </c>
      <c r="AY64" s="74">
        <f t="shared" si="25"/>
        <v>-52.227144047745696</v>
      </c>
      <c r="AZ64" s="66">
        <f t="shared" si="26"/>
        <v>-96.645218094279798</v>
      </c>
      <c r="BA64" s="129">
        <v>1</v>
      </c>
      <c r="BB64" s="52" t="s">
        <v>265</v>
      </c>
      <c r="BC64" s="22">
        <v>15</v>
      </c>
      <c r="BD64" s="22" t="s">
        <v>61</v>
      </c>
      <c r="BE64" s="22" t="s">
        <v>20</v>
      </c>
      <c r="BF64" s="83">
        <v>44255</v>
      </c>
      <c r="BG64" s="40"/>
      <c r="BH64" s="34">
        <v>3540.66</v>
      </c>
      <c r="BI64" s="34"/>
      <c r="BJ64" s="34"/>
      <c r="BK64" s="34"/>
      <c r="BL64" s="34"/>
      <c r="BM64" s="35">
        <f t="shared" si="27"/>
        <v>3540.66</v>
      </c>
      <c r="BN64" s="36">
        <f t="shared" si="28"/>
        <v>7.6399999999998727</v>
      </c>
      <c r="BO64" s="37">
        <f t="shared" si="10"/>
        <v>0.91679999999998152</v>
      </c>
      <c r="BP64" s="41">
        <f t="shared" si="29"/>
        <v>8.5567999999998534</v>
      </c>
      <c r="BQ64" s="34">
        <f t="shared" si="30"/>
        <v>8.5567999999998534</v>
      </c>
      <c r="BR64" s="34">
        <f t="shared" si="31"/>
        <v>0</v>
      </c>
      <c r="BS64" s="34">
        <f t="shared" si="32"/>
        <v>16.257919999999721</v>
      </c>
      <c r="BT64" s="42">
        <f t="shared" si="33"/>
        <v>0</v>
      </c>
      <c r="BU64" s="43">
        <f t="shared" si="34"/>
        <v>16.257919999999721</v>
      </c>
      <c r="BV64" s="34">
        <f t="shared" si="35"/>
        <v>0</v>
      </c>
      <c r="BW64" s="43">
        <f t="shared" si="36"/>
        <v>0</v>
      </c>
      <c r="BX64" s="40">
        <f t="shared" si="37"/>
        <v>16.257919999999721</v>
      </c>
      <c r="BY64" s="93">
        <f t="shared" si="38"/>
        <v>1.9331684305390302</v>
      </c>
      <c r="BZ64" s="39">
        <f t="shared" si="39"/>
        <v>18.191088430538752</v>
      </c>
      <c r="CA64" s="94">
        <f t="shared" si="40"/>
        <v>-78.454129663741043</v>
      </c>
      <c r="CB64" s="129">
        <v>1</v>
      </c>
      <c r="CC64" s="52" t="s">
        <v>265</v>
      </c>
      <c r="CD64" s="22">
        <v>15</v>
      </c>
      <c r="CE64" s="22" t="s">
        <v>61</v>
      </c>
      <c r="CF64" s="22" t="s">
        <v>20</v>
      </c>
      <c r="CG64" s="31">
        <v>44286</v>
      </c>
      <c r="CH64" s="40"/>
      <c r="CI64" s="22">
        <v>3549.54</v>
      </c>
      <c r="CJ64" s="22"/>
      <c r="CK64" s="22"/>
      <c r="CL64" s="22"/>
      <c r="CM64" s="22"/>
      <c r="CN64" s="32">
        <v>3549.54</v>
      </c>
      <c r="CO64" s="36">
        <f t="shared" si="41"/>
        <v>8.8800000000001091</v>
      </c>
      <c r="CP64" s="37">
        <f t="shared" si="42"/>
        <v>1.0656008670514827</v>
      </c>
      <c r="CQ64" s="105">
        <f t="shared" si="43"/>
        <v>9.9456008670515921</v>
      </c>
      <c r="CR64" s="34">
        <f t="shared" si="44"/>
        <v>9.9456008670515921</v>
      </c>
      <c r="CS64" s="34">
        <f t="shared" si="45"/>
        <v>0</v>
      </c>
      <c r="CT64" s="34">
        <f t="shared" si="46"/>
        <v>18.896641647398024</v>
      </c>
      <c r="CU64" s="41">
        <f t="shared" si="47"/>
        <v>0</v>
      </c>
      <c r="CV64" s="43">
        <f t="shared" si="48"/>
        <v>18.896641647398024</v>
      </c>
      <c r="CW64" s="34">
        <f t="shared" si="49"/>
        <v>0</v>
      </c>
      <c r="CX64" s="43">
        <f t="shared" si="50"/>
        <v>0</v>
      </c>
      <c r="CY64" s="40">
        <f t="shared" si="51"/>
        <v>18.896641647398024</v>
      </c>
      <c r="CZ64" s="108">
        <f t="shared" si="52"/>
        <v>1.6830860333952242</v>
      </c>
      <c r="DA64" s="123">
        <f t="shared" si="11"/>
        <v>-1.9331684305390302</v>
      </c>
      <c r="DB64" s="121">
        <f t="shared" si="53"/>
        <v>-1.6830860333952242</v>
      </c>
      <c r="DC64" s="124">
        <f t="shared" si="12"/>
        <v>-6.7543632131879834</v>
      </c>
      <c r="DD64" s="125">
        <f t="shared" si="13"/>
        <v>-5.7629143107573109</v>
      </c>
      <c r="DE64" s="111">
        <f t="shared" si="54"/>
        <v>4.4461956929137001</v>
      </c>
      <c r="DF64" s="106">
        <f t="shared" si="14"/>
        <v>-74.007933970827338</v>
      </c>
      <c r="DG64" s="106" t="str">
        <f t="shared" si="55"/>
        <v>П2 211_Попова О.Е.</v>
      </c>
      <c r="DH64" s="129">
        <v>1</v>
      </c>
      <c r="DI64" s="52" t="s">
        <v>265</v>
      </c>
      <c r="DJ64" s="22">
        <v>15</v>
      </c>
      <c r="DK64" s="22" t="s">
        <v>61</v>
      </c>
      <c r="DL64" s="22" t="s">
        <v>20</v>
      </c>
      <c r="DM64" s="31">
        <v>44319</v>
      </c>
      <c r="DN64" s="40"/>
      <c r="DO64" s="34">
        <v>3563.96</v>
      </c>
      <c r="DP64" s="34"/>
      <c r="DQ64" s="34"/>
      <c r="DR64" s="34"/>
      <c r="DS64" s="34"/>
      <c r="DT64" s="35">
        <v>3563.96</v>
      </c>
      <c r="DU64" s="36">
        <f t="shared" si="56"/>
        <v>14.420000000000073</v>
      </c>
      <c r="DV64" s="37">
        <f t="shared" si="57"/>
        <v>1.7303922278600881</v>
      </c>
      <c r="DW64" s="105">
        <f t="shared" si="58"/>
        <v>16.150392227860159</v>
      </c>
      <c r="DX64" s="34">
        <f t="shared" si="59"/>
        <v>16.150392227860159</v>
      </c>
      <c r="DY64" s="34">
        <f t="shared" si="60"/>
        <v>0</v>
      </c>
      <c r="DZ64" s="34">
        <f t="shared" si="61"/>
        <v>30.685745232934302</v>
      </c>
      <c r="EA64" s="41">
        <f t="shared" si="62"/>
        <v>0</v>
      </c>
      <c r="EB64" s="43">
        <f t="shared" si="63"/>
        <v>30.685745232934302</v>
      </c>
      <c r="EC64" s="34">
        <v>0</v>
      </c>
      <c r="ED64" s="43">
        <f t="shared" si="64"/>
        <v>0</v>
      </c>
      <c r="EE64" s="104">
        <f t="shared" si="65"/>
        <v>30.685745232934302</v>
      </c>
      <c r="EF64" s="39">
        <f t="shared" si="66"/>
        <v>18.378316491550841</v>
      </c>
      <c r="EG64" s="44">
        <f t="shared" si="67"/>
        <v>-55.629617479276497</v>
      </c>
      <c r="EH64" s="144" t="s">
        <v>61</v>
      </c>
      <c r="EI64" s="129">
        <v>1</v>
      </c>
      <c r="EJ64" s="52" t="s">
        <v>265</v>
      </c>
    </row>
    <row r="65" spans="1:140" ht="15.75" thickBot="1" x14ac:dyDescent="0.3">
      <c r="A65" s="22">
        <v>16</v>
      </c>
      <c r="B65" s="22" t="s">
        <v>62</v>
      </c>
      <c r="C65" s="22" t="s">
        <v>51</v>
      </c>
      <c r="D65" s="31">
        <v>44196</v>
      </c>
      <c r="E65" s="34"/>
      <c r="F65" s="34">
        <v>14578.81</v>
      </c>
      <c r="G65" s="34"/>
      <c r="H65" s="34"/>
      <c r="I65" s="34"/>
      <c r="J65" s="34"/>
      <c r="K65" s="35">
        <v>14578.81</v>
      </c>
      <c r="L65" s="36">
        <v>908.26999999999862</v>
      </c>
      <c r="M65" s="37">
        <v>108.99241991702185</v>
      </c>
      <c r="N65" s="38">
        <v>1017.2624199170205</v>
      </c>
      <c r="O65" s="34">
        <v>110</v>
      </c>
      <c r="P65" s="34">
        <v>907.26241991702045</v>
      </c>
      <c r="Q65" s="34">
        <v>209</v>
      </c>
      <c r="R65" s="42">
        <v>2356.2746108752267</v>
      </c>
      <c r="S65" s="43">
        <v>2565.2746108752267</v>
      </c>
      <c r="T65" s="34">
        <v>2565.2746108752267</v>
      </c>
      <c r="U65" s="34">
        <v>116.83162619061876</v>
      </c>
      <c r="V65" s="39">
        <v>2682.1062370658456</v>
      </c>
      <c r="W65" s="44">
        <v>-405.15503180657015</v>
      </c>
      <c r="X65" s="129">
        <v>1</v>
      </c>
      <c r="Y65" s="22" t="s">
        <v>265</v>
      </c>
      <c r="Z65" s="22">
        <v>16</v>
      </c>
      <c r="AA65" s="22" t="s">
        <v>62</v>
      </c>
      <c r="AB65" s="22" t="s">
        <v>51</v>
      </c>
      <c r="AC65" s="31">
        <v>44228</v>
      </c>
      <c r="AD65" s="40"/>
      <c r="AE65" s="22">
        <v>15528.44</v>
      </c>
      <c r="AF65" s="22"/>
      <c r="AG65" s="22"/>
      <c r="AH65" s="22"/>
      <c r="AI65" s="22"/>
      <c r="AJ65" s="32">
        <v>15528.44</v>
      </c>
      <c r="AK65" s="55">
        <f t="shared" si="8"/>
        <v>949.63000000000102</v>
      </c>
      <c r="AL65" s="56">
        <f t="shared" si="9"/>
        <v>113.9109272079527</v>
      </c>
      <c r="AM65" s="57">
        <f t="shared" si="15"/>
        <v>1063.5409272079537</v>
      </c>
      <c r="AN65" s="49">
        <f t="shared" si="16"/>
        <v>110</v>
      </c>
      <c r="AO65" s="49">
        <f t="shared" si="17"/>
        <v>953.5409272079537</v>
      </c>
      <c r="AP65" s="49">
        <f t="shared" si="18"/>
        <v>209</v>
      </c>
      <c r="AQ65" s="58">
        <f t="shared" si="19"/>
        <v>2539.0588116976805</v>
      </c>
      <c r="AR65" s="59">
        <f t="shared" si="20"/>
        <v>2748.0588116976805</v>
      </c>
      <c r="AS65" s="49">
        <f t="shared" si="21"/>
        <v>2748.0588116976805</v>
      </c>
      <c r="AT65" s="64">
        <f t="shared" si="22"/>
        <v>104.73603272252248</v>
      </c>
      <c r="AU65" s="73">
        <f t="shared" si="23"/>
        <v>2852.7948444202029</v>
      </c>
      <c r="AV65" s="40">
        <v>2682.1062370658456</v>
      </c>
      <c r="AW65" s="6">
        <v>751.83019433415302</v>
      </c>
      <c r="AX65" s="72">
        <f t="shared" si="24"/>
        <v>-7656.1917128532032</v>
      </c>
      <c r="AY65" s="74">
        <f t="shared" si="25"/>
        <v>-4803.3968684330002</v>
      </c>
      <c r="AZ65" s="66">
        <f t="shared" si="26"/>
        <v>-5208.5519002395704</v>
      </c>
      <c r="BA65" s="129">
        <v>1</v>
      </c>
      <c r="BB65" s="52" t="s">
        <v>265</v>
      </c>
      <c r="BC65" s="22">
        <v>16</v>
      </c>
      <c r="BD65" s="22" t="s">
        <v>62</v>
      </c>
      <c r="BE65" s="22" t="s">
        <v>51</v>
      </c>
      <c r="BF65" s="83">
        <v>44255</v>
      </c>
      <c r="BG65" s="40">
        <v>6000</v>
      </c>
      <c r="BH65" s="34">
        <v>16174.73</v>
      </c>
      <c r="BI65" s="34"/>
      <c r="BJ65" s="34"/>
      <c r="BK65" s="34"/>
      <c r="BL65" s="34"/>
      <c r="BM65" s="35">
        <f t="shared" si="27"/>
        <v>16174.73</v>
      </c>
      <c r="BN65" s="36">
        <f t="shared" si="28"/>
        <v>646.28999999999905</v>
      </c>
      <c r="BO65" s="37">
        <f t="shared" si="10"/>
        <v>77.554799999999616</v>
      </c>
      <c r="BP65" s="41">
        <f t="shared" si="29"/>
        <v>723.84479999999871</v>
      </c>
      <c r="BQ65" s="34">
        <f t="shared" si="30"/>
        <v>110</v>
      </c>
      <c r="BR65" s="34">
        <f t="shared" si="31"/>
        <v>613.84479999999871</v>
      </c>
      <c r="BS65" s="34">
        <f t="shared" si="32"/>
        <v>209</v>
      </c>
      <c r="BT65" s="42">
        <f t="shared" si="33"/>
        <v>1559.9662299436709</v>
      </c>
      <c r="BU65" s="43">
        <f t="shared" si="34"/>
        <v>1768.9662299436709</v>
      </c>
      <c r="BV65" s="34">
        <f t="shared" si="35"/>
        <v>1768.9662299436709</v>
      </c>
      <c r="BW65" s="43">
        <f t="shared" si="36"/>
        <v>89.438154248336588</v>
      </c>
      <c r="BX65" s="40">
        <f t="shared" si="37"/>
        <v>1858.4043841920075</v>
      </c>
      <c r="BY65" s="93">
        <f t="shared" si="38"/>
        <v>220.97591122944249</v>
      </c>
      <c r="BZ65" s="39">
        <f t="shared" si="39"/>
        <v>2079.3802954214498</v>
      </c>
      <c r="CA65" s="94">
        <f t="shared" si="40"/>
        <v>-9129.1716048181206</v>
      </c>
      <c r="CB65" s="129">
        <v>1</v>
      </c>
      <c r="CC65" s="52" t="s">
        <v>265</v>
      </c>
      <c r="CD65" s="22">
        <v>16</v>
      </c>
      <c r="CE65" s="22" t="s">
        <v>62</v>
      </c>
      <c r="CF65" s="22" t="s">
        <v>51</v>
      </c>
      <c r="CG65" s="31">
        <v>44286</v>
      </c>
      <c r="CH65" s="40"/>
      <c r="CI65" s="22">
        <v>16779.990000000002</v>
      </c>
      <c r="CJ65" s="22"/>
      <c r="CK65" s="22"/>
      <c r="CL65" s="22"/>
      <c r="CM65" s="22"/>
      <c r="CN65" s="32">
        <v>16779.990000000002</v>
      </c>
      <c r="CO65" s="36">
        <f t="shared" si="41"/>
        <v>605.26000000000204</v>
      </c>
      <c r="CP65" s="37">
        <f t="shared" si="42"/>
        <v>72.631259098150295</v>
      </c>
      <c r="CQ65" s="105">
        <f t="shared" si="43"/>
        <v>677.89125909815232</v>
      </c>
      <c r="CR65" s="34">
        <f t="shared" si="44"/>
        <v>110</v>
      </c>
      <c r="CS65" s="34">
        <f t="shared" si="45"/>
        <v>567.89125909815232</v>
      </c>
      <c r="CT65" s="34">
        <f t="shared" si="46"/>
        <v>209</v>
      </c>
      <c r="CU65" s="41">
        <f t="shared" si="47"/>
        <v>1444.0104257635655</v>
      </c>
      <c r="CV65" s="43">
        <f t="shared" si="48"/>
        <v>1653.0104257635655</v>
      </c>
      <c r="CW65" s="34">
        <f t="shared" si="49"/>
        <v>1653.0104257635655</v>
      </c>
      <c r="CX65" s="43">
        <f t="shared" si="50"/>
        <v>86.198963433555093</v>
      </c>
      <c r="CY65" s="40">
        <f t="shared" si="51"/>
        <v>1739.2093891971206</v>
      </c>
      <c r="CZ65" s="108">
        <f t="shared" si="52"/>
        <v>154.90789774862344</v>
      </c>
      <c r="DA65" s="123">
        <f t="shared" si="11"/>
        <v>-220.97591122944249</v>
      </c>
      <c r="DB65" s="121">
        <f t="shared" si="53"/>
        <v>-154.90789774862344</v>
      </c>
      <c r="DC65" s="124">
        <f t="shared" si="12"/>
        <v>-734.91814628830571</v>
      </c>
      <c r="DD65" s="125">
        <f t="shared" si="13"/>
        <v>-504.11907132586134</v>
      </c>
      <c r="DE65" s="111">
        <f t="shared" si="54"/>
        <v>279.19626035351098</v>
      </c>
      <c r="DF65" s="106">
        <f t="shared" si="14"/>
        <v>-8849.9753444646103</v>
      </c>
      <c r="DG65" s="106" t="str">
        <f t="shared" si="55"/>
        <v>П2 22_Жерносек</v>
      </c>
      <c r="DH65" s="129">
        <v>1</v>
      </c>
      <c r="DI65" s="52" t="s">
        <v>265</v>
      </c>
      <c r="DJ65" s="22">
        <v>16</v>
      </c>
      <c r="DK65" s="22" t="s">
        <v>62</v>
      </c>
      <c r="DL65" s="22" t="s">
        <v>51</v>
      </c>
      <c r="DM65" s="31">
        <v>44319</v>
      </c>
      <c r="DN65" s="40"/>
      <c r="DO65" s="34">
        <v>16995.32</v>
      </c>
      <c r="DP65" s="34"/>
      <c r="DQ65" s="34"/>
      <c r="DR65" s="34"/>
      <c r="DS65" s="34"/>
      <c r="DT65" s="35">
        <v>16995.32</v>
      </c>
      <c r="DU65" s="36">
        <f t="shared" si="56"/>
        <v>215.32999999999811</v>
      </c>
      <c r="DV65" s="37">
        <f t="shared" si="57"/>
        <v>25.839483940714814</v>
      </c>
      <c r="DW65" s="105">
        <f t="shared" si="58"/>
        <v>241.16948394071292</v>
      </c>
      <c r="DX65" s="34">
        <f t="shared" si="59"/>
        <v>110</v>
      </c>
      <c r="DY65" s="34">
        <f t="shared" si="60"/>
        <v>131.16948394071292</v>
      </c>
      <c r="DZ65" s="34">
        <f t="shared" si="61"/>
        <v>209</v>
      </c>
      <c r="EA65" s="41">
        <f t="shared" si="62"/>
        <v>325.60404372336478</v>
      </c>
      <c r="EB65" s="43">
        <f t="shared" si="63"/>
        <v>534.60404372336484</v>
      </c>
      <c r="EC65" s="34">
        <v>1653.0104257635655</v>
      </c>
      <c r="ED65" s="43">
        <f t="shared" si="64"/>
        <v>86.198963433555093</v>
      </c>
      <c r="EE65" s="104">
        <f t="shared" si="65"/>
        <v>620.80300715691988</v>
      </c>
      <c r="EF65" s="39">
        <f t="shared" si="66"/>
        <v>371.81153847914447</v>
      </c>
      <c r="EG65" s="44">
        <f t="shared" si="67"/>
        <v>-8478.1638059854668</v>
      </c>
      <c r="EH65" s="144" t="s">
        <v>62</v>
      </c>
      <c r="EI65" s="129">
        <v>1</v>
      </c>
      <c r="EJ65" s="52" t="s">
        <v>265</v>
      </c>
    </row>
    <row r="66" spans="1:140" ht="15.75" thickBot="1" x14ac:dyDescent="0.3">
      <c r="A66" s="22">
        <v>17</v>
      </c>
      <c r="B66" s="22" t="s">
        <v>63</v>
      </c>
      <c r="C66" s="22" t="s">
        <v>21</v>
      </c>
      <c r="D66" s="31">
        <v>44196</v>
      </c>
      <c r="E66" s="34"/>
      <c r="F66" s="34">
        <v>1194.26</v>
      </c>
      <c r="G66" s="34"/>
      <c r="H66" s="34"/>
      <c r="I66" s="34"/>
      <c r="J66" s="34"/>
      <c r="K66" s="35">
        <v>1194.26</v>
      </c>
      <c r="L66" s="36">
        <v>0.67000000000007276</v>
      </c>
      <c r="M66" s="37">
        <v>8.0400014692120936E-2</v>
      </c>
      <c r="N66" s="38">
        <v>0.75040001469219364</v>
      </c>
      <c r="O66" s="34">
        <v>0.75040001469219364</v>
      </c>
      <c r="P66" s="34">
        <v>0</v>
      </c>
      <c r="Q66" s="34">
        <v>1.4257600279151679</v>
      </c>
      <c r="R66" s="42">
        <v>0</v>
      </c>
      <c r="S66" s="43">
        <v>1.4257600279151679</v>
      </c>
      <c r="T66" s="34">
        <v>0</v>
      </c>
      <c r="U66" s="34">
        <v>0</v>
      </c>
      <c r="V66" s="39">
        <v>1.4257600279151679</v>
      </c>
      <c r="W66" s="44">
        <v>-948.7005248029335</v>
      </c>
      <c r="X66" s="129">
        <v>1</v>
      </c>
      <c r="Y66" s="22" t="s">
        <v>47</v>
      </c>
      <c r="Z66" s="22">
        <v>17</v>
      </c>
      <c r="AA66" s="22" t="s">
        <v>63</v>
      </c>
      <c r="AB66" s="22" t="s">
        <v>21</v>
      </c>
      <c r="AC66" s="31">
        <v>44228</v>
      </c>
      <c r="AD66" s="40"/>
      <c r="AE66" s="22">
        <v>1194.32</v>
      </c>
      <c r="AF66" s="22"/>
      <c r="AG66" s="22"/>
      <c r="AH66" s="22"/>
      <c r="AI66" s="22"/>
      <c r="AJ66" s="32">
        <v>1194.32</v>
      </c>
      <c r="AK66" s="55">
        <f t="shared" si="8"/>
        <v>5.999999999994543E-2</v>
      </c>
      <c r="AL66" s="56">
        <f t="shared" si="9"/>
        <v>7.1971774611911364E-3</v>
      </c>
      <c r="AM66" s="57">
        <f t="shared" si="15"/>
        <v>6.719717746113657E-2</v>
      </c>
      <c r="AN66" s="49">
        <f t="shared" si="16"/>
        <v>6.719717746113657E-2</v>
      </c>
      <c r="AO66" s="49">
        <f t="shared" si="17"/>
        <v>0</v>
      </c>
      <c r="AP66" s="49">
        <f t="shared" si="18"/>
        <v>0.12767463717615948</v>
      </c>
      <c r="AQ66" s="58">
        <f t="shared" si="19"/>
        <v>0</v>
      </c>
      <c r="AR66" s="59">
        <f t="shared" si="20"/>
        <v>0.12767463717615948</v>
      </c>
      <c r="AS66" s="49">
        <f t="shared" si="21"/>
        <v>0</v>
      </c>
      <c r="AT66" s="64">
        <f t="shared" si="22"/>
        <v>0</v>
      </c>
      <c r="AU66" s="73">
        <f t="shared" si="23"/>
        <v>0.12767463717615948</v>
      </c>
      <c r="AV66" s="40">
        <v>1.4257600279151679</v>
      </c>
      <c r="AW66" s="6">
        <v>9.1497138779805933</v>
      </c>
      <c r="AX66" s="72">
        <f t="shared" si="24"/>
        <v>-13.034652442053526</v>
      </c>
      <c r="AY66" s="74">
        <f t="shared" si="25"/>
        <v>-12.906977804877366</v>
      </c>
      <c r="AZ66" s="66">
        <f t="shared" si="26"/>
        <v>-961.60750260781083</v>
      </c>
      <c r="BA66" s="129">
        <v>1</v>
      </c>
      <c r="BB66" s="52" t="s">
        <v>47</v>
      </c>
      <c r="BC66" s="22">
        <v>17</v>
      </c>
      <c r="BD66" s="22" t="s">
        <v>63</v>
      </c>
      <c r="BE66" s="22" t="s">
        <v>21</v>
      </c>
      <c r="BF66" s="83">
        <v>44255</v>
      </c>
      <c r="BG66" s="40"/>
      <c r="BH66" s="34">
        <v>1194.46</v>
      </c>
      <c r="BI66" s="34"/>
      <c r="BJ66" s="34"/>
      <c r="BK66" s="34"/>
      <c r="BL66" s="34"/>
      <c r="BM66" s="35">
        <f t="shared" si="27"/>
        <v>1194.46</v>
      </c>
      <c r="BN66" s="36">
        <f t="shared" si="28"/>
        <v>0.14000000000010004</v>
      </c>
      <c r="BO66" s="37">
        <f t="shared" si="10"/>
        <v>1.6800000000011948E-2</v>
      </c>
      <c r="BP66" s="41">
        <f t="shared" si="29"/>
        <v>0.15680000000011199</v>
      </c>
      <c r="BQ66" s="34">
        <f t="shared" si="30"/>
        <v>0.15680000000011199</v>
      </c>
      <c r="BR66" s="34">
        <f t="shared" si="31"/>
        <v>0</v>
      </c>
      <c r="BS66" s="34">
        <f t="shared" si="32"/>
        <v>0.29792000000021274</v>
      </c>
      <c r="BT66" s="42">
        <f t="shared" si="33"/>
        <v>0</v>
      </c>
      <c r="BU66" s="43">
        <f t="shared" si="34"/>
        <v>0.29792000000021274</v>
      </c>
      <c r="BV66" s="34">
        <f t="shared" si="35"/>
        <v>0</v>
      </c>
      <c r="BW66" s="43">
        <f t="shared" si="36"/>
        <v>0</v>
      </c>
      <c r="BX66" s="40">
        <f t="shared" si="37"/>
        <v>0.29792000000021274</v>
      </c>
      <c r="BY66" s="93">
        <f t="shared" si="38"/>
        <v>3.5424552392102369E-2</v>
      </c>
      <c r="BZ66" s="39">
        <f t="shared" si="39"/>
        <v>0.33334455239231509</v>
      </c>
      <c r="CA66" s="94">
        <f t="shared" si="40"/>
        <v>-961.27415805541852</v>
      </c>
      <c r="CB66" s="129">
        <v>1</v>
      </c>
      <c r="CC66" s="52" t="s">
        <v>47</v>
      </c>
      <c r="CD66" s="22">
        <v>17</v>
      </c>
      <c r="CE66" s="22" t="s">
        <v>63</v>
      </c>
      <c r="CF66" s="22" t="s">
        <v>21</v>
      </c>
      <c r="CG66" s="31">
        <v>44286</v>
      </c>
      <c r="CH66" s="40"/>
      <c r="CI66" s="22">
        <v>1200.42</v>
      </c>
      <c r="CJ66" s="22"/>
      <c r="CK66" s="22"/>
      <c r="CL66" s="22"/>
      <c r="CM66" s="22"/>
      <c r="CN66" s="32">
        <v>1200.42</v>
      </c>
      <c r="CO66" s="36">
        <f t="shared" si="41"/>
        <v>5.9600000000000364</v>
      </c>
      <c r="CP66" s="37">
        <f t="shared" si="42"/>
        <v>0.71520058193995462</v>
      </c>
      <c r="CQ66" s="105">
        <f t="shared" si="43"/>
        <v>6.6752005819399907</v>
      </c>
      <c r="CR66" s="34">
        <f t="shared" si="44"/>
        <v>6.6752005819399907</v>
      </c>
      <c r="CS66" s="34">
        <f t="shared" si="45"/>
        <v>0</v>
      </c>
      <c r="CT66" s="34">
        <f t="shared" si="46"/>
        <v>12.682881105685981</v>
      </c>
      <c r="CU66" s="41">
        <f t="shared" si="47"/>
        <v>0</v>
      </c>
      <c r="CV66" s="43">
        <f t="shared" si="48"/>
        <v>12.682881105685981</v>
      </c>
      <c r="CW66" s="34">
        <f t="shared" si="49"/>
        <v>0</v>
      </c>
      <c r="CX66" s="43">
        <f t="shared" si="50"/>
        <v>0</v>
      </c>
      <c r="CY66" s="40">
        <f t="shared" si="51"/>
        <v>12.682881105685981</v>
      </c>
      <c r="CZ66" s="108">
        <f t="shared" si="52"/>
        <v>1.1296388242157065</v>
      </c>
      <c r="DA66" s="123">
        <f t="shared" si="11"/>
        <v>-3.5424552392102369E-2</v>
      </c>
      <c r="DB66" s="121">
        <f t="shared" si="53"/>
        <v>-1.1296388242157065</v>
      </c>
      <c r="DC66" s="124">
        <f t="shared" si="12"/>
        <v>-0.12377105364489649</v>
      </c>
      <c r="DD66" s="125">
        <f t="shared" si="13"/>
        <v>-3.8679019473100622</v>
      </c>
      <c r="DE66" s="111">
        <f t="shared" si="54"/>
        <v>8.6557835523389208</v>
      </c>
      <c r="DF66" s="106">
        <f t="shared" si="14"/>
        <v>-952.61837450307962</v>
      </c>
      <c r="DG66" s="106" t="str">
        <f t="shared" si="55"/>
        <v>П2 220_Грачева Т.А.</v>
      </c>
      <c r="DH66" s="129">
        <v>1</v>
      </c>
      <c r="DI66" s="52" t="s">
        <v>47</v>
      </c>
      <c r="DJ66" s="22">
        <v>17</v>
      </c>
      <c r="DK66" s="22" t="s">
        <v>63</v>
      </c>
      <c r="DL66" s="22" t="s">
        <v>21</v>
      </c>
      <c r="DM66" s="31">
        <v>44319</v>
      </c>
      <c r="DN66" s="40"/>
      <c r="DO66" s="34">
        <v>1213.79</v>
      </c>
      <c r="DP66" s="34"/>
      <c r="DQ66" s="34"/>
      <c r="DR66" s="34"/>
      <c r="DS66" s="34"/>
      <c r="DT66" s="35">
        <v>1213.79</v>
      </c>
      <c r="DU66" s="36">
        <f t="shared" si="56"/>
        <v>13.369999999999891</v>
      </c>
      <c r="DV66" s="37">
        <f t="shared" si="57"/>
        <v>1.6043927937925848</v>
      </c>
      <c r="DW66" s="105">
        <f t="shared" si="58"/>
        <v>14.974392793792475</v>
      </c>
      <c r="DX66" s="34">
        <f t="shared" si="59"/>
        <v>14.974392793792475</v>
      </c>
      <c r="DY66" s="34">
        <f t="shared" si="60"/>
        <v>0</v>
      </c>
      <c r="DZ66" s="34">
        <f t="shared" si="61"/>
        <v>28.4513463082057</v>
      </c>
      <c r="EA66" s="41">
        <f t="shared" si="62"/>
        <v>0</v>
      </c>
      <c r="EB66" s="43">
        <f t="shared" si="63"/>
        <v>28.4513463082057</v>
      </c>
      <c r="EC66" s="34">
        <v>0</v>
      </c>
      <c r="ED66" s="43">
        <f t="shared" si="64"/>
        <v>0</v>
      </c>
      <c r="EE66" s="104">
        <f t="shared" si="65"/>
        <v>28.4513463082057</v>
      </c>
      <c r="EF66" s="39">
        <f t="shared" si="66"/>
        <v>17.040089562554197</v>
      </c>
      <c r="EG66" s="44">
        <f t="shared" si="67"/>
        <v>-935.57828494052546</v>
      </c>
      <c r="EH66" s="144" t="s">
        <v>63</v>
      </c>
      <c r="EI66" s="129">
        <v>1</v>
      </c>
      <c r="EJ66" s="52" t="s">
        <v>47</v>
      </c>
    </row>
    <row r="67" spans="1:140" ht="15.75" thickBot="1" x14ac:dyDescent="0.3">
      <c r="A67" s="22">
        <v>18</v>
      </c>
      <c r="B67" s="22" t="s">
        <v>64</v>
      </c>
      <c r="C67" s="22" t="s">
        <v>22</v>
      </c>
      <c r="D67" s="31">
        <v>44196</v>
      </c>
      <c r="E67" s="34">
        <v>5250</v>
      </c>
      <c r="F67" s="34">
        <v>74613.05</v>
      </c>
      <c r="G67" s="34"/>
      <c r="H67" s="34"/>
      <c r="I67" s="34"/>
      <c r="J67" s="34"/>
      <c r="K67" s="35">
        <v>74613.05</v>
      </c>
      <c r="L67" s="36">
        <v>1189.0899999999965</v>
      </c>
      <c r="M67" s="37">
        <v>142.69082607499018</v>
      </c>
      <c r="N67" s="38">
        <v>1331.7808260749866</v>
      </c>
      <c r="O67" s="34">
        <v>110</v>
      </c>
      <c r="P67" s="34">
        <v>1221.7808260749866</v>
      </c>
      <c r="Q67" s="34">
        <v>209</v>
      </c>
      <c r="R67" s="42">
        <v>3173.118468632214</v>
      </c>
      <c r="S67" s="43">
        <v>3382.118468632214</v>
      </c>
      <c r="T67" s="34">
        <v>3382.118468632214</v>
      </c>
      <c r="U67" s="34">
        <v>154.03356778431314</v>
      </c>
      <c r="V67" s="39">
        <v>3536.1520364165272</v>
      </c>
      <c r="W67" s="44">
        <v>3487.8206360159093</v>
      </c>
      <c r="X67" s="129">
        <v>1</v>
      </c>
      <c r="Y67" s="22" t="s">
        <v>47</v>
      </c>
      <c r="Z67" s="22">
        <v>18</v>
      </c>
      <c r="AA67" s="22" t="s">
        <v>64</v>
      </c>
      <c r="AB67" s="22" t="s">
        <v>22</v>
      </c>
      <c r="AC67" s="31">
        <v>44228</v>
      </c>
      <c r="AD67" s="40">
        <v>3500</v>
      </c>
      <c r="AE67" s="22">
        <v>75960.95</v>
      </c>
      <c r="AF67" s="22"/>
      <c r="AG67" s="22"/>
      <c r="AH67" s="22"/>
      <c r="AI67" s="22"/>
      <c r="AJ67" s="32">
        <v>75960.95</v>
      </c>
      <c r="AK67" s="55">
        <f t="shared" si="8"/>
        <v>1347.8999999999942</v>
      </c>
      <c r="AL67" s="56">
        <f t="shared" si="9"/>
        <v>161.68459166580521</v>
      </c>
      <c r="AM67" s="57">
        <f t="shared" si="15"/>
        <v>1509.5845916657995</v>
      </c>
      <c r="AN67" s="49">
        <f t="shared" si="16"/>
        <v>110</v>
      </c>
      <c r="AO67" s="49">
        <f t="shared" si="17"/>
        <v>1399.5845916657995</v>
      </c>
      <c r="AP67" s="49">
        <f t="shared" si="18"/>
        <v>209</v>
      </c>
      <c r="AQ67" s="58">
        <f t="shared" si="19"/>
        <v>3726.7698625067542</v>
      </c>
      <c r="AR67" s="59">
        <f t="shared" si="20"/>
        <v>3935.7698625067542</v>
      </c>
      <c r="AS67" s="49">
        <f t="shared" si="21"/>
        <v>3935.7698625067542</v>
      </c>
      <c r="AT67" s="64">
        <f t="shared" si="22"/>
        <v>150.00294729979527</v>
      </c>
      <c r="AU67" s="73">
        <f t="shared" si="23"/>
        <v>4085.7728098065495</v>
      </c>
      <c r="AV67" s="40">
        <v>3536.1520364165272</v>
      </c>
      <c r="AW67" s="6">
        <v>5277.9216711447461</v>
      </c>
      <c r="AX67" s="72">
        <f t="shared" si="24"/>
        <v>-15709.864740554625</v>
      </c>
      <c r="AY67" s="74">
        <f t="shared" si="25"/>
        <v>-11624.091930748076</v>
      </c>
      <c r="AZ67" s="66">
        <f t="shared" si="26"/>
        <v>-11636.271294732167</v>
      </c>
      <c r="BA67" s="129">
        <v>1</v>
      </c>
      <c r="BB67" s="52" t="s">
        <v>47</v>
      </c>
      <c r="BC67" s="22">
        <v>18</v>
      </c>
      <c r="BD67" s="22" t="s">
        <v>64</v>
      </c>
      <c r="BE67" s="22" t="s">
        <v>22</v>
      </c>
      <c r="BF67" s="83">
        <v>44255</v>
      </c>
      <c r="BG67" s="40"/>
      <c r="BH67" s="34">
        <v>77443.48</v>
      </c>
      <c r="BI67" s="34"/>
      <c r="BJ67" s="34"/>
      <c r="BK67" s="34"/>
      <c r="BL67" s="34"/>
      <c r="BM67" s="35">
        <f t="shared" si="27"/>
        <v>77443.48</v>
      </c>
      <c r="BN67" s="36">
        <f t="shared" si="28"/>
        <v>1482.5299999999988</v>
      </c>
      <c r="BO67" s="37">
        <f t="shared" si="10"/>
        <v>177.90359999999924</v>
      </c>
      <c r="BP67" s="41">
        <f t="shared" si="29"/>
        <v>1660.433599999998</v>
      </c>
      <c r="BQ67" s="34">
        <f t="shared" si="30"/>
        <v>110</v>
      </c>
      <c r="BR67" s="34">
        <f t="shared" si="31"/>
        <v>1550.433599999998</v>
      </c>
      <c r="BS67" s="34">
        <f t="shared" si="32"/>
        <v>209</v>
      </c>
      <c r="BT67" s="42">
        <f t="shared" si="33"/>
        <v>3940.12306982155</v>
      </c>
      <c r="BU67" s="43">
        <f t="shared" si="34"/>
        <v>4149.1230698215495</v>
      </c>
      <c r="BV67" s="34">
        <f t="shared" si="35"/>
        <v>4149.1230698215495</v>
      </c>
      <c r="BW67" s="43">
        <f t="shared" si="36"/>
        <v>209.77783681367859</v>
      </c>
      <c r="BX67" s="40">
        <f t="shared" si="37"/>
        <v>4358.9009066352282</v>
      </c>
      <c r="BY67" s="93">
        <f t="shared" si="38"/>
        <v>518.30059592834289</v>
      </c>
      <c r="BZ67" s="39">
        <f t="shared" si="39"/>
        <v>4877.201502563571</v>
      </c>
      <c r="CA67" s="94">
        <f t="shared" si="40"/>
        <v>-6759.069792168596</v>
      </c>
      <c r="CB67" s="129">
        <v>1</v>
      </c>
      <c r="CC67" s="52" t="s">
        <v>47</v>
      </c>
      <c r="CD67" s="22">
        <v>18</v>
      </c>
      <c r="CE67" s="22" t="s">
        <v>64</v>
      </c>
      <c r="CF67" s="22" t="s">
        <v>22</v>
      </c>
      <c r="CG67" s="31">
        <v>44286</v>
      </c>
      <c r="CH67" s="40"/>
      <c r="CI67" s="22">
        <v>79077.279999999999</v>
      </c>
      <c r="CJ67" s="22"/>
      <c r="CK67" s="22"/>
      <c r="CL67" s="22"/>
      <c r="CM67" s="22"/>
      <c r="CN67" s="32">
        <v>79077.279999999999</v>
      </c>
      <c r="CO67" s="36">
        <f t="shared" si="41"/>
        <v>1633.8000000000029</v>
      </c>
      <c r="CP67" s="37">
        <f t="shared" si="42"/>
        <v>196.05615952575383</v>
      </c>
      <c r="CQ67" s="105">
        <f t="shared" si="43"/>
        <v>1829.8561595257568</v>
      </c>
      <c r="CR67" s="34">
        <f t="shared" si="44"/>
        <v>110</v>
      </c>
      <c r="CS67" s="34">
        <f t="shared" si="45"/>
        <v>1719.8561595257568</v>
      </c>
      <c r="CT67" s="34">
        <f t="shared" si="46"/>
        <v>209</v>
      </c>
      <c r="CU67" s="41">
        <f t="shared" si="47"/>
        <v>4373.1791700981985</v>
      </c>
      <c r="CV67" s="43">
        <f t="shared" si="48"/>
        <v>4582.1791700981985</v>
      </c>
      <c r="CW67" s="34">
        <f t="shared" si="49"/>
        <v>4582.1791700981985</v>
      </c>
      <c r="CX67" s="43">
        <f t="shared" si="50"/>
        <v>238.94531369748742</v>
      </c>
      <c r="CY67" s="40">
        <f t="shared" si="51"/>
        <v>4821.1244837956856</v>
      </c>
      <c r="CZ67" s="108">
        <f t="shared" si="52"/>
        <v>429.4079040787434</v>
      </c>
      <c r="DA67" s="123">
        <f t="shared" si="11"/>
        <v>-518.30059592834289</v>
      </c>
      <c r="DB67" s="121">
        <f t="shared" si="53"/>
        <v>-429.4079040787434</v>
      </c>
      <c r="DC67" s="124">
        <f t="shared" si="12"/>
        <v>-1723.7558205350224</v>
      </c>
      <c r="DD67" s="125">
        <f t="shared" si="13"/>
        <v>-1397.4285170110659</v>
      </c>
      <c r="DE67" s="111">
        <f t="shared" si="54"/>
        <v>1181.6395503212545</v>
      </c>
      <c r="DF67" s="106">
        <f t="shared" si="14"/>
        <v>-5577.4302418473417</v>
      </c>
      <c r="DG67" s="106" t="str">
        <f t="shared" si="55"/>
        <v>П2 225_Шароглазова Л.П.</v>
      </c>
      <c r="DH67" s="129">
        <v>1</v>
      </c>
      <c r="DI67" s="52" t="s">
        <v>47</v>
      </c>
      <c r="DJ67" s="22">
        <v>18</v>
      </c>
      <c r="DK67" s="22" t="s">
        <v>64</v>
      </c>
      <c r="DL67" s="22" t="s">
        <v>22</v>
      </c>
      <c r="DM67" s="31">
        <v>44319</v>
      </c>
      <c r="DN67" s="40"/>
      <c r="DO67" s="34">
        <v>80449.95</v>
      </c>
      <c r="DP67" s="34"/>
      <c r="DQ67" s="34"/>
      <c r="DR67" s="34"/>
      <c r="DS67" s="34"/>
      <c r="DT67" s="35">
        <v>80449.95</v>
      </c>
      <c r="DU67" s="36">
        <f t="shared" si="56"/>
        <v>1372.6699999999983</v>
      </c>
      <c r="DV67" s="37">
        <f t="shared" si="57"/>
        <v>164.71966015372345</v>
      </c>
      <c r="DW67" s="105">
        <f t="shared" si="58"/>
        <v>1537.3896601537217</v>
      </c>
      <c r="DX67" s="34">
        <f t="shared" si="59"/>
        <v>110</v>
      </c>
      <c r="DY67" s="34">
        <f t="shared" si="60"/>
        <v>1427.3896601537217</v>
      </c>
      <c r="DZ67" s="34">
        <f t="shared" si="61"/>
        <v>209</v>
      </c>
      <c r="EA67" s="41">
        <f t="shared" si="62"/>
        <v>3543.2314845809647</v>
      </c>
      <c r="EB67" s="43">
        <f t="shared" si="63"/>
        <v>3752.2314845809647</v>
      </c>
      <c r="EC67" s="34">
        <v>4582.1791700981985</v>
      </c>
      <c r="ED67" s="43">
        <f t="shared" si="64"/>
        <v>238.94531369748742</v>
      </c>
      <c r="EE67" s="104">
        <f t="shared" si="65"/>
        <v>3991.1767982784522</v>
      </c>
      <c r="EF67" s="39">
        <f t="shared" si="66"/>
        <v>2390.3969030470184</v>
      </c>
      <c r="EG67" s="44">
        <f t="shared" si="67"/>
        <v>-3187.0333388003232</v>
      </c>
      <c r="EH67" s="144" t="s">
        <v>64</v>
      </c>
      <c r="EI67" s="129">
        <v>1</v>
      </c>
      <c r="EJ67" s="52" t="s">
        <v>47</v>
      </c>
    </row>
    <row r="68" spans="1:140" ht="15.75" thickBot="1" x14ac:dyDescent="0.3">
      <c r="A68" s="22">
        <v>19</v>
      </c>
      <c r="B68" s="22" t="s">
        <v>321</v>
      </c>
      <c r="C68" s="22" t="s">
        <v>23</v>
      </c>
      <c r="D68" s="31">
        <v>44196</v>
      </c>
      <c r="E68" s="34">
        <v>3000</v>
      </c>
      <c r="F68" s="34">
        <v>32515.57</v>
      </c>
      <c r="G68" s="34"/>
      <c r="H68" s="34"/>
      <c r="I68" s="34"/>
      <c r="J68" s="34"/>
      <c r="K68" s="35">
        <v>32515.57</v>
      </c>
      <c r="L68" s="36">
        <v>1214.5999999999985</v>
      </c>
      <c r="M68" s="37">
        <v>145.75202663438711</v>
      </c>
      <c r="N68" s="38">
        <v>1360.3520266343858</v>
      </c>
      <c r="O68" s="34">
        <v>110</v>
      </c>
      <c r="P68" s="34">
        <v>1250.3520266343858</v>
      </c>
      <c r="Q68" s="34">
        <v>209</v>
      </c>
      <c r="R68" s="42">
        <v>3247.3214698834877</v>
      </c>
      <c r="S68" s="43">
        <v>3456.3214698834877</v>
      </c>
      <c r="T68" s="34">
        <v>3456.3214698834877</v>
      </c>
      <c r="U68" s="34">
        <v>157.41303338525051</v>
      </c>
      <c r="V68" s="39">
        <v>3613.7345032687381</v>
      </c>
      <c r="W68" s="44">
        <v>-727.39297104056732</v>
      </c>
      <c r="X68" s="129">
        <v>1</v>
      </c>
      <c r="Y68" s="22" t="s">
        <v>47</v>
      </c>
      <c r="Z68" s="22">
        <v>19</v>
      </c>
      <c r="AA68" s="22" t="s">
        <v>321</v>
      </c>
      <c r="AB68" s="22" t="s">
        <v>23</v>
      </c>
      <c r="AC68" s="31">
        <v>44228</v>
      </c>
      <c r="AD68" s="40">
        <v>3000</v>
      </c>
      <c r="AE68" s="22">
        <v>34305.71</v>
      </c>
      <c r="AF68" s="22"/>
      <c r="AG68" s="22"/>
      <c r="AH68" s="22"/>
      <c r="AI68" s="22"/>
      <c r="AJ68" s="32">
        <v>34305.71</v>
      </c>
      <c r="AK68" s="55">
        <f t="shared" si="8"/>
        <v>1790.1399999999994</v>
      </c>
      <c r="AL68" s="56">
        <f t="shared" si="9"/>
        <v>214.73258767314024</v>
      </c>
      <c r="AM68" s="57">
        <f t="shared" si="15"/>
        <v>2004.8725876731396</v>
      </c>
      <c r="AN68" s="49">
        <f t="shared" si="16"/>
        <v>110</v>
      </c>
      <c r="AO68" s="49">
        <f t="shared" si="17"/>
        <v>1894.8725876731396</v>
      </c>
      <c r="AP68" s="49">
        <f t="shared" si="18"/>
        <v>209</v>
      </c>
      <c r="AQ68" s="58">
        <f t="shared" si="19"/>
        <v>5045.6071716433189</v>
      </c>
      <c r="AR68" s="59">
        <f t="shared" si="20"/>
        <v>5254.6071716433189</v>
      </c>
      <c r="AS68" s="49">
        <f t="shared" si="21"/>
        <v>5254.6071716433189</v>
      </c>
      <c r="AT68" s="64">
        <f t="shared" si="22"/>
        <v>200.26744199599054</v>
      </c>
      <c r="AU68" s="73">
        <f t="shared" si="23"/>
        <v>5454.8746136393092</v>
      </c>
      <c r="AV68" s="40">
        <v>3613.7345032687381</v>
      </c>
      <c r="AW68" s="6">
        <v>1339.907433475516</v>
      </c>
      <c r="AX68" s="72">
        <f t="shared" si="24"/>
        <v>-12675.839742449514</v>
      </c>
      <c r="AY68" s="74">
        <f t="shared" si="25"/>
        <v>-7220.965128810205</v>
      </c>
      <c r="AZ68" s="66">
        <f t="shared" si="26"/>
        <v>-10948.358099850771</v>
      </c>
      <c r="BA68" s="129">
        <v>1</v>
      </c>
      <c r="BB68" s="52" t="s">
        <v>47</v>
      </c>
      <c r="BC68" s="22">
        <v>19</v>
      </c>
      <c r="BD68" s="22" t="s">
        <v>321</v>
      </c>
      <c r="BE68" s="22" t="s">
        <v>23</v>
      </c>
      <c r="BF68" s="83">
        <v>44255</v>
      </c>
      <c r="BG68" s="40">
        <v>4000</v>
      </c>
      <c r="BH68" s="34">
        <v>35707.43</v>
      </c>
      <c r="BI68" s="34"/>
      <c r="BJ68" s="34"/>
      <c r="BK68" s="34"/>
      <c r="BL68" s="34"/>
      <c r="BM68" s="35">
        <f t="shared" si="27"/>
        <v>35707.43</v>
      </c>
      <c r="BN68" s="36">
        <f t="shared" si="28"/>
        <v>1401.7200000000012</v>
      </c>
      <c r="BO68" s="37">
        <f t="shared" si="10"/>
        <v>168.20639999999955</v>
      </c>
      <c r="BP68" s="41">
        <f t="shared" si="29"/>
        <v>1569.9264000000007</v>
      </c>
      <c r="BQ68" s="34">
        <f t="shared" si="30"/>
        <v>110</v>
      </c>
      <c r="BR68" s="34">
        <f t="shared" si="31"/>
        <v>1459.9264000000007</v>
      </c>
      <c r="BS68" s="34">
        <f t="shared" si="32"/>
        <v>209</v>
      </c>
      <c r="BT68" s="42">
        <f t="shared" si="33"/>
        <v>3710.1167627440054</v>
      </c>
      <c r="BU68" s="43">
        <f t="shared" si="34"/>
        <v>3919.1167627440054</v>
      </c>
      <c r="BV68" s="34">
        <f t="shared" si="35"/>
        <v>3919.1167627440054</v>
      </c>
      <c r="BW68" s="43">
        <f t="shared" si="36"/>
        <v>198.14881912963455</v>
      </c>
      <c r="BX68" s="40">
        <f t="shared" si="37"/>
        <v>4117.2655818736403</v>
      </c>
      <c r="BY68" s="93">
        <f t="shared" si="38"/>
        <v>489.56864365325754</v>
      </c>
      <c r="BZ68" s="39">
        <f t="shared" si="39"/>
        <v>4606.8342255268981</v>
      </c>
      <c r="CA68" s="94">
        <f t="shared" si="40"/>
        <v>-10341.523874323873</v>
      </c>
      <c r="CB68" s="129">
        <v>1</v>
      </c>
      <c r="CC68" s="52" t="s">
        <v>47</v>
      </c>
      <c r="CD68" s="22">
        <v>19</v>
      </c>
      <c r="CE68" s="22" t="s">
        <v>321</v>
      </c>
      <c r="CF68" s="22" t="s">
        <v>23</v>
      </c>
      <c r="CG68" s="31">
        <v>44286</v>
      </c>
      <c r="CH68" s="40"/>
      <c r="CI68" s="22">
        <v>36989.89</v>
      </c>
      <c r="CJ68" s="22"/>
      <c r="CK68" s="22"/>
      <c r="CL68" s="22"/>
      <c r="CM68" s="22"/>
      <c r="CN68" s="32">
        <v>36989.89</v>
      </c>
      <c r="CO68" s="36">
        <f t="shared" si="41"/>
        <v>1282.4599999999991</v>
      </c>
      <c r="CP68" s="37">
        <f t="shared" si="42"/>
        <v>153.8953252205886</v>
      </c>
      <c r="CQ68" s="105">
        <f t="shared" si="43"/>
        <v>1436.3553252205877</v>
      </c>
      <c r="CR68" s="34">
        <f t="shared" si="44"/>
        <v>110</v>
      </c>
      <c r="CS68" s="34">
        <f t="shared" si="45"/>
        <v>1326.3553252205877</v>
      </c>
      <c r="CT68" s="34">
        <f t="shared" si="46"/>
        <v>209</v>
      </c>
      <c r="CU68" s="41">
        <f t="shared" si="47"/>
        <v>3372.6015098861112</v>
      </c>
      <c r="CV68" s="43">
        <f t="shared" si="48"/>
        <v>3581.6015098861112</v>
      </c>
      <c r="CW68" s="34">
        <f t="shared" si="49"/>
        <v>3581.6015098861112</v>
      </c>
      <c r="CX68" s="43">
        <f t="shared" si="50"/>
        <v>186.76853622482665</v>
      </c>
      <c r="CY68" s="40">
        <f t="shared" si="51"/>
        <v>3768.3700461109379</v>
      </c>
      <c r="CZ68" s="108">
        <f t="shared" si="52"/>
        <v>335.64117432197622</v>
      </c>
      <c r="DA68" s="123">
        <f t="shared" si="11"/>
        <v>-489.56864365325754</v>
      </c>
      <c r="DB68" s="121">
        <f t="shared" si="53"/>
        <v>-335.64117432197622</v>
      </c>
      <c r="DC68" s="124">
        <f t="shared" si="12"/>
        <v>-1628.1995538461833</v>
      </c>
      <c r="DD68" s="125">
        <f t="shared" si="13"/>
        <v>-1092.2820563512539</v>
      </c>
      <c r="DE68" s="111">
        <f t="shared" si="54"/>
        <v>558.31979226024328</v>
      </c>
      <c r="DF68" s="106">
        <f t="shared" si="14"/>
        <v>-9783.2040820636303</v>
      </c>
      <c r="DG68" s="106" t="str">
        <f t="shared" si="55"/>
        <v>П2 227_Емельянова В.А.</v>
      </c>
      <c r="DH68" s="129">
        <v>1</v>
      </c>
      <c r="DI68" s="52" t="s">
        <v>47</v>
      </c>
      <c r="DJ68" s="22">
        <v>19</v>
      </c>
      <c r="DK68" s="22" t="s">
        <v>321</v>
      </c>
      <c r="DL68" s="22" t="s">
        <v>23</v>
      </c>
      <c r="DM68" s="31">
        <v>44319</v>
      </c>
      <c r="DN68" s="40"/>
      <c r="DO68" s="34">
        <v>37709.020000000004</v>
      </c>
      <c r="DP68" s="34"/>
      <c r="DQ68" s="34"/>
      <c r="DR68" s="34"/>
      <c r="DS68" s="34"/>
      <c r="DT68" s="35">
        <v>37709.020000000004</v>
      </c>
      <c r="DU68" s="36">
        <f t="shared" si="56"/>
        <v>719.13000000000466</v>
      </c>
      <c r="DV68" s="37">
        <f t="shared" si="57"/>
        <v>86.295212400903395</v>
      </c>
      <c r="DW68" s="105">
        <f t="shared" si="58"/>
        <v>805.42521240090809</v>
      </c>
      <c r="DX68" s="34">
        <f t="shared" si="59"/>
        <v>110</v>
      </c>
      <c r="DY68" s="34">
        <f t="shared" si="60"/>
        <v>695.42521240090809</v>
      </c>
      <c r="DZ68" s="34">
        <f t="shared" si="61"/>
        <v>209</v>
      </c>
      <c r="EA68" s="41">
        <f t="shared" si="62"/>
        <v>1726.2647870693822</v>
      </c>
      <c r="EB68" s="43">
        <f t="shared" si="63"/>
        <v>1935.2647870693822</v>
      </c>
      <c r="EC68" s="34">
        <v>3581.6015098861112</v>
      </c>
      <c r="ED68" s="43">
        <f t="shared" si="64"/>
        <v>186.76853622482665</v>
      </c>
      <c r="EE68" s="104">
        <f t="shared" si="65"/>
        <v>2122.0333232942089</v>
      </c>
      <c r="EF68" s="39">
        <f t="shared" si="66"/>
        <v>1270.9288865261531</v>
      </c>
      <c r="EG68" s="44">
        <f t="shared" si="67"/>
        <v>-8512.275195537477</v>
      </c>
      <c r="EH68" s="144" t="s">
        <v>321</v>
      </c>
      <c r="EI68" s="129">
        <v>1</v>
      </c>
      <c r="EJ68" s="52" t="s">
        <v>47</v>
      </c>
    </row>
    <row r="69" spans="1:140" ht="15.75" thickBot="1" x14ac:dyDescent="0.3">
      <c r="A69" s="22">
        <v>20</v>
      </c>
      <c r="B69" s="22" t="s">
        <v>236</v>
      </c>
      <c r="C69" s="22" t="s">
        <v>233</v>
      </c>
      <c r="D69" s="31">
        <v>44196</v>
      </c>
      <c r="E69" s="34"/>
      <c r="F69" s="34">
        <v>15466.42</v>
      </c>
      <c r="G69" s="34">
        <v>863.81999999999994</v>
      </c>
      <c r="H69" s="34">
        <v>-7208.6100000000006</v>
      </c>
      <c r="I69" s="34"/>
      <c r="J69" s="34">
        <v>3368.4500000000003</v>
      </c>
      <c r="K69" s="35">
        <v>9121.6299999999992</v>
      </c>
      <c r="L69" s="36">
        <v>550.80999999999949</v>
      </c>
      <c r="M69" s="37">
        <v>66.097212078451165</v>
      </c>
      <c r="N69" s="38">
        <v>616.9072120784507</v>
      </c>
      <c r="O69" s="34">
        <v>110</v>
      </c>
      <c r="P69" s="34">
        <v>506.9072120784507</v>
      </c>
      <c r="Q69" s="34">
        <v>209</v>
      </c>
      <c r="R69" s="42">
        <v>1316.5017834633118</v>
      </c>
      <c r="S69" s="43">
        <v>1525.5017834633118</v>
      </c>
      <c r="T69" s="34">
        <v>1525.5017834633118</v>
      </c>
      <c r="U69" s="34">
        <v>69.476715421862764</v>
      </c>
      <c r="V69" s="39">
        <v>1594.9784988851745</v>
      </c>
      <c r="W69" s="44">
        <v>-2556.9959170498087</v>
      </c>
      <c r="X69" s="129">
        <v>2</v>
      </c>
      <c r="Y69" s="22" t="s">
        <v>47</v>
      </c>
      <c r="Z69" s="22">
        <v>20</v>
      </c>
      <c r="AA69" s="22" t="s">
        <v>236</v>
      </c>
      <c r="AB69" s="22" t="s">
        <v>233</v>
      </c>
      <c r="AC69" s="31">
        <v>44228</v>
      </c>
      <c r="AD69" s="40"/>
      <c r="AE69" s="22">
        <v>16170.59</v>
      </c>
      <c r="AF69" s="22">
        <v>863.81999999999994</v>
      </c>
      <c r="AG69" s="22">
        <v>-7208.6100000000006</v>
      </c>
      <c r="AH69" s="22"/>
      <c r="AI69" s="22">
        <v>3368.4500000000003</v>
      </c>
      <c r="AJ69" s="32">
        <v>9825.7999999999993</v>
      </c>
      <c r="AK69" s="55">
        <f t="shared" si="8"/>
        <v>704.17000000000007</v>
      </c>
      <c r="AL69" s="56">
        <f t="shared" si="9"/>
        <v>84.467274214192869</v>
      </c>
      <c r="AM69" s="57">
        <f t="shared" si="15"/>
        <v>788.63727421419298</v>
      </c>
      <c r="AN69" s="49">
        <f t="shared" si="16"/>
        <v>110</v>
      </c>
      <c r="AO69" s="49">
        <f t="shared" si="17"/>
        <v>678.63727421419298</v>
      </c>
      <c r="AP69" s="49">
        <f t="shared" si="18"/>
        <v>209</v>
      </c>
      <c r="AQ69" s="58">
        <f t="shared" si="19"/>
        <v>1807.0540045778846</v>
      </c>
      <c r="AR69" s="59">
        <f t="shared" si="20"/>
        <v>2016.0540045778846</v>
      </c>
      <c r="AS69" s="49">
        <f t="shared" si="21"/>
        <v>2016.0540045778846</v>
      </c>
      <c r="AT69" s="64">
        <f t="shared" si="22"/>
        <v>76.837328697269243</v>
      </c>
      <c r="AU69" s="73">
        <f t="shared" si="23"/>
        <v>2092.891333275154</v>
      </c>
      <c r="AV69" s="40">
        <v>1594.9784988851745</v>
      </c>
      <c r="AW69" s="6">
        <v>776.68442164062026</v>
      </c>
      <c r="AX69" s="72">
        <f t="shared" si="24"/>
        <v>-5437.0835621687729</v>
      </c>
      <c r="AY69" s="74">
        <f t="shared" si="25"/>
        <v>-3344.1922288936189</v>
      </c>
      <c r="AZ69" s="66">
        <f t="shared" si="26"/>
        <v>-5901.188145943428</v>
      </c>
      <c r="BA69" s="129">
        <v>2</v>
      </c>
      <c r="BB69" s="52" t="s">
        <v>47</v>
      </c>
      <c r="BC69" s="22">
        <v>20</v>
      </c>
      <c r="BD69" s="22" t="s">
        <v>236</v>
      </c>
      <c r="BE69" s="22" t="s">
        <v>233</v>
      </c>
      <c r="BF69" s="83">
        <v>44255</v>
      </c>
      <c r="BG69" s="40"/>
      <c r="BH69" s="34">
        <v>16626.64</v>
      </c>
      <c r="BI69" s="34">
        <v>863.81999999999994</v>
      </c>
      <c r="BJ69" s="34">
        <v>-7208.6100000000006</v>
      </c>
      <c r="BK69" s="34"/>
      <c r="BL69" s="34">
        <v>3368.4500000000003</v>
      </c>
      <c r="BM69" s="35">
        <f t="shared" si="27"/>
        <v>10281.849999999999</v>
      </c>
      <c r="BN69" s="36">
        <f t="shared" si="28"/>
        <v>456.04999999999927</v>
      </c>
      <c r="BO69" s="37">
        <f t="shared" si="10"/>
        <v>54.725999999999722</v>
      </c>
      <c r="BP69" s="41">
        <f t="shared" si="29"/>
        <v>510.77599999999899</v>
      </c>
      <c r="BQ69" s="34">
        <f t="shared" si="30"/>
        <v>110</v>
      </c>
      <c r="BR69" s="34">
        <f t="shared" si="31"/>
        <v>400.77599999999899</v>
      </c>
      <c r="BS69" s="34">
        <f t="shared" si="32"/>
        <v>209</v>
      </c>
      <c r="BT69" s="42">
        <f t="shared" si="33"/>
        <v>1018.4936416695301</v>
      </c>
      <c r="BU69" s="43">
        <f t="shared" si="34"/>
        <v>1227.49364166953</v>
      </c>
      <c r="BV69" s="34">
        <f t="shared" si="35"/>
        <v>1227.49364166953</v>
      </c>
      <c r="BW69" s="43">
        <f t="shared" si="36"/>
        <v>62.06153843083127</v>
      </c>
      <c r="BX69" s="40">
        <f t="shared" si="37"/>
        <v>1289.5551801003612</v>
      </c>
      <c r="BY69" s="93">
        <f t="shared" si="38"/>
        <v>153.33618098798212</v>
      </c>
      <c r="BZ69" s="39">
        <f t="shared" si="39"/>
        <v>1442.8913610883433</v>
      </c>
      <c r="CA69" s="94">
        <f t="shared" si="40"/>
        <v>-4458.2967848550852</v>
      </c>
      <c r="CB69" s="129">
        <v>2</v>
      </c>
      <c r="CC69" s="52" t="s">
        <v>47</v>
      </c>
      <c r="CD69" s="22">
        <v>20</v>
      </c>
      <c r="CE69" s="22" t="s">
        <v>236</v>
      </c>
      <c r="CF69" s="22" t="s">
        <v>233</v>
      </c>
      <c r="CG69" s="31">
        <v>44286</v>
      </c>
      <c r="CH69" s="40"/>
      <c r="CI69" s="22">
        <v>17037.71</v>
      </c>
      <c r="CJ69" s="22">
        <v>863.81999999999994</v>
      </c>
      <c r="CK69" s="22">
        <v>-7208.6100000000006</v>
      </c>
      <c r="CL69" s="22"/>
      <c r="CM69" s="22">
        <v>3368.4500000000003</v>
      </c>
      <c r="CN69" s="32">
        <v>10692.919999999998</v>
      </c>
      <c r="CO69" s="36">
        <f t="shared" si="41"/>
        <v>411.06999999999971</v>
      </c>
      <c r="CP69" s="37">
        <f t="shared" si="42"/>
        <v>49.328440137257573</v>
      </c>
      <c r="CQ69" s="105">
        <f t="shared" si="43"/>
        <v>460.3984401372573</v>
      </c>
      <c r="CR69" s="34">
        <f t="shared" si="44"/>
        <v>110</v>
      </c>
      <c r="CS69" s="34">
        <f t="shared" si="45"/>
        <v>350.3984401372573</v>
      </c>
      <c r="CT69" s="34">
        <f t="shared" si="46"/>
        <v>209</v>
      </c>
      <c r="CU69" s="41">
        <f t="shared" si="47"/>
        <v>890.97867351051889</v>
      </c>
      <c r="CV69" s="43">
        <f t="shared" si="48"/>
        <v>1099.978673510519</v>
      </c>
      <c r="CW69" s="34">
        <f t="shared" si="49"/>
        <v>1099.978673510519</v>
      </c>
      <c r="CX69" s="43">
        <f t="shared" si="50"/>
        <v>57.360207762649402</v>
      </c>
      <c r="CY69" s="40">
        <f t="shared" si="51"/>
        <v>1157.3388812731685</v>
      </c>
      <c r="CZ69" s="108">
        <f t="shared" si="52"/>
        <v>103.08185673004705</v>
      </c>
      <c r="DA69" s="123">
        <f t="shared" si="11"/>
        <v>-153.33618098798212</v>
      </c>
      <c r="DB69" s="121">
        <f t="shared" si="53"/>
        <v>-103.08185673004705</v>
      </c>
      <c r="DC69" s="124">
        <f t="shared" si="12"/>
        <v>-509.96301480847291</v>
      </c>
      <c r="DD69" s="125">
        <f t="shared" si="13"/>
        <v>-335.46081665651286</v>
      </c>
      <c r="DE69" s="111">
        <f t="shared" si="54"/>
        <v>158.57886882020063</v>
      </c>
      <c r="DF69" s="106">
        <f t="shared" si="14"/>
        <v>-4299.7179160348842</v>
      </c>
      <c r="DG69" s="106" t="str">
        <f t="shared" si="55"/>
        <v>П2 235 Кожемяченко И.Ф.</v>
      </c>
      <c r="DH69" s="129">
        <v>2</v>
      </c>
      <c r="DI69" s="52" t="s">
        <v>47</v>
      </c>
      <c r="DJ69" s="22">
        <v>20</v>
      </c>
      <c r="DK69" s="22" t="s">
        <v>236</v>
      </c>
      <c r="DL69" s="22" t="s">
        <v>233</v>
      </c>
      <c r="DM69" s="31">
        <v>44319</v>
      </c>
      <c r="DN69" s="40"/>
      <c r="DO69" s="34">
        <v>17420.38</v>
      </c>
      <c r="DP69" s="34">
        <v>863.81999999999994</v>
      </c>
      <c r="DQ69" s="34">
        <v>-7208.6100000000006</v>
      </c>
      <c r="DR69" s="34"/>
      <c r="DS69" s="34">
        <v>3368.4500000000003</v>
      </c>
      <c r="DT69" s="35">
        <v>11075.59</v>
      </c>
      <c r="DU69" s="36">
        <f t="shared" si="56"/>
        <v>382.67000000000189</v>
      </c>
      <c r="DV69" s="37">
        <f t="shared" si="57"/>
        <v>45.920193747241321</v>
      </c>
      <c r="DW69" s="105">
        <f t="shared" si="58"/>
        <v>428.59019374724323</v>
      </c>
      <c r="DX69" s="34">
        <f t="shared" si="59"/>
        <v>110</v>
      </c>
      <c r="DY69" s="34">
        <f t="shared" si="60"/>
        <v>318.59019374724323</v>
      </c>
      <c r="DZ69" s="34">
        <f t="shared" si="61"/>
        <v>209</v>
      </c>
      <c r="EA69" s="41">
        <f t="shared" si="62"/>
        <v>790.84137756918619</v>
      </c>
      <c r="EB69" s="43">
        <f t="shared" si="63"/>
        <v>999.84137756918619</v>
      </c>
      <c r="EC69" s="34">
        <v>1099.978673510519</v>
      </c>
      <c r="ED69" s="43">
        <f t="shared" si="64"/>
        <v>57.360207762649402</v>
      </c>
      <c r="EE69" s="104">
        <f t="shared" si="65"/>
        <v>1057.2015853318355</v>
      </c>
      <c r="EF69" s="39">
        <f t="shared" si="66"/>
        <v>633.17951651845306</v>
      </c>
      <c r="EG69" s="44">
        <f t="shared" si="67"/>
        <v>-3666.5383995164311</v>
      </c>
      <c r="EH69" s="144" t="s">
        <v>236</v>
      </c>
      <c r="EI69" s="129">
        <v>2</v>
      </c>
      <c r="EJ69" s="52" t="s">
        <v>47</v>
      </c>
    </row>
    <row r="70" spans="1:140" ht="15.75" thickBot="1" x14ac:dyDescent="0.3">
      <c r="A70" s="22">
        <v>21</v>
      </c>
      <c r="B70" s="22" t="s">
        <v>65</v>
      </c>
      <c r="C70" s="22" t="s">
        <v>158</v>
      </c>
      <c r="D70" s="31">
        <v>44196</v>
      </c>
      <c r="E70" s="34"/>
      <c r="F70" s="34">
        <v>594.5</v>
      </c>
      <c r="G70" s="34"/>
      <c r="H70" s="34"/>
      <c r="I70" s="34"/>
      <c r="J70" s="34">
        <v>41.75</v>
      </c>
      <c r="K70" s="35">
        <v>594.5</v>
      </c>
      <c r="L70" s="36">
        <v>0</v>
      </c>
      <c r="M70" s="37">
        <v>0</v>
      </c>
      <c r="N70" s="38">
        <v>0</v>
      </c>
      <c r="O70" s="34">
        <v>0</v>
      </c>
      <c r="P70" s="34">
        <v>0</v>
      </c>
      <c r="Q70" s="34">
        <v>0</v>
      </c>
      <c r="R70" s="42">
        <v>0</v>
      </c>
      <c r="S70" s="43">
        <v>0</v>
      </c>
      <c r="T70" s="34">
        <v>0</v>
      </c>
      <c r="U70" s="34">
        <v>0</v>
      </c>
      <c r="V70" s="39">
        <v>0</v>
      </c>
      <c r="W70" s="44">
        <v>-152.95229809407022</v>
      </c>
      <c r="X70" s="129">
        <v>2</v>
      </c>
      <c r="Y70" s="22" t="s">
        <v>47</v>
      </c>
      <c r="Z70" s="22">
        <v>21</v>
      </c>
      <c r="AA70" s="22" t="s">
        <v>65</v>
      </c>
      <c r="AB70" s="22" t="s">
        <v>158</v>
      </c>
      <c r="AC70" s="31">
        <v>44228</v>
      </c>
      <c r="AD70" s="40"/>
      <c r="AE70" s="22">
        <v>594.52</v>
      </c>
      <c r="AF70" s="22"/>
      <c r="AG70" s="22"/>
      <c r="AH70" s="22"/>
      <c r="AI70" s="22">
        <v>41.75</v>
      </c>
      <c r="AJ70" s="32">
        <v>594.52</v>
      </c>
      <c r="AK70" s="55">
        <f t="shared" si="8"/>
        <v>1.999999999998181E-2</v>
      </c>
      <c r="AL70" s="56">
        <f t="shared" si="9"/>
        <v>2.3990591537303785E-3</v>
      </c>
      <c r="AM70" s="57">
        <f t="shared" si="15"/>
        <v>2.2399059153712188E-2</v>
      </c>
      <c r="AN70" s="49">
        <f t="shared" si="16"/>
        <v>2.2399059153712188E-2</v>
      </c>
      <c r="AO70" s="49">
        <f t="shared" si="17"/>
        <v>0</v>
      </c>
      <c r="AP70" s="49">
        <f t="shared" si="18"/>
        <v>4.2558212392053152E-2</v>
      </c>
      <c r="AQ70" s="58">
        <f t="shared" si="19"/>
        <v>0</v>
      </c>
      <c r="AR70" s="59">
        <f t="shared" si="20"/>
        <v>4.2558212392053152E-2</v>
      </c>
      <c r="AS70" s="49">
        <f t="shared" si="21"/>
        <v>0</v>
      </c>
      <c r="AT70" s="64">
        <f t="shared" si="22"/>
        <v>0</v>
      </c>
      <c r="AU70" s="73">
        <f t="shared" si="23"/>
        <v>4.2558212392053152E-2</v>
      </c>
      <c r="AV70" s="40">
        <v>0</v>
      </c>
      <c r="AW70" s="6">
        <v>2.1278404367377601E-2</v>
      </c>
      <c r="AX70" s="72">
        <f t="shared" si="24"/>
        <v>-7.7742367975856458E-2</v>
      </c>
      <c r="AY70" s="74">
        <f t="shared" si="25"/>
        <v>-3.5184155583803306E-2</v>
      </c>
      <c r="AZ70" s="66">
        <f t="shared" si="26"/>
        <v>-152.98748224965402</v>
      </c>
      <c r="BA70" s="129">
        <v>2</v>
      </c>
      <c r="BB70" s="52" t="s">
        <v>47</v>
      </c>
      <c r="BC70" s="22">
        <v>21</v>
      </c>
      <c r="BD70" s="22" t="s">
        <v>65</v>
      </c>
      <c r="BE70" s="22" t="s">
        <v>158</v>
      </c>
      <c r="BF70" s="83">
        <v>44255</v>
      </c>
      <c r="BG70" s="40"/>
      <c r="BH70" s="34">
        <v>594.54</v>
      </c>
      <c r="BI70" s="34"/>
      <c r="BJ70" s="34"/>
      <c r="BK70" s="34"/>
      <c r="BL70" s="34">
        <v>41.75</v>
      </c>
      <c r="BM70" s="35">
        <f t="shared" si="27"/>
        <v>594.54</v>
      </c>
      <c r="BN70" s="36">
        <f t="shared" si="28"/>
        <v>1.999999999998181E-2</v>
      </c>
      <c r="BO70" s="37">
        <f t="shared" si="10"/>
        <v>2.3999999999978088E-3</v>
      </c>
      <c r="BP70" s="41">
        <f t="shared" si="29"/>
        <v>2.239999999997962E-2</v>
      </c>
      <c r="BQ70" s="34">
        <f t="shared" si="30"/>
        <v>2.239999999997962E-2</v>
      </c>
      <c r="BR70" s="34">
        <f t="shared" si="31"/>
        <v>0</v>
      </c>
      <c r="BS70" s="34">
        <f t="shared" si="32"/>
        <v>4.2559999999961275E-2</v>
      </c>
      <c r="BT70" s="42">
        <f t="shared" si="33"/>
        <v>0</v>
      </c>
      <c r="BU70" s="43">
        <f t="shared" si="34"/>
        <v>4.2559999999961275E-2</v>
      </c>
      <c r="BV70" s="34">
        <f t="shared" si="35"/>
        <v>0</v>
      </c>
      <c r="BW70" s="43">
        <f t="shared" si="36"/>
        <v>0</v>
      </c>
      <c r="BX70" s="40">
        <f t="shared" si="37"/>
        <v>4.2559999999961275E-2</v>
      </c>
      <c r="BY70" s="93">
        <f t="shared" si="38"/>
        <v>5.0606503417206915E-3</v>
      </c>
      <c r="BZ70" s="39">
        <f t="shared" si="39"/>
        <v>4.7620650341681968E-2</v>
      </c>
      <c r="CA70" s="94">
        <f t="shared" si="40"/>
        <v>-152.93986159931234</v>
      </c>
      <c r="CB70" s="129">
        <v>2</v>
      </c>
      <c r="CC70" s="52" t="s">
        <v>47</v>
      </c>
      <c r="CD70" s="22">
        <v>21</v>
      </c>
      <c r="CE70" s="22" t="s">
        <v>65</v>
      </c>
      <c r="CF70" s="22" t="s">
        <v>158</v>
      </c>
      <c r="CG70" s="31">
        <v>44286</v>
      </c>
      <c r="CH70" s="40"/>
      <c r="CI70" s="22">
        <v>594.65</v>
      </c>
      <c r="CJ70" s="22"/>
      <c r="CK70" s="22"/>
      <c r="CL70" s="22"/>
      <c r="CM70" s="22">
        <v>41.75</v>
      </c>
      <c r="CN70" s="32">
        <v>594.65</v>
      </c>
      <c r="CO70" s="36">
        <f t="shared" si="41"/>
        <v>0.11000000000001364</v>
      </c>
      <c r="CP70" s="37">
        <f t="shared" si="42"/>
        <v>1.3200010740504075E-2</v>
      </c>
      <c r="CQ70" s="105">
        <f t="shared" si="43"/>
        <v>0.12320001074051772</v>
      </c>
      <c r="CR70" s="34">
        <f t="shared" si="44"/>
        <v>0.12320001074051772</v>
      </c>
      <c r="CS70" s="34">
        <f t="shared" si="45"/>
        <v>0</v>
      </c>
      <c r="CT70" s="34">
        <f t="shared" si="46"/>
        <v>0.23408002040698364</v>
      </c>
      <c r="CU70" s="41">
        <f t="shared" si="47"/>
        <v>0</v>
      </c>
      <c r="CV70" s="43">
        <f t="shared" si="48"/>
        <v>0.23408002040698364</v>
      </c>
      <c r="CW70" s="34">
        <f t="shared" si="49"/>
        <v>0</v>
      </c>
      <c r="CX70" s="43">
        <f t="shared" si="50"/>
        <v>0</v>
      </c>
      <c r="CY70" s="40">
        <f t="shared" si="51"/>
        <v>0.23408002040698364</v>
      </c>
      <c r="CZ70" s="108">
        <f t="shared" si="52"/>
        <v>2.0849038701970194E-2</v>
      </c>
      <c r="DA70" s="123">
        <f t="shared" si="11"/>
        <v>-5.0606503417206915E-3</v>
      </c>
      <c r="DB70" s="121">
        <f t="shared" si="53"/>
        <v>-2.0849038701970194E-2</v>
      </c>
      <c r="DC70" s="124">
        <f t="shared" si="12"/>
        <v>-1.7681579092099355E-2</v>
      </c>
      <c r="DD70" s="125">
        <f t="shared" si="13"/>
        <v>-7.1387452047677352E-2</v>
      </c>
      <c r="DE70" s="111">
        <f t="shared" si="54"/>
        <v>0.13995033892548628</v>
      </c>
      <c r="DF70" s="106">
        <f t="shared" si="14"/>
        <v>-152.79991126038686</v>
      </c>
      <c r="DG70" s="106" t="str">
        <f t="shared" si="55"/>
        <v>П2 240_Аткин А.А.</v>
      </c>
      <c r="DH70" s="129">
        <v>2</v>
      </c>
      <c r="DI70" s="52" t="s">
        <v>47</v>
      </c>
      <c r="DJ70" s="22">
        <v>21</v>
      </c>
      <c r="DK70" s="22" t="s">
        <v>65</v>
      </c>
      <c r="DL70" s="22" t="s">
        <v>158</v>
      </c>
      <c r="DM70" s="31">
        <v>44319</v>
      </c>
      <c r="DN70" s="40"/>
      <c r="DO70" s="34">
        <v>599.02</v>
      </c>
      <c r="DP70" s="34"/>
      <c r="DQ70" s="34"/>
      <c r="DR70" s="34"/>
      <c r="DS70" s="34">
        <v>41.75</v>
      </c>
      <c r="DT70" s="35">
        <v>599.02</v>
      </c>
      <c r="DU70" s="36">
        <f t="shared" si="56"/>
        <v>4.3700000000000045</v>
      </c>
      <c r="DV70" s="37">
        <f t="shared" si="57"/>
        <v>0.52439764464275695</v>
      </c>
      <c r="DW70" s="105">
        <f t="shared" si="58"/>
        <v>4.8943976446427619</v>
      </c>
      <c r="DX70" s="34">
        <f t="shared" si="59"/>
        <v>4.8943976446427619</v>
      </c>
      <c r="DY70" s="34">
        <f t="shared" si="60"/>
        <v>0</v>
      </c>
      <c r="DZ70" s="34">
        <f t="shared" si="61"/>
        <v>9.2993555248212481</v>
      </c>
      <c r="EA70" s="41">
        <f t="shared" si="62"/>
        <v>0</v>
      </c>
      <c r="EB70" s="43">
        <f t="shared" si="63"/>
        <v>9.2993555248212481</v>
      </c>
      <c r="EC70" s="34">
        <v>0</v>
      </c>
      <c r="ED70" s="43">
        <f t="shared" si="64"/>
        <v>0</v>
      </c>
      <c r="EE70" s="104">
        <f t="shared" si="65"/>
        <v>9.2993555248212481</v>
      </c>
      <c r="EF70" s="39">
        <f t="shared" si="66"/>
        <v>5.5695730282993674</v>
      </c>
      <c r="EG70" s="44">
        <f t="shared" si="67"/>
        <v>-147.23033823208749</v>
      </c>
      <c r="EH70" s="144" t="s">
        <v>65</v>
      </c>
      <c r="EI70" s="129">
        <v>2</v>
      </c>
      <c r="EJ70" s="52" t="s">
        <v>47</v>
      </c>
    </row>
    <row r="71" spans="1:140" ht="15.75" thickBot="1" x14ac:dyDescent="0.3">
      <c r="A71" s="22">
        <v>22</v>
      </c>
      <c r="B71" s="22" t="s">
        <v>150</v>
      </c>
      <c r="C71" s="22" t="s">
        <v>262</v>
      </c>
      <c r="D71" s="31">
        <v>44196</v>
      </c>
      <c r="E71" s="34"/>
      <c r="F71" s="34">
        <v>10915.710000000001</v>
      </c>
      <c r="G71" s="34">
        <v>1.89</v>
      </c>
      <c r="H71" s="34">
        <v>-7014.9400000000005</v>
      </c>
      <c r="I71" s="34"/>
      <c r="J71" s="34">
        <v>-3823</v>
      </c>
      <c r="K71" s="35">
        <v>3902.66</v>
      </c>
      <c r="L71" s="36">
        <v>0</v>
      </c>
      <c r="M71" s="37">
        <v>0</v>
      </c>
      <c r="N71" s="38">
        <v>0</v>
      </c>
      <c r="O71" s="34">
        <v>0</v>
      </c>
      <c r="P71" s="34">
        <v>0</v>
      </c>
      <c r="Q71" s="34">
        <v>0</v>
      </c>
      <c r="R71" s="42">
        <v>0</v>
      </c>
      <c r="S71" s="43">
        <v>0</v>
      </c>
      <c r="T71" s="34">
        <v>0</v>
      </c>
      <c r="U71" s="34">
        <v>0</v>
      </c>
      <c r="V71" s="39">
        <v>0</v>
      </c>
      <c r="W71" s="44">
        <v>-51.730772142616992</v>
      </c>
      <c r="X71" s="129">
        <v>2</v>
      </c>
      <c r="Y71" s="22" t="s">
        <v>47</v>
      </c>
      <c r="Z71" s="22">
        <v>22</v>
      </c>
      <c r="AA71" s="22" t="s">
        <v>150</v>
      </c>
      <c r="AB71" s="22" t="s">
        <v>262</v>
      </c>
      <c r="AC71" s="31">
        <v>44228</v>
      </c>
      <c r="AD71" s="40"/>
      <c r="AE71" s="22">
        <v>10915.84</v>
      </c>
      <c r="AF71" s="22">
        <v>1.89</v>
      </c>
      <c r="AG71" s="22">
        <v>-7014.9400000000005</v>
      </c>
      <c r="AH71" s="22"/>
      <c r="AI71" s="22">
        <v>-3823</v>
      </c>
      <c r="AJ71" s="32">
        <v>3902.7899999999991</v>
      </c>
      <c r="AK71" s="55">
        <f t="shared" si="8"/>
        <v>0.12999999999919964</v>
      </c>
      <c r="AL71" s="56">
        <f t="shared" si="9"/>
        <v>1.5593884499165638E-2</v>
      </c>
      <c r="AM71" s="57">
        <f t="shared" si="15"/>
        <v>0.14559388449836527</v>
      </c>
      <c r="AN71" s="49">
        <f t="shared" si="16"/>
        <v>0.14559388449836527</v>
      </c>
      <c r="AO71" s="49">
        <f t="shared" si="17"/>
        <v>0</v>
      </c>
      <c r="AP71" s="49">
        <f t="shared" si="18"/>
        <v>0.27662838054689398</v>
      </c>
      <c r="AQ71" s="58">
        <f t="shared" si="19"/>
        <v>0</v>
      </c>
      <c r="AR71" s="59">
        <f t="shared" si="20"/>
        <v>0.27662838054689398</v>
      </c>
      <c r="AS71" s="49">
        <f t="shared" si="21"/>
        <v>0</v>
      </c>
      <c r="AT71" s="64">
        <f t="shared" si="22"/>
        <v>0</v>
      </c>
      <c r="AU71" s="73">
        <f t="shared" si="23"/>
        <v>0.27662838054689398</v>
      </c>
      <c r="AV71" s="40">
        <v>0</v>
      </c>
      <c r="AW71" s="6">
        <v>0</v>
      </c>
      <c r="AX71" s="72">
        <f t="shared" si="24"/>
        <v>-0.3368872983054006</v>
      </c>
      <c r="AY71" s="74">
        <f t="shared" si="25"/>
        <v>-6.0258917758506614E-2</v>
      </c>
      <c r="AZ71" s="66">
        <f t="shared" si="26"/>
        <v>-51.791031060375495</v>
      </c>
      <c r="BA71" s="129">
        <v>2</v>
      </c>
      <c r="BB71" s="52" t="s">
        <v>47</v>
      </c>
      <c r="BC71" s="22">
        <v>22</v>
      </c>
      <c r="BD71" s="22" t="s">
        <v>150</v>
      </c>
      <c r="BE71" s="22" t="s">
        <v>262</v>
      </c>
      <c r="BF71" s="83">
        <v>44255</v>
      </c>
      <c r="BG71" s="40"/>
      <c r="BH71" s="34">
        <v>10915.84</v>
      </c>
      <c r="BI71" s="34">
        <v>1.89</v>
      </c>
      <c r="BJ71" s="34">
        <v>-7014.9400000000005</v>
      </c>
      <c r="BK71" s="34"/>
      <c r="BL71" s="34">
        <v>-3823</v>
      </c>
      <c r="BM71" s="35">
        <f t="shared" si="27"/>
        <v>3902.7899999999991</v>
      </c>
      <c r="BN71" s="36">
        <f t="shared" si="28"/>
        <v>0</v>
      </c>
      <c r="BO71" s="37">
        <f t="shared" si="10"/>
        <v>0</v>
      </c>
      <c r="BP71" s="41">
        <f t="shared" si="29"/>
        <v>0</v>
      </c>
      <c r="BQ71" s="34">
        <f t="shared" si="30"/>
        <v>0</v>
      </c>
      <c r="BR71" s="34">
        <f t="shared" si="31"/>
        <v>0</v>
      </c>
      <c r="BS71" s="34">
        <f t="shared" si="32"/>
        <v>0</v>
      </c>
      <c r="BT71" s="42">
        <f t="shared" si="33"/>
        <v>0</v>
      </c>
      <c r="BU71" s="43">
        <f t="shared" si="34"/>
        <v>0</v>
      </c>
      <c r="BV71" s="34">
        <f t="shared" si="35"/>
        <v>0</v>
      </c>
      <c r="BW71" s="43">
        <f t="shared" si="36"/>
        <v>0</v>
      </c>
      <c r="BX71" s="40">
        <f t="shared" si="37"/>
        <v>0</v>
      </c>
      <c r="BY71" s="93">
        <f t="shared" si="38"/>
        <v>0</v>
      </c>
      <c r="BZ71" s="39">
        <f t="shared" si="39"/>
        <v>0</v>
      </c>
      <c r="CA71" s="94">
        <f t="shared" si="40"/>
        <v>-51.791031060375495</v>
      </c>
      <c r="CB71" s="129">
        <v>2</v>
      </c>
      <c r="CC71" s="52" t="s">
        <v>47</v>
      </c>
      <c r="CD71" s="22">
        <v>22</v>
      </c>
      <c r="CE71" s="22" t="s">
        <v>150</v>
      </c>
      <c r="CF71" s="22" t="s">
        <v>262</v>
      </c>
      <c r="CG71" s="31">
        <v>44286</v>
      </c>
      <c r="CH71" s="40"/>
      <c r="CI71" s="22">
        <v>10915.84</v>
      </c>
      <c r="CJ71" s="22">
        <v>1.89</v>
      </c>
      <c r="CK71" s="22">
        <v>-7014.9400000000005</v>
      </c>
      <c r="CL71" s="22"/>
      <c r="CM71" s="22">
        <v>-3823</v>
      </c>
      <c r="CN71" s="32">
        <v>3902.7899999999991</v>
      </c>
      <c r="CO71" s="36">
        <f t="shared" si="41"/>
        <v>0</v>
      </c>
      <c r="CP71" s="37">
        <f t="shared" si="42"/>
        <v>0</v>
      </c>
      <c r="CQ71" s="105">
        <f t="shared" si="43"/>
        <v>0</v>
      </c>
      <c r="CR71" s="34">
        <f t="shared" si="44"/>
        <v>0</v>
      </c>
      <c r="CS71" s="34">
        <f t="shared" si="45"/>
        <v>0</v>
      </c>
      <c r="CT71" s="34">
        <f t="shared" si="46"/>
        <v>0</v>
      </c>
      <c r="CU71" s="41">
        <f t="shared" si="47"/>
        <v>0</v>
      </c>
      <c r="CV71" s="43">
        <f t="shared" si="48"/>
        <v>0</v>
      </c>
      <c r="CW71" s="34">
        <f t="shared" si="49"/>
        <v>0</v>
      </c>
      <c r="CX71" s="43">
        <f t="shared" si="50"/>
        <v>0</v>
      </c>
      <c r="CY71" s="40">
        <f t="shared" si="51"/>
        <v>0</v>
      </c>
      <c r="CZ71" s="108">
        <f t="shared" si="52"/>
        <v>0</v>
      </c>
      <c r="DA71" s="123">
        <f t="shared" si="11"/>
        <v>0</v>
      </c>
      <c r="DB71" s="121">
        <f t="shared" si="53"/>
        <v>0</v>
      </c>
      <c r="DC71" s="124">
        <f t="shared" si="12"/>
        <v>0</v>
      </c>
      <c r="DD71" s="125">
        <f t="shared" si="13"/>
        <v>0</v>
      </c>
      <c r="DE71" s="111">
        <f t="shared" si="54"/>
        <v>0</v>
      </c>
      <c r="DF71" s="106">
        <f t="shared" si="14"/>
        <v>-51.791031060375495</v>
      </c>
      <c r="DG71" s="106" t="str">
        <f t="shared" si="55"/>
        <v>П2 242_Куликова И.В,</v>
      </c>
      <c r="DH71" s="129">
        <v>2</v>
      </c>
      <c r="DI71" s="52" t="s">
        <v>47</v>
      </c>
      <c r="DJ71" s="22">
        <v>22</v>
      </c>
      <c r="DK71" s="22" t="s">
        <v>150</v>
      </c>
      <c r="DL71" s="22" t="s">
        <v>262</v>
      </c>
      <c r="DM71" s="31">
        <v>44319</v>
      </c>
      <c r="DN71" s="40"/>
      <c r="DO71" s="34">
        <v>10915.84</v>
      </c>
      <c r="DP71" s="34">
        <v>1.89</v>
      </c>
      <c r="DQ71" s="34">
        <v>-7014.9400000000005</v>
      </c>
      <c r="DR71" s="34"/>
      <c r="DS71" s="34">
        <v>-3823</v>
      </c>
      <c r="DT71" s="35">
        <v>3902.7899999999991</v>
      </c>
      <c r="DU71" s="36">
        <f t="shared" si="56"/>
        <v>0</v>
      </c>
      <c r="DV71" s="37">
        <f t="shared" si="57"/>
        <v>0</v>
      </c>
      <c r="DW71" s="105">
        <f t="shared" si="58"/>
        <v>0</v>
      </c>
      <c r="DX71" s="34">
        <f t="shared" si="59"/>
        <v>0</v>
      </c>
      <c r="DY71" s="34">
        <f t="shared" si="60"/>
        <v>0</v>
      </c>
      <c r="DZ71" s="34">
        <f t="shared" si="61"/>
        <v>0</v>
      </c>
      <c r="EA71" s="41">
        <f t="shared" si="62"/>
        <v>0</v>
      </c>
      <c r="EB71" s="43">
        <f t="shared" si="63"/>
        <v>0</v>
      </c>
      <c r="EC71" s="34">
        <v>0</v>
      </c>
      <c r="ED71" s="43">
        <f t="shared" si="64"/>
        <v>0</v>
      </c>
      <c r="EE71" s="104">
        <f t="shared" si="65"/>
        <v>0</v>
      </c>
      <c r="EF71" s="39">
        <f t="shared" si="66"/>
        <v>0</v>
      </c>
      <c r="EG71" s="44">
        <f t="shared" si="67"/>
        <v>-51.791031060375495</v>
      </c>
      <c r="EH71" s="144" t="s">
        <v>150</v>
      </c>
      <c r="EI71" s="129">
        <v>2</v>
      </c>
      <c r="EJ71" s="52" t="s">
        <v>47</v>
      </c>
    </row>
    <row r="72" spans="1:140" ht="15.75" thickBot="1" x14ac:dyDescent="0.3">
      <c r="A72" s="22">
        <v>23</v>
      </c>
      <c r="B72" s="22" t="s">
        <v>66</v>
      </c>
      <c r="C72" s="22" t="s">
        <v>24</v>
      </c>
      <c r="D72" s="31">
        <v>44196</v>
      </c>
      <c r="E72" s="34"/>
      <c r="F72" s="34">
        <v>653.87</v>
      </c>
      <c r="G72" s="34"/>
      <c r="H72" s="34"/>
      <c r="I72" s="34"/>
      <c r="J72" s="34"/>
      <c r="K72" s="35">
        <v>653.87</v>
      </c>
      <c r="L72" s="36">
        <v>0</v>
      </c>
      <c r="M72" s="37">
        <v>0</v>
      </c>
      <c r="N72" s="38">
        <v>0</v>
      </c>
      <c r="O72" s="34">
        <v>0</v>
      </c>
      <c r="P72" s="34">
        <v>0</v>
      </c>
      <c r="Q72" s="34">
        <v>0</v>
      </c>
      <c r="R72" s="42">
        <v>0</v>
      </c>
      <c r="S72" s="43">
        <v>0</v>
      </c>
      <c r="T72" s="34">
        <v>0</v>
      </c>
      <c r="U72" s="34">
        <v>0</v>
      </c>
      <c r="V72" s="39">
        <v>0</v>
      </c>
      <c r="W72" s="44">
        <v>-472.69145533384994</v>
      </c>
      <c r="X72" s="129">
        <v>1</v>
      </c>
      <c r="Y72" s="22" t="s">
        <v>47</v>
      </c>
      <c r="Z72" s="22">
        <v>23</v>
      </c>
      <c r="AA72" s="22" t="s">
        <v>66</v>
      </c>
      <c r="AB72" s="22" t="s">
        <v>24</v>
      </c>
      <c r="AC72" s="31">
        <v>44228</v>
      </c>
      <c r="AD72" s="40"/>
      <c r="AE72" s="22">
        <v>653.87</v>
      </c>
      <c r="AF72" s="22"/>
      <c r="AG72" s="22"/>
      <c r="AH72" s="22"/>
      <c r="AI72" s="22"/>
      <c r="AJ72" s="32">
        <v>653.87</v>
      </c>
      <c r="AK72" s="55">
        <f t="shared" si="8"/>
        <v>0</v>
      </c>
      <c r="AL72" s="56">
        <f t="shared" si="9"/>
        <v>0</v>
      </c>
      <c r="AM72" s="57">
        <f t="shared" si="15"/>
        <v>0</v>
      </c>
      <c r="AN72" s="49">
        <f t="shared" si="16"/>
        <v>0</v>
      </c>
      <c r="AO72" s="49">
        <f t="shared" si="17"/>
        <v>0</v>
      </c>
      <c r="AP72" s="49">
        <f t="shared" si="18"/>
        <v>0</v>
      </c>
      <c r="AQ72" s="58">
        <f t="shared" si="19"/>
        <v>0</v>
      </c>
      <c r="AR72" s="59">
        <f t="shared" si="20"/>
        <v>0</v>
      </c>
      <c r="AS72" s="49">
        <f t="shared" si="21"/>
        <v>0</v>
      </c>
      <c r="AT72" s="64">
        <f t="shared" si="22"/>
        <v>0</v>
      </c>
      <c r="AU72" s="73">
        <f t="shared" si="23"/>
        <v>0</v>
      </c>
      <c r="AV72" s="40">
        <v>0</v>
      </c>
      <c r="AW72" s="6">
        <v>0</v>
      </c>
      <c r="AX72" s="72">
        <f t="shared" si="24"/>
        <v>0</v>
      </c>
      <c r="AY72" s="74">
        <f t="shared" si="25"/>
        <v>0</v>
      </c>
      <c r="AZ72" s="66">
        <f t="shared" si="26"/>
        <v>-472.69145533384994</v>
      </c>
      <c r="BA72" s="129">
        <v>1</v>
      </c>
      <c r="BB72" s="52" t="s">
        <v>47</v>
      </c>
      <c r="BC72" s="22">
        <v>23</v>
      </c>
      <c r="BD72" s="22" t="s">
        <v>66</v>
      </c>
      <c r="BE72" s="22" t="s">
        <v>24</v>
      </c>
      <c r="BF72" s="83">
        <v>44255</v>
      </c>
      <c r="BG72" s="40"/>
      <c r="BH72" s="34">
        <v>653.87</v>
      </c>
      <c r="BI72" s="34"/>
      <c r="BJ72" s="34"/>
      <c r="BK72" s="34"/>
      <c r="BL72" s="34"/>
      <c r="BM72" s="35">
        <f t="shared" si="27"/>
        <v>653.87</v>
      </c>
      <c r="BN72" s="36">
        <f t="shared" si="28"/>
        <v>0</v>
      </c>
      <c r="BO72" s="37">
        <f t="shared" si="10"/>
        <v>0</v>
      </c>
      <c r="BP72" s="41">
        <f t="shared" si="29"/>
        <v>0</v>
      </c>
      <c r="BQ72" s="34">
        <f t="shared" si="30"/>
        <v>0</v>
      </c>
      <c r="BR72" s="34">
        <f t="shared" si="31"/>
        <v>0</v>
      </c>
      <c r="BS72" s="34">
        <f t="shared" si="32"/>
        <v>0</v>
      </c>
      <c r="BT72" s="42">
        <f t="shared" si="33"/>
        <v>0</v>
      </c>
      <c r="BU72" s="43">
        <f t="shared" si="34"/>
        <v>0</v>
      </c>
      <c r="BV72" s="34">
        <f t="shared" si="35"/>
        <v>0</v>
      </c>
      <c r="BW72" s="43">
        <f t="shared" si="36"/>
        <v>0</v>
      </c>
      <c r="BX72" s="40">
        <f t="shared" si="37"/>
        <v>0</v>
      </c>
      <c r="BY72" s="93">
        <f t="shared" si="38"/>
        <v>0</v>
      </c>
      <c r="BZ72" s="39">
        <f t="shared" si="39"/>
        <v>0</v>
      </c>
      <c r="CA72" s="94">
        <f t="shared" si="40"/>
        <v>-472.69145533384994</v>
      </c>
      <c r="CB72" s="129">
        <v>1</v>
      </c>
      <c r="CC72" s="52" t="s">
        <v>47</v>
      </c>
      <c r="CD72" s="22">
        <v>23</v>
      </c>
      <c r="CE72" s="22" t="s">
        <v>66</v>
      </c>
      <c r="CF72" s="22" t="s">
        <v>24</v>
      </c>
      <c r="CG72" s="31">
        <v>44286</v>
      </c>
      <c r="CH72" s="40"/>
      <c r="CI72" s="22">
        <v>653.87</v>
      </c>
      <c r="CJ72" s="22"/>
      <c r="CK72" s="22"/>
      <c r="CL72" s="22"/>
      <c r="CM72" s="22"/>
      <c r="CN72" s="32">
        <v>653.87</v>
      </c>
      <c r="CO72" s="36">
        <f t="shared" si="41"/>
        <v>0</v>
      </c>
      <c r="CP72" s="37">
        <f t="shared" si="42"/>
        <v>0</v>
      </c>
      <c r="CQ72" s="105">
        <f t="shared" si="43"/>
        <v>0</v>
      </c>
      <c r="CR72" s="34">
        <f t="shared" si="44"/>
        <v>0</v>
      </c>
      <c r="CS72" s="34">
        <f t="shared" si="45"/>
        <v>0</v>
      </c>
      <c r="CT72" s="34">
        <f t="shared" si="46"/>
        <v>0</v>
      </c>
      <c r="CU72" s="41">
        <f t="shared" si="47"/>
        <v>0</v>
      </c>
      <c r="CV72" s="43">
        <f t="shared" si="48"/>
        <v>0</v>
      </c>
      <c r="CW72" s="34">
        <f t="shared" si="49"/>
        <v>0</v>
      </c>
      <c r="CX72" s="43">
        <f t="shared" si="50"/>
        <v>0</v>
      </c>
      <c r="CY72" s="40">
        <f t="shared" si="51"/>
        <v>0</v>
      </c>
      <c r="CZ72" s="108">
        <f t="shared" si="52"/>
        <v>0</v>
      </c>
      <c r="DA72" s="123">
        <f t="shared" si="11"/>
        <v>0</v>
      </c>
      <c r="DB72" s="121">
        <f t="shared" si="53"/>
        <v>0</v>
      </c>
      <c r="DC72" s="124">
        <f t="shared" si="12"/>
        <v>0</v>
      </c>
      <c r="DD72" s="125">
        <f t="shared" si="13"/>
        <v>0</v>
      </c>
      <c r="DE72" s="111">
        <f t="shared" si="54"/>
        <v>0</v>
      </c>
      <c r="DF72" s="106">
        <f t="shared" si="14"/>
        <v>-472.69145533384994</v>
      </c>
      <c r="DG72" s="106" t="str">
        <f t="shared" si="55"/>
        <v>П2 247_Мешкова Т.Н.</v>
      </c>
      <c r="DH72" s="129">
        <v>1</v>
      </c>
      <c r="DI72" s="52" t="s">
        <v>47</v>
      </c>
      <c r="DJ72" s="22">
        <v>23</v>
      </c>
      <c r="DK72" s="22" t="s">
        <v>66</v>
      </c>
      <c r="DL72" s="22" t="s">
        <v>24</v>
      </c>
      <c r="DM72" s="31">
        <v>44319</v>
      </c>
      <c r="DN72" s="40"/>
      <c r="DO72" s="34">
        <v>653.87</v>
      </c>
      <c r="DP72" s="34"/>
      <c r="DQ72" s="34"/>
      <c r="DR72" s="34"/>
      <c r="DS72" s="34"/>
      <c r="DT72" s="35">
        <v>653.87</v>
      </c>
      <c r="DU72" s="36">
        <f t="shared" si="56"/>
        <v>0</v>
      </c>
      <c r="DV72" s="37">
        <f t="shared" si="57"/>
        <v>0</v>
      </c>
      <c r="DW72" s="105">
        <f t="shared" si="58"/>
        <v>0</v>
      </c>
      <c r="DX72" s="34">
        <f t="shared" si="59"/>
        <v>0</v>
      </c>
      <c r="DY72" s="34">
        <f t="shared" si="60"/>
        <v>0</v>
      </c>
      <c r="DZ72" s="34">
        <f t="shared" si="61"/>
        <v>0</v>
      </c>
      <c r="EA72" s="41">
        <f t="shared" si="62"/>
        <v>0</v>
      </c>
      <c r="EB72" s="43">
        <f t="shared" si="63"/>
        <v>0</v>
      </c>
      <c r="EC72" s="34">
        <v>0</v>
      </c>
      <c r="ED72" s="43">
        <f t="shared" si="64"/>
        <v>0</v>
      </c>
      <c r="EE72" s="104">
        <f t="shared" si="65"/>
        <v>0</v>
      </c>
      <c r="EF72" s="39">
        <f t="shared" si="66"/>
        <v>0</v>
      </c>
      <c r="EG72" s="44">
        <f t="shared" si="67"/>
        <v>-472.69145533384994</v>
      </c>
      <c r="EH72" s="144" t="s">
        <v>66</v>
      </c>
      <c r="EI72" s="129">
        <v>1</v>
      </c>
      <c r="EJ72" s="52" t="s">
        <v>47</v>
      </c>
    </row>
    <row r="73" spans="1:140" ht="15.75" thickBot="1" x14ac:dyDescent="0.3">
      <c r="A73" s="22">
        <v>24</v>
      </c>
      <c r="B73" s="22" t="s">
        <v>67</v>
      </c>
      <c r="C73" s="22" t="s">
        <v>25</v>
      </c>
      <c r="D73" s="31">
        <v>44196</v>
      </c>
      <c r="E73" s="34"/>
      <c r="F73" s="34">
        <v>124.7</v>
      </c>
      <c r="G73" s="34"/>
      <c r="H73" s="34"/>
      <c r="I73" s="34"/>
      <c r="J73" s="34"/>
      <c r="K73" s="35">
        <v>124.7</v>
      </c>
      <c r="L73" s="36">
        <v>0</v>
      </c>
      <c r="M73" s="37">
        <v>0</v>
      </c>
      <c r="N73" s="38">
        <v>0</v>
      </c>
      <c r="O73" s="34">
        <v>0</v>
      </c>
      <c r="P73" s="34">
        <v>0</v>
      </c>
      <c r="Q73" s="34">
        <v>0</v>
      </c>
      <c r="R73" s="42">
        <v>0</v>
      </c>
      <c r="S73" s="43">
        <v>0</v>
      </c>
      <c r="T73" s="34">
        <v>0</v>
      </c>
      <c r="U73" s="34">
        <v>0</v>
      </c>
      <c r="V73" s="39">
        <v>0</v>
      </c>
      <c r="W73" s="44">
        <v>-469.92977193795292</v>
      </c>
      <c r="X73" s="129">
        <v>1</v>
      </c>
      <c r="Y73" s="22" t="s">
        <v>47</v>
      </c>
      <c r="Z73" s="22">
        <v>24</v>
      </c>
      <c r="AA73" s="22" t="s">
        <v>67</v>
      </c>
      <c r="AB73" s="22" t="s">
        <v>25</v>
      </c>
      <c r="AC73" s="31">
        <v>44228</v>
      </c>
      <c r="AD73" s="40"/>
      <c r="AE73" s="22">
        <v>124.7</v>
      </c>
      <c r="AF73" s="22"/>
      <c r="AG73" s="22"/>
      <c r="AH73" s="22"/>
      <c r="AI73" s="22"/>
      <c r="AJ73" s="32">
        <v>124.7</v>
      </c>
      <c r="AK73" s="55">
        <f t="shared" si="8"/>
        <v>0</v>
      </c>
      <c r="AL73" s="56">
        <f t="shared" si="9"/>
        <v>0</v>
      </c>
      <c r="AM73" s="57">
        <f t="shared" si="15"/>
        <v>0</v>
      </c>
      <c r="AN73" s="49">
        <f t="shared" si="16"/>
        <v>0</v>
      </c>
      <c r="AO73" s="49">
        <f t="shared" si="17"/>
        <v>0</v>
      </c>
      <c r="AP73" s="49">
        <f t="shared" si="18"/>
        <v>0</v>
      </c>
      <c r="AQ73" s="58">
        <f t="shared" si="19"/>
        <v>0</v>
      </c>
      <c r="AR73" s="59">
        <f t="shared" si="20"/>
        <v>0</v>
      </c>
      <c r="AS73" s="49">
        <f t="shared" si="21"/>
        <v>0</v>
      </c>
      <c r="AT73" s="64">
        <f t="shared" si="22"/>
        <v>0</v>
      </c>
      <c r="AU73" s="73">
        <f t="shared" si="23"/>
        <v>0</v>
      </c>
      <c r="AV73" s="40">
        <v>0</v>
      </c>
      <c r="AW73" s="6">
        <v>0.65963053538931038</v>
      </c>
      <c r="AX73" s="72">
        <f t="shared" si="24"/>
        <v>-0.80332013840271477</v>
      </c>
      <c r="AY73" s="74">
        <f t="shared" si="25"/>
        <v>-0.80332013840271477</v>
      </c>
      <c r="AZ73" s="66">
        <f t="shared" si="26"/>
        <v>-470.73309207635566</v>
      </c>
      <c r="BA73" s="129">
        <v>1</v>
      </c>
      <c r="BB73" s="52" t="s">
        <v>47</v>
      </c>
      <c r="BC73" s="22">
        <v>24</v>
      </c>
      <c r="BD73" s="22" t="s">
        <v>67</v>
      </c>
      <c r="BE73" s="22" t="s">
        <v>25</v>
      </c>
      <c r="BF73" s="83">
        <v>44255</v>
      </c>
      <c r="BG73" s="40"/>
      <c r="BH73" s="34">
        <v>124.7</v>
      </c>
      <c r="BI73" s="34"/>
      <c r="BJ73" s="34"/>
      <c r="BK73" s="34"/>
      <c r="BL73" s="34"/>
      <c r="BM73" s="35">
        <f t="shared" si="27"/>
        <v>124.7</v>
      </c>
      <c r="BN73" s="36">
        <f t="shared" si="28"/>
        <v>0</v>
      </c>
      <c r="BO73" s="37">
        <f t="shared" si="10"/>
        <v>0</v>
      </c>
      <c r="BP73" s="41">
        <f t="shared" si="29"/>
        <v>0</v>
      </c>
      <c r="BQ73" s="34">
        <f t="shared" si="30"/>
        <v>0</v>
      </c>
      <c r="BR73" s="34">
        <f t="shared" si="31"/>
        <v>0</v>
      </c>
      <c r="BS73" s="34">
        <f t="shared" si="32"/>
        <v>0</v>
      </c>
      <c r="BT73" s="42">
        <f t="shared" si="33"/>
        <v>0</v>
      </c>
      <c r="BU73" s="43">
        <f t="shared" si="34"/>
        <v>0</v>
      </c>
      <c r="BV73" s="34">
        <f t="shared" si="35"/>
        <v>0</v>
      </c>
      <c r="BW73" s="43">
        <f t="shared" si="36"/>
        <v>0</v>
      </c>
      <c r="BX73" s="40">
        <f t="shared" si="37"/>
        <v>0</v>
      </c>
      <c r="BY73" s="93">
        <f t="shared" si="38"/>
        <v>0</v>
      </c>
      <c r="BZ73" s="39">
        <f t="shared" si="39"/>
        <v>0</v>
      </c>
      <c r="CA73" s="94">
        <f t="shared" si="40"/>
        <v>-470.73309207635566</v>
      </c>
      <c r="CB73" s="129">
        <v>1</v>
      </c>
      <c r="CC73" s="52" t="s">
        <v>47</v>
      </c>
      <c r="CD73" s="22">
        <v>24</v>
      </c>
      <c r="CE73" s="22" t="s">
        <v>67</v>
      </c>
      <c r="CF73" s="22" t="s">
        <v>25</v>
      </c>
      <c r="CG73" s="31">
        <v>44286</v>
      </c>
      <c r="CH73" s="40"/>
      <c r="CI73" s="22">
        <v>124.7</v>
      </c>
      <c r="CJ73" s="22"/>
      <c r="CK73" s="22"/>
      <c r="CL73" s="22"/>
      <c r="CM73" s="22"/>
      <c r="CN73" s="32">
        <v>124.7</v>
      </c>
      <c r="CO73" s="36">
        <f t="shared" si="41"/>
        <v>0</v>
      </c>
      <c r="CP73" s="37">
        <f t="shared" si="42"/>
        <v>0</v>
      </c>
      <c r="CQ73" s="105">
        <f t="shared" si="43"/>
        <v>0</v>
      </c>
      <c r="CR73" s="34">
        <f t="shared" si="44"/>
        <v>0</v>
      </c>
      <c r="CS73" s="34">
        <f t="shared" si="45"/>
        <v>0</v>
      </c>
      <c r="CT73" s="34">
        <f t="shared" si="46"/>
        <v>0</v>
      </c>
      <c r="CU73" s="41">
        <f t="shared" si="47"/>
        <v>0</v>
      </c>
      <c r="CV73" s="43">
        <f t="shared" si="48"/>
        <v>0</v>
      </c>
      <c r="CW73" s="34">
        <f t="shared" si="49"/>
        <v>0</v>
      </c>
      <c r="CX73" s="43">
        <f t="shared" si="50"/>
        <v>0</v>
      </c>
      <c r="CY73" s="40">
        <f t="shared" si="51"/>
        <v>0</v>
      </c>
      <c r="CZ73" s="108">
        <f t="shared" si="52"/>
        <v>0</v>
      </c>
      <c r="DA73" s="123">
        <f t="shared" si="11"/>
        <v>0</v>
      </c>
      <c r="DB73" s="121">
        <f t="shared" si="53"/>
        <v>0</v>
      </c>
      <c r="DC73" s="124">
        <f t="shared" si="12"/>
        <v>0</v>
      </c>
      <c r="DD73" s="125">
        <f t="shared" si="13"/>
        <v>0</v>
      </c>
      <c r="DE73" s="111">
        <f t="shared" si="54"/>
        <v>0</v>
      </c>
      <c r="DF73" s="106">
        <f t="shared" si="14"/>
        <v>-470.73309207635566</v>
      </c>
      <c r="DG73" s="106" t="str">
        <f t="shared" si="55"/>
        <v>П2 252_Стукалкин В.Г.</v>
      </c>
      <c r="DH73" s="129">
        <v>1</v>
      </c>
      <c r="DI73" s="52" t="s">
        <v>47</v>
      </c>
      <c r="DJ73" s="22">
        <v>24</v>
      </c>
      <c r="DK73" s="22" t="s">
        <v>67</v>
      </c>
      <c r="DL73" s="22" t="s">
        <v>25</v>
      </c>
      <c r="DM73" s="31">
        <v>44319</v>
      </c>
      <c r="DN73" s="40"/>
      <c r="DO73" s="34">
        <v>124.7</v>
      </c>
      <c r="DP73" s="34"/>
      <c r="DQ73" s="34"/>
      <c r="DR73" s="34"/>
      <c r="DS73" s="34"/>
      <c r="DT73" s="35">
        <v>124.7</v>
      </c>
      <c r="DU73" s="36">
        <f t="shared" si="56"/>
        <v>0</v>
      </c>
      <c r="DV73" s="37">
        <f t="shared" si="57"/>
        <v>0</v>
      </c>
      <c r="DW73" s="105">
        <f t="shared" si="58"/>
        <v>0</v>
      </c>
      <c r="DX73" s="34">
        <f t="shared" si="59"/>
        <v>0</v>
      </c>
      <c r="DY73" s="34">
        <f t="shared" si="60"/>
        <v>0</v>
      </c>
      <c r="DZ73" s="34">
        <f t="shared" si="61"/>
        <v>0</v>
      </c>
      <c r="EA73" s="41">
        <f t="shared" si="62"/>
        <v>0</v>
      </c>
      <c r="EB73" s="43">
        <f t="shared" si="63"/>
        <v>0</v>
      </c>
      <c r="EC73" s="34">
        <v>0</v>
      </c>
      <c r="ED73" s="43">
        <f t="shared" si="64"/>
        <v>0</v>
      </c>
      <c r="EE73" s="104">
        <f t="shared" si="65"/>
        <v>0</v>
      </c>
      <c r="EF73" s="39">
        <f t="shared" si="66"/>
        <v>0</v>
      </c>
      <c r="EG73" s="44">
        <f t="shared" si="67"/>
        <v>-470.73309207635566</v>
      </c>
      <c r="EH73" s="144" t="s">
        <v>67</v>
      </c>
      <c r="EI73" s="129">
        <v>1</v>
      </c>
      <c r="EJ73" s="52" t="s">
        <v>47</v>
      </c>
    </row>
    <row r="74" spans="1:140" ht="15.75" thickBot="1" x14ac:dyDescent="0.3">
      <c r="A74" s="22">
        <v>25</v>
      </c>
      <c r="B74" s="22" t="s">
        <v>68</v>
      </c>
      <c r="C74" s="22" t="s">
        <v>26</v>
      </c>
      <c r="D74" s="31">
        <v>44196</v>
      </c>
      <c r="E74" s="34"/>
      <c r="F74" s="34">
        <v>9061.52</v>
      </c>
      <c r="G74" s="34"/>
      <c r="H74" s="34"/>
      <c r="I74" s="34"/>
      <c r="J74" s="34"/>
      <c r="K74" s="35">
        <v>9061.52</v>
      </c>
      <c r="L74" s="36">
        <v>840.18000000000029</v>
      </c>
      <c r="M74" s="37">
        <v>100.82161842390873</v>
      </c>
      <c r="N74" s="38">
        <v>941.00161842390901</v>
      </c>
      <c r="O74" s="34">
        <v>110</v>
      </c>
      <c r="P74" s="34">
        <v>831.00161842390901</v>
      </c>
      <c r="Q74" s="34">
        <v>209</v>
      </c>
      <c r="R74" s="42">
        <v>2158.2157180802969</v>
      </c>
      <c r="S74" s="43">
        <v>2367.2157180802969</v>
      </c>
      <c r="T74" s="34">
        <v>2367.2157180802969</v>
      </c>
      <c r="U74" s="34">
        <v>107.81132776773363</v>
      </c>
      <c r="V74" s="39">
        <v>2475.0270458480304</v>
      </c>
      <c r="W74" s="44">
        <v>596.49505995964773</v>
      </c>
      <c r="X74" s="129">
        <v>1</v>
      </c>
      <c r="Y74" s="22" t="s">
        <v>47</v>
      </c>
      <c r="Z74" s="22">
        <v>25</v>
      </c>
      <c r="AA74" s="22" t="s">
        <v>68</v>
      </c>
      <c r="AB74" s="22" t="s">
        <v>26</v>
      </c>
      <c r="AC74" s="31">
        <v>44228</v>
      </c>
      <c r="AD74" s="40"/>
      <c r="AE74" s="22">
        <v>10299.17</v>
      </c>
      <c r="AF74" s="22"/>
      <c r="AG74" s="22"/>
      <c r="AH74" s="22"/>
      <c r="AI74" s="22"/>
      <c r="AJ74" s="32">
        <v>10299.17</v>
      </c>
      <c r="AK74" s="55">
        <f t="shared" si="8"/>
        <v>1237.6499999999996</v>
      </c>
      <c r="AL74" s="56">
        <f t="shared" si="9"/>
        <v>148.45977808085513</v>
      </c>
      <c r="AM74" s="57">
        <f t="shared" si="15"/>
        <v>1386.1097780808548</v>
      </c>
      <c r="AN74" s="49">
        <f t="shared" si="16"/>
        <v>110</v>
      </c>
      <c r="AO74" s="49">
        <f t="shared" si="17"/>
        <v>1276.1097780808548</v>
      </c>
      <c r="AP74" s="49">
        <f t="shared" si="18"/>
        <v>209</v>
      </c>
      <c r="AQ74" s="58">
        <f t="shared" si="19"/>
        <v>3397.98500963886</v>
      </c>
      <c r="AR74" s="59">
        <f t="shared" si="20"/>
        <v>3606.98500963886</v>
      </c>
      <c r="AS74" s="49">
        <f t="shared" si="21"/>
        <v>3606.98500963886</v>
      </c>
      <c r="AT74" s="64">
        <f t="shared" si="22"/>
        <v>137.4720578726625</v>
      </c>
      <c r="AU74" s="73">
        <f t="shared" si="23"/>
        <v>3744.4570675115224</v>
      </c>
      <c r="AV74" s="40">
        <v>2475.0270458480304</v>
      </c>
      <c r="AW74" s="6">
        <v>1419.4632766607488</v>
      </c>
      <c r="AX74" s="72">
        <f t="shared" si="24"/>
        <v>-9302.9657442714106</v>
      </c>
      <c r="AY74" s="74">
        <f t="shared" si="25"/>
        <v>-5558.5086767598877</v>
      </c>
      <c r="AZ74" s="66">
        <f t="shared" si="26"/>
        <v>-4962.01361680024</v>
      </c>
      <c r="BA74" s="129">
        <v>1</v>
      </c>
      <c r="BB74" s="52" t="s">
        <v>47</v>
      </c>
      <c r="BC74" s="22">
        <v>25</v>
      </c>
      <c r="BD74" s="22" t="s">
        <v>68</v>
      </c>
      <c r="BE74" s="22" t="s">
        <v>26</v>
      </c>
      <c r="BF74" s="83">
        <v>44255</v>
      </c>
      <c r="BG74" s="40"/>
      <c r="BH74" s="34">
        <v>11395.07</v>
      </c>
      <c r="BI74" s="34"/>
      <c r="BJ74" s="34"/>
      <c r="BK74" s="34"/>
      <c r="BL74" s="34"/>
      <c r="BM74" s="35">
        <f t="shared" si="27"/>
        <v>11395.07</v>
      </c>
      <c r="BN74" s="36">
        <f t="shared" si="28"/>
        <v>1095.8999999999996</v>
      </c>
      <c r="BO74" s="37">
        <f t="shared" si="10"/>
        <v>131.5079999999995</v>
      </c>
      <c r="BP74" s="41">
        <f t="shared" si="29"/>
        <v>1227.4079999999992</v>
      </c>
      <c r="BQ74" s="34">
        <f t="shared" si="30"/>
        <v>110</v>
      </c>
      <c r="BR74" s="34">
        <f t="shared" si="31"/>
        <v>1117.4079999999992</v>
      </c>
      <c r="BS74" s="34">
        <f t="shared" si="32"/>
        <v>209</v>
      </c>
      <c r="BT74" s="42">
        <f t="shared" si="33"/>
        <v>2839.6733914971664</v>
      </c>
      <c r="BU74" s="43">
        <f t="shared" si="34"/>
        <v>3048.6733914971664</v>
      </c>
      <c r="BV74" s="34">
        <f t="shared" si="35"/>
        <v>3048.6733914971664</v>
      </c>
      <c r="BW74" s="43">
        <f t="shared" si="36"/>
        <v>154.13958527077455</v>
      </c>
      <c r="BX74" s="40">
        <f t="shared" si="37"/>
        <v>3202.8129767679411</v>
      </c>
      <c r="BY74" s="93">
        <f t="shared" si="38"/>
        <v>380.83450623503046</v>
      </c>
      <c r="BZ74" s="39">
        <f t="shared" si="39"/>
        <v>3583.6474830029715</v>
      </c>
      <c r="CA74" s="94">
        <f t="shared" si="40"/>
        <v>-1378.3661337972685</v>
      </c>
      <c r="CB74" s="129">
        <v>1</v>
      </c>
      <c r="CC74" s="52" t="s">
        <v>47</v>
      </c>
      <c r="CD74" s="22">
        <v>25</v>
      </c>
      <c r="CE74" s="22" t="s">
        <v>68</v>
      </c>
      <c r="CF74" s="22" t="s">
        <v>26</v>
      </c>
      <c r="CG74" s="31">
        <v>44286</v>
      </c>
      <c r="CH74" s="40"/>
      <c r="CI74" s="22">
        <v>12403.76</v>
      </c>
      <c r="CJ74" s="22"/>
      <c r="CK74" s="22"/>
      <c r="CL74" s="22"/>
      <c r="CM74" s="22"/>
      <c r="CN74" s="32">
        <v>12403.76</v>
      </c>
      <c r="CO74" s="36">
        <f t="shared" si="41"/>
        <v>1008.6900000000005</v>
      </c>
      <c r="CP74" s="37">
        <f t="shared" si="42"/>
        <v>121.04289848943101</v>
      </c>
      <c r="CQ74" s="105">
        <f t="shared" si="43"/>
        <v>1129.7328984894316</v>
      </c>
      <c r="CR74" s="34">
        <f t="shared" si="44"/>
        <v>110</v>
      </c>
      <c r="CS74" s="34">
        <f t="shared" si="45"/>
        <v>1019.7328984894316</v>
      </c>
      <c r="CT74" s="34">
        <f t="shared" si="46"/>
        <v>209</v>
      </c>
      <c r="CU74" s="41">
        <f t="shared" si="47"/>
        <v>2592.9346742389926</v>
      </c>
      <c r="CV74" s="43">
        <f t="shared" si="48"/>
        <v>2801.9346742389926</v>
      </c>
      <c r="CW74" s="34">
        <f t="shared" si="49"/>
        <v>2801.9346742389926</v>
      </c>
      <c r="CX74" s="43">
        <f t="shared" si="50"/>
        <v>146.11151917954257</v>
      </c>
      <c r="CY74" s="40">
        <f t="shared" si="51"/>
        <v>2948.046193418535</v>
      </c>
      <c r="CZ74" s="108">
        <f t="shared" si="52"/>
        <v>262.57657135758353</v>
      </c>
      <c r="DA74" s="123">
        <f t="shared" si="11"/>
        <v>-380.83450623503046</v>
      </c>
      <c r="DB74" s="121">
        <f t="shared" si="53"/>
        <v>-262.57657135758353</v>
      </c>
      <c r="DC74" s="124">
        <f t="shared" si="12"/>
        <v>-1266.5733011697598</v>
      </c>
      <c r="DD74" s="125">
        <f t="shared" si="13"/>
        <v>-854.5068342449315</v>
      </c>
      <c r="DE74" s="111">
        <f t="shared" si="54"/>
        <v>446.13155176881332</v>
      </c>
      <c r="DF74" s="106">
        <f t="shared" si="14"/>
        <v>-932.23458202845518</v>
      </c>
      <c r="DG74" s="106" t="str">
        <f t="shared" si="55"/>
        <v>П2 253_Байкалова О.Ю.</v>
      </c>
      <c r="DH74" s="129">
        <v>1</v>
      </c>
      <c r="DI74" s="52" t="s">
        <v>47</v>
      </c>
      <c r="DJ74" s="22">
        <v>25</v>
      </c>
      <c r="DK74" s="22" t="s">
        <v>68</v>
      </c>
      <c r="DL74" s="22" t="s">
        <v>26</v>
      </c>
      <c r="DM74" s="31">
        <v>44319</v>
      </c>
      <c r="DN74" s="40"/>
      <c r="DO74" s="34">
        <v>13095.54</v>
      </c>
      <c r="DP74" s="34"/>
      <c r="DQ74" s="34"/>
      <c r="DR74" s="34"/>
      <c r="DS74" s="34"/>
      <c r="DT74" s="35">
        <v>13095.54</v>
      </c>
      <c r="DU74" s="36">
        <f t="shared" si="56"/>
        <v>691.78000000000065</v>
      </c>
      <c r="DV74" s="37">
        <f t="shared" si="57"/>
        <v>83.013227142097563</v>
      </c>
      <c r="DW74" s="105">
        <f t="shared" si="58"/>
        <v>774.7932271420982</v>
      </c>
      <c r="DX74" s="34">
        <f t="shared" si="59"/>
        <v>110</v>
      </c>
      <c r="DY74" s="34">
        <f t="shared" si="60"/>
        <v>664.7932271420982</v>
      </c>
      <c r="DZ74" s="34">
        <f t="shared" si="61"/>
        <v>209</v>
      </c>
      <c r="EA74" s="41">
        <f t="shared" si="62"/>
        <v>1650.226535123136</v>
      </c>
      <c r="EB74" s="43">
        <f t="shared" si="63"/>
        <v>1859.226535123136</v>
      </c>
      <c r="EC74" s="34">
        <v>2801.9346742389926</v>
      </c>
      <c r="ED74" s="43">
        <f t="shared" si="64"/>
        <v>146.11151917954257</v>
      </c>
      <c r="EE74" s="104">
        <f t="shared" si="65"/>
        <v>2005.3380543026785</v>
      </c>
      <c r="EF74" s="39">
        <f t="shared" si="66"/>
        <v>1201.0377181574868</v>
      </c>
      <c r="EG74" s="44">
        <f t="shared" si="67"/>
        <v>268.8031361290316</v>
      </c>
      <c r="EH74" s="144" t="s">
        <v>68</v>
      </c>
      <c r="EI74" s="129">
        <v>1</v>
      </c>
      <c r="EJ74" s="52" t="s">
        <v>47</v>
      </c>
    </row>
    <row r="75" spans="1:140" ht="15.75" thickBot="1" x14ac:dyDescent="0.3">
      <c r="A75" s="22">
        <v>26</v>
      </c>
      <c r="B75" s="22" t="s">
        <v>69</v>
      </c>
      <c r="C75" s="22" t="s">
        <v>159</v>
      </c>
      <c r="D75" s="31">
        <v>44196</v>
      </c>
      <c r="E75" s="34"/>
      <c r="F75" s="34">
        <v>2.31</v>
      </c>
      <c r="G75" s="34"/>
      <c r="H75" s="34"/>
      <c r="I75" s="34"/>
      <c r="J75" s="34">
        <v>25620.32</v>
      </c>
      <c r="K75" s="35">
        <v>2.31</v>
      </c>
      <c r="L75" s="36">
        <v>0</v>
      </c>
      <c r="M75" s="37">
        <v>0</v>
      </c>
      <c r="N75" s="38">
        <v>0</v>
      </c>
      <c r="O75" s="34">
        <v>0</v>
      </c>
      <c r="P75" s="34">
        <v>0</v>
      </c>
      <c r="Q75" s="34">
        <v>0</v>
      </c>
      <c r="R75" s="42">
        <v>0</v>
      </c>
      <c r="S75" s="43">
        <v>0</v>
      </c>
      <c r="T75" s="34">
        <v>0</v>
      </c>
      <c r="U75" s="34">
        <v>0</v>
      </c>
      <c r="V75" s="39">
        <v>0</v>
      </c>
      <c r="W75" s="44">
        <v>-10.273056359348281</v>
      </c>
      <c r="X75" s="129">
        <v>2</v>
      </c>
      <c r="Y75" s="22" t="s">
        <v>47</v>
      </c>
      <c r="Z75" s="22">
        <v>26</v>
      </c>
      <c r="AA75" s="22" t="s">
        <v>69</v>
      </c>
      <c r="AB75" s="22" t="s">
        <v>159</v>
      </c>
      <c r="AC75" s="31">
        <v>44228</v>
      </c>
      <c r="AD75" s="40"/>
      <c r="AE75" s="22">
        <v>3.89</v>
      </c>
      <c r="AF75" s="22"/>
      <c r="AG75" s="22"/>
      <c r="AH75" s="22"/>
      <c r="AI75" s="22">
        <v>25620.32</v>
      </c>
      <c r="AJ75" s="32">
        <v>3.89</v>
      </c>
      <c r="AK75" s="55">
        <f t="shared" si="8"/>
        <v>1.58</v>
      </c>
      <c r="AL75" s="56">
        <f t="shared" si="9"/>
        <v>0.18952567314487229</v>
      </c>
      <c r="AM75" s="57">
        <f t="shared" si="15"/>
        <v>1.7695256731448723</v>
      </c>
      <c r="AN75" s="49">
        <f t="shared" si="16"/>
        <v>1.7695256731448723</v>
      </c>
      <c r="AO75" s="49">
        <f t="shared" si="17"/>
        <v>0</v>
      </c>
      <c r="AP75" s="49">
        <f t="shared" si="18"/>
        <v>3.3620987789752572</v>
      </c>
      <c r="AQ75" s="58">
        <f t="shared" si="19"/>
        <v>0</v>
      </c>
      <c r="AR75" s="59">
        <f t="shared" si="20"/>
        <v>3.3620987789752572</v>
      </c>
      <c r="AS75" s="49">
        <f t="shared" si="21"/>
        <v>0</v>
      </c>
      <c r="AT75" s="64">
        <f t="shared" si="22"/>
        <v>0</v>
      </c>
      <c r="AU75" s="73">
        <f t="shared" si="23"/>
        <v>3.3620987789752572</v>
      </c>
      <c r="AV75" s="40">
        <v>0</v>
      </c>
      <c r="AW75" s="6">
        <v>0</v>
      </c>
      <c r="AX75" s="72">
        <f t="shared" si="24"/>
        <v>-4.094476394813924</v>
      </c>
      <c r="AY75" s="74">
        <f t="shared" si="25"/>
        <v>-0.73237761583866678</v>
      </c>
      <c r="AZ75" s="66">
        <f t="shared" si="26"/>
        <v>-11.005433975186948</v>
      </c>
      <c r="BA75" s="129">
        <v>2</v>
      </c>
      <c r="BB75" s="52" t="s">
        <v>47</v>
      </c>
      <c r="BC75" s="22">
        <v>26</v>
      </c>
      <c r="BD75" s="22" t="s">
        <v>69</v>
      </c>
      <c r="BE75" s="22" t="s">
        <v>159</v>
      </c>
      <c r="BF75" s="83">
        <v>44255</v>
      </c>
      <c r="BG75" s="40"/>
      <c r="BH75" s="34">
        <v>7.45</v>
      </c>
      <c r="BI75" s="34"/>
      <c r="BJ75" s="34"/>
      <c r="BK75" s="34"/>
      <c r="BL75" s="34">
        <v>25620.32</v>
      </c>
      <c r="BM75" s="35">
        <f t="shared" si="27"/>
        <v>7.45</v>
      </c>
      <c r="BN75" s="36">
        <f t="shared" si="28"/>
        <v>3.56</v>
      </c>
      <c r="BO75" s="37">
        <f t="shared" si="10"/>
        <v>0.42719999999999853</v>
      </c>
      <c r="BP75" s="41">
        <f t="shared" si="29"/>
        <v>3.9871999999999987</v>
      </c>
      <c r="BQ75" s="34">
        <f t="shared" si="30"/>
        <v>3.9871999999999987</v>
      </c>
      <c r="BR75" s="34">
        <f t="shared" si="31"/>
        <v>0</v>
      </c>
      <c r="BS75" s="34">
        <f t="shared" si="32"/>
        <v>7.5756799999999975</v>
      </c>
      <c r="BT75" s="42">
        <f t="shared" si="33"/>
        <v>0</v>
      </c>
      <c r="BU75" s="43">
        <f t="shared" si="34"/>
        <v>7.5756799999999975</v>
      </c>
      <c r="BV75" s="34">
        <f t="shared" si="35"/>
        <v>0</v>
      </c>
      <c r="BW75" s="43">
        <f t="shared" si="36"/>
        <v>0</v>
      </c>
      <c r="BX75" s="40">
        <f t="shared" si="37"/>
        <v>7.5756799999999975</v>
      </c>
      <c r="BY75" s="93">
        <f t="shared" si="38"/>
        <v>0.90079576082710255</v>
      </c>
      <c r="BZ75" s="39">
        <f t="shared" si="39"/>
        <v>8.4764757608270997</v>
      </c>
      <c r="CA75" s="94">
        <f t="shared" si="40"/>
        <v>-2.5289582143598484</v>
      </c>
      <c r="CB75" s="129">
        <v>2</v>
      </c>
      <c r="CC75" s="52" t="s">
        <v>47</v>
      </c>
      <c r="CD75" s="22">
        <v>26</v>
      </c>
      <c r="CE75" s="22" t="s">
        <v>69</v>
      </c>
      <c r="CF75" s="22" t="s">
        <v>159</v>
      </c>
      <c r="CG75" s="31">
        <v>44286</v>
      </c>
      <c r="CH75" s="40"/>
      <c r="CI75" s="22">
        <v>9.08</v>
      </c>
      <c r="CJ75" s="22"/>
      <c r="CK75" s="22"/>
      <c r="CL75" s="22"/>
      <c r="CM75" s="22">
        <v>25620.32</v>
      </c>
      <c r="CN75" s="32">
        <v>9.08</v>
      </c>
      <c r="CO75" s="36">
        <f t="shared" si="41"/>
        <v>1.63</v>
      </c>
      <c r="CP75" s="37">
        <f t="shared" si="42"/>
        <v>0.19560015915471793</v>
      </c>
      <c r="CQ75" s="105">
        <f t="shared" si="43"/>
        <v>1.8256001591547177</v>
      </c>
      <c r="CR75" s="34">
        <f t="shared" si="44"/>
        <v>1.8256001591547177</v>
      </c>
      <c r="CS75" s="34">
        <f t="shared" si="45"/>
        <v>0</v>
      </c>
      <c r="CT75" s="34">
        <f t="shared" si="46"/>
        <v>3.4686403023939634</v>
      </c>
      <c r="CU75" s="41">
        <f t="shared" si="47"/>
        <v>0</v>
      </c>
      <c r="CV75" s="43">
        <f t="shared" si="48"/>
        <v>3.4686403023939634</v>
      </c>
      <c r="CW75" s="34">
        <f t="shared" si="49"/>
        <v>0</v>
      </c>
      <c r="CX75" s="43">
        <f t="shared" si="50"/>
        <v>0</v>
      </c>
      <c r="CY75" s="40">
        <f t="shared" si="51"/>
        <v>3.4686403023939634</v>
      </c>
      <c r="CZ75" s="108">
        <f t="shared" si="52"/>
        <v>0.30894484622006546</v>
      </c>
      <c r="DA75" s="123">
        <f t="shared" si="11"/>
        <v>-0.90079576082710255</v>
      </c>
      <c r="DB75" s="121">
        <f t="shared" si="53"/>
        <v>-0.30894484622006546</v>
      </c>
      <c r="DC75" s="124">
        <f t="shared" si="12"/>
        <v>-3.1473210783965477</v>
      </c>
      <c r="DD75" s="125">
        <f t="shared" si="13"/>
        <v>-1.0578322439790877</v>
      </c>
      <c r="DE75" s="111">
        <f t="shared" si="54"/>
        <v>-1.6373087808087747</v>
      </c>
      <c r="DF75" s="106">
        <f t="shared" si="14"/>
        <v>-4.1662669951686233</v>
      </c>
      <c r="DG75" s="106" t="str">
        <f t="shared" si="55"/>
        <v>П2 258_Сиполь Н.М.</v>
      </c>
      <c r="DH75" s="129">
        <v>2</v>
      </c>
      <c r="DI75" s="52" t="s">
        <v>47</v>
      </c>
      <c r="DJ75" s="22">
        <v>26</v>
      </c>
      <c r="DK75" s="22" t="s">
        <v>69</v>
      </c>
      <c r="DL75" s="22" t="s">
        <v>159</v>
      </c>
      <c r="DM75" s="31">
        <v>44319</v>
      </c>
      <c r="DN75" s="40"/>
      <c r="DO75" s="34">
        <v>23.79</v>
      </c>
      <c r="DP75" s="34"/>
      <c r="DQ75" s="34"/>
      <c r="DR75" s="34"/>
      <c r="DS75" s="34">
        <v>25620.32</v>
      </c>
      <c r="DT75" s="35">
        <v>23.79</v>
      </c>
      <c r="DU75" s="36">
        <f t="shared" si="56"/>
        <v>14.709999999999999</v>
      </c>
      <c r="DV75" s="37">
        <f t="shared" si="57"/>
        <v>1.7651920715549076</v>
      </c>
      <c r="DW75" s="105">
        <f t="shared" si="58"/>
        <v>16.475192071554908</v>
      </c>
      <c r="DX75" s="34">
        <f t="shared" si="59"/>
        <v>16.475192071554908</v>
      </c>
      <c r="DY75" s="34">
        <f t="shared" si="60"/>
        <v>0</v>
      </c>
      <c r="DZ75" s="34">
        <f t="shared" si="61"/>
        <v>31.302864935954322</v>
      </c>
      <c r="EA75" s="41">
        <f t="shared" si="62"/>
        <v>0</v>
      </c>
      <c r="EB75" s="43">
        <f t="shared" si="63"/>
        <v>31.302864935954322</v>
      </c>
      <c r="EC75" s="34">
        <v>0</v>
      </c>
      <c r="ED75" s="43">
        <f t="shared" si="64"/>
        <v>0</v>
      </c>
      <c r="EE75" s="104">
        <f t="shared" si="65"/>
        <v>31.302864935954322</v>
      </c>
      <c r="EF75" s="39">
        <f t="shared" si="66"/>
        <v>18.747922024321188</v>
      </c>
      <c r="EG75" s="44">
        <f t="shared" si="67"/>
        <v>14.581655029152564</v>
      </c>
      <c r="EH75" s="144" t="s">
        <v>69</v>
      </c>
      <c r="EI75" s="129">
        <v>2</v>
      </c>
      <c r="EJ75" s="52" t="s">
        <v>47</v>
      </c>
    </row>
    <row r="76" spans="1:140" ht="15.75" thickBot="1" x14ac:dyDescent="0.3">
      <c r="A76" s="22">
        <v>27</v>
      </c>
      <c r="B76" s="22" t="s">
        <v>70</v>
      </c>
      <c r="C76" s="22" t="s">
        <v>27</v>
      </c>
      <c r="D76" s="31">
        <v>44196</v>
      </c>
      <c r="E76" s="34"/>
      <c r="F76" s="34">
        <v>3602.34</v>
      </c>
      <c r="G76" s="34"/>
      <c r="H76" s="34"/>
      <c r="I76" s="34"/>
      <c r="J76" s="34"/>
      <c r="K76" s="35">
        <v>3602.34</v>
      </c>
      <c r="L76" s="36">
        <v>95</v>
      </c>
      <c r="M76" s="37">
        <v>11.400002083209939</v>
      </c>
      <c r="N76" s="38">
        <v>106.40000208320994</v>
      </c>
      <c r="O76" s="34">
        <v>106.40000208320994</v>
      </c>
      <c r="P76" s="34">
        <v>0</v>
      </c>
      <c r="Q76" s="34">
        <v>202.16000395809888</v>
      </c>
      <c r="R76" s="42">
        <v>0</v>
      </c>
      <c r="S76" s="43">
        <v>202.16000395809888</v>
      </c>
      <c r="T76" s="34">
        <v>202.16000395809888</v>
      </c>
      <c r="U76" s="34">
        <v>9.2070774462108513</v>
      </c>
      <c r="V76" s="39">
        <v>211.36708140430974</v>
      </c>
      <c r="W76" s="44">
        <v>-584.83627051534177</v>
      </c>
      <c r="X76" s="129">
        <v>1</v>
      </c>
      <c r="Y76" s="22" t="s">
        <v>47</v>
      </c>
      <c r="Z76" s="22">
        <v>27</v>
      </c>
      <c r="AA76" s="22" t="s">
        <v>70</v>
      </c>
      <c r="AB76" s="22" t="s">
        <v>27</v>
      </c>
      <c r="AC76" s="31">
        <v>44228</v>
      </c>
      <c r="AD76" s="40"/>
      <c r="AE76" s="22">
        <v>3728.08</v>
      </c>
      <c r="AF76" s="22"/>
      <c r="AG76" s="22"/>
      <c r="AH76" s="22"/>
      <c r="AI76" s="22"/>
      <c r="AJ76" s="32">
        <v>3728.08</v>
      </c>
      <c r="AK76" s="55">
        <f t="shared" si="8"/>
        <v>125.73999999999978</v>
      </c>
      <c r="AL76" s="56">
        <f t="shared" si="9"/>
        <v>15.082884899516582</v>
      </c>
      <c r="AM76" s="57">
        <f t="shared" si="15"/>
        <v>140.82288489951637</v>
      </c>
      <c r="AN76" s="49">
        <f t="shared" si="16"/>
        <v>110</v>
      </c>
      <c r="AO76" s="49">
        <f t="shared" si="17"/>
        <v>30.822884899516367</v>
      </c>
      <c r="AP76" s="49">
        <f t="shared" si="18"/>
        <v>209</v>
      </c>
      <c r="AQ76" s="58">
        <f t="shared" si="19"/>
        <v>82.074209163958386</v>
      </c>
      <c r="AR76" s="59">
        <f t="shared" si="20"/>
        <v>291.07420916395836</v>
      </c>
      <c r="AS76" s="49">
        <f t="shared" si="21"/>
        <v>291.07420916395836</v>
      </c>
      <c r="AT76" s="64">
        <f t="shared" si="22"/>
        <v>11.093633719158015</v>
      </c>
      <c r="AU76" s="73">
        <f t="shared" si="23"/>
        <v>302.16784288311635</v>
      </c>
      <c r="AV76" s="40">
        <v>211.36708140430974</v>
      </c>
      <c r="AW76" s="6">
        <v>0</v>
      </c>
      <c r="AX76" s="72">
        <f t="shared" si="24"/>
        <v>-625.40001458502525</v>
      </c>
      <c r="AY76" s="74">
        <f t="shared" si="25"/>
        <v>-323.2321717019089</v>
      </c>
      <c r="AZ76" s="66">
        <f t="shared" si="26"/>
        <v>-908.06844221725066</v>
      </c>
      <c r="BA76" s="129">
        <v>1</v>
      </c>
      <c r="BB76" s="52" t="s">
        <v>47</v>
      </c>
      <c r="BC76" s="22">
        <v>27</v>
      </c>
      <c r="BD76" s="22" t="s">
        <v>70</v>
      </c>
      <c r="BE76" s="22" t="s">
        <v>27</v>
      </c>
      <c r="BF76" s="83">
        <v>44255</v>
      </c>
      <c r="BG76" s="40"/>
      <c r="BH76" s="34">
        <v>3732.2400000000002</v>
      </c>
      <c r="BI76" s="34"/>
      <c r="BJ76" s="34"/>
      <c r="BK76" s="34"/>
      <c r="BL76" s="34"/>
      <c r="BM76" s="35">
        <f t="shared" si="27"/>
        <v>3732.2400000000002</v>
      </c>
      <c r="BN76" s="36">
        <f t="shared" si="28"/>
        <v>4.1600000000003092</v>
      </c>
      <c r="BO76" s="37">
        <f t="shared" si="10"/>
        <v>0.49920000000003534</v>
      </c>
      <c r="BP76" s="41">
        <f t="shared" si="29"/>
        <v>4.6592000000003448</v>
      </c>
      <c r="BQ76" s="34">
        <f t="shared" si="30"/>
        <v>4.6592000000003448</v>
      </c>
      <c r="BR76" s="34">
        <f t="shared" si="31"/>
        <v>0</v>
      </c>
      <c r="BS76" s="34">
        <f t="shared" si="32"/>
        <v>8.8524800000006554</v>
      </c>
      <c r="BT76" s="42">
        <f t="shared" si="33"/>
        <v>0</v>
      </c>
      <c r="BU76" s="43">
        <f t="shared" si="34"/>
        <v>8.8524800000006554</v>
      </c>
      <c r="BV76" s="34">
        <f t="shared" si="35"/>
        <v>0</v>
      </c>
      <c r="BW76" s="43">
        <f t="shared" si="36"/>
        <v>0</v>
      </c>
      <c r="BX76" s="40">
        <f t="shared" si="37"/>
        <v>8.8524800000006554</v>
      </c>
      <c r="BY76" s="93">
        <f t="shared" si="38"/>
        <v>1.0526152710789396</v>
      </c>
      <c r="BZ76" s="39">
        <f t="shared" si="39"/>
        <v>9.9050952710795954</v>
      </c>
      <c r="CA76" s="94">
        <f t="shared" si="40"/>
        <v>-898.16334694617103</v>
      </c>
      <c r="CB76" s="129">
        <v>1</v>
      </c>
      <c r="CC76" s="52" t="s">
        <v>47</v>
      </c>
      <c r="CD76" s="22">
        <v>27</v>
      </c>
      <c r="CE76" s="22" t="s">
        <v>70</v>
      </c>
      <c r="CF76" s="22" t="s">
        <v>27</v>
      </c>
      <c r="CG76" s="31">
        <v>44286</v>
      </c>
      <c r="CH76" s="40"/>
      <c r="CI76" s="22">
        <v>3732.31</v>
      </c>
      <c r="CJ76" s="22"/>
      <c r="CK76" s="22"/>
      <c r="CL76" s="22"/>
      <c r="CM76" s="22"/>
      <c r="CN76" s="32">
        <v>3732.31</v>
      </c>
      <c r="CO76" s="36">
        <f t="shared" si="41"/>
        <v>6.9999999999708962E-2</v>
      </c>
      <c r="CP76" s="37">
        <f t="shared" si="42"/>
        <v>8.4000068348302637E-3</v>
      </c>
      <c r="CQ76" s="105">
        <f t="shared" si="43"/>
        <v>7.8400006834539224E-2</v>
      </c>
      <c r="CR76" s="34">
        <f t="shared" si="44"/>
        <v>7.8400006834539224E-2</v>
      </c>
      <c r="CS76" s="34">
        <f t="shared" si="45"/>
        <v>0</v>
      </c>
      <c r="CT76" s="34">
        <f t="shared" si="46"/>
        <v>0.14896001298562453</v>
      </c>
      <c r="CU76" s="41">
        <f t="shared" si="47"/>
        <v>0</v>
      </c>
      <c r="CV76" s="43">
        <f t="shared" si="48"/>
        <v>0.14896001298562453</v>
      </c>
      <c r="CW76" s="34">
        <f t="shared" si="49"/>
        <v>0</v>
      </c>
      <c r="CX76" s="43">
        <f t="shared" si="50"/>
        <v>0</v>
      </c>
      <c r="CY76" s="40">
        <f t="shared" si="51"/>
        <v>0.14896001298562453</v>
      </c>
      <c r="CZ76" s="108">
        <f t="shared" si="52"/>
        <v>1.3267570083015136E-2</v>
      </c>
      <c r="DA76" s="123">
        <f t="shared" si="11"/>
        <v>-1.0526152710789396</v>
      </c>
      <c r="DB76" s="121">
        <f t="shared" si="53"/>
        <v>-1.3267570083015136E-2</v>
      </c>
      <c r="DC76" s="124">
        <f t="shared" si="12"/>
        <v>-3.6777684511602846</v>
      </c>
      <c r="DD76" s="125">
        <f t="shared" si="13"/>
        <v>-4.5428378575600177E-2</v>
      </c>
      <c r="DE76" s="111">
        <f t="shared" si="54"/>
        <v>-4.6268520878292003</v>
      </c>
      <c r="DF76" s="106">
        <f t="shared" si="14"/>
        <v>-902.79019903400024</v>
      </c>
      <c r="DG76" s="106" t="str">
        <f t="shared" si="55"/>
        <v>П2 259_Горшкалева О.Н.</v>
      </c>
      <c r="DH76" s="129">
        <v>1</v>
      </c>
      <c r="DI76" s="52" t="s">
        <v>47</v>
      </c>
      <c r="DJ76" s="22">
        <v>27</v>
      </c>
      <c r="DK76" s="22" t="s">
        <v>70</v>
      </c>
      <c r="DL76" s="22" t="s">
        <v>27</v>
      </c>
      <c r="DM76" s="31">
        <v>44319</v>
      </c>
      <c r="DN76" s="40"/>
      <c r="DO76" s="34">
        <v>3784.1800000000003</v>
      </c>
      <c r="DP76" s="34"/>
      <c r="DQ76" s="34"/>
      <c r="DR76" s="34"/>
      <c r="DS76" s="34"/>
      <c r="DT76" s="35">
        <v>3784.1800000000003</v>
      </c>
      <c r="DU76" s="36">
        <f t="shared" si="56"/>
        <v>51.870000000000346</v>
      </c>
      <c r="DV76" s="37">
        <f t="shared" si="57"/>
        <v>6.224372042933628</v>
      </c>
      <c r="DW76" s="105">
        <f t="shared" si="58"/>
        <v>58.094372042933976</v>
      </c>
      <c r="DX76" s="34">
        <f t="shared" si="59"/>
        <v>58.094372042933976</v>
      </c>
      <c r="DY76" s="34">
        <f t="shared" si="60"/>
        <v>0</v>
      </c>
      <c r="DZ76" s="34">
        <f t="shared" si="61"/>
        <v>110.37930688157455</v>
      </c>
      <c r="EA76" s="41">
        <f t="shared" si="62"/>
        <v>0</v>
      </c>
      <c r="EB76" s="43">
        <f t="shared" si="63"/>
        <v>110.37930688157455</v>
      </c>
      <c r="EC76" s="34">
        <v>0</v>
      </c>
      <c r="ED76" s="43">
        <f t="shared" si="64"/>
        <v>0</v>
      </c>
      <c r="EE76" s="104">
        <f t="shared" si="65"/>
        <v>110.37930688157455</v>
      </c>
      <c r="EF76" s="39">
        <f t="shared" si="66"/>
        <v>66.108410292423287</v>
      </c>
      <c r="EG76" s="44">
        <f t="shared" si="67"/>
        <v>-836.68178874157695</v>
      </c>
      <c r="EH76" s="144" t="s">
        <v>70</v>
      </c>
      <c r="EI76" s="129">
        <v>1</v>
      </c>
      <c r="EJ76" s="52" t="s">
        <v>47</v>
      </c>
    </row>
    <row r="77" spans="1:140" ht="15.75" thickBot="1" x14ac:dyDescent="0.3">
      <c r="A77" s="22">
        <v>28</v>
      </c>
      <c r="B77" s="22" t="s">
        <v>151</v>
      </c>
      <c r="C77" s="22" t="s">
        <v>152</v>
      </c>
      <c r="D77" s="31">
        <v>44196</v>
      </c>
      <c r="E77" s="34"/>
      <c r="F77" s="34">
        <v>585.99</v>
      </c>
      <c r="G77" s="34"/>
      <c r="H77" s="34"/>
      <c r="I77" s="34"/>
      <c r="J77" s="34">
        <v>-581.27</v>
      </c>
      <c r="K77" s="35">
        <v>585.99</v>
      </c>
      <c r="L77" s="36">
        <v>0</v>
      </c>
      <c r="M77" s="37">
        <v>0</v>
      </c>
      <c r="N77" s="38">
        <v>0</v>
      </c>
      <c r="O77" s="34">
        <v>0</v>
      </c>
      <c r="P77" s="34">
        <v>0</v>
      </c>
      <c r="Q77" s="34">
        <v>0</v>
      </c>
      <c r="R77" s="42">
        <v>0</v>
      </c>
      <c r="S77" s="43">
        <v>0</v>
      </c>
      <c r="T77" s="34">
        <v>0</v>
      </c>
      <c r="U77" s="34">
        <v>0</v>
      </c>
      <c r="V77" s="39">
        <v>0</v>
      </c>
      <c r="W77" s="44">
        <v>208.63124398304328</v>
      </c>
      <c r="X77" s="129">
        <v>2</v>
      </c>
      <c r="Y77" s="22" t="s">
        <v>47</v>
      </c>
      <c r="Z77" s="22">
        <v>28</v>
      </c>
      <c r="AA77" s="22" t="s">
        <v>151</v>
      </c>
      <c r="AB77" s="22" t="s">
        <v>152</v>
      </c>
      <c r="AC77" s="31">
        <v>44228</v>
      </c>
      <c r="AD77" s="40"/>
      <c r="AE77" s="22">
        <v>585.99</v>
      </c>
      <c r="AF77" s="22"/>
      <c r="AG77" s="22"/>
      <c r="AH77" s="22"/>
      <c r="AI77" s="22">
        <v>-581.27</v>
      </c>
      <c r="AJ77" s="32">
        <v>585.99</v>
      </c>
      <c r="AK77" s="55">
        <f t="shared" si="8"/>
        <v>0</v>
      </c>
      <c r="AL77" s="56">
        <f t="shared" si="9"/>
        <v>0</v>
      </c>
      <c r="AM77" s="57">
        <f t="shared" si="15"/>
        <v>0</v>
      </c>
      <c r="AN77" s="49">
        <f t="shared" si="16"/>
        <v>0</v>
      </c>
      <c r="AO77" s="49">
        <f t="shared" si="17"/>
        <v>0</v>
      </c>
      <c r="AP77" s="49">
        <f t="shared" si="18"/>
        <v>0</v>
      </c>
      <c r="AQ77" s="58">
        <f t="shared" si="19"/>
        <v>0</v>
      </c>
      <c r="AR77" s="59">
        <f t="shared" si="20"/>
        <v>0</v>
      </c>
      <c r="AS77" s="49">
        <f t="shared" si="21"/>
        <v>0</v>
      </c>
      <c r="AT77" s="64">
        <f t="shared" si="22"/>
        <v>0</v>
      </c>
      <c r="AU77" s="73">
        <f t="shared" si="23"/>
        <v>0</v>
      </c>
      <c r="AV77" s="40">
        <v>0</v>
      </c>
      <c r="AW77" s="6">
        <v>0</v>
      </c>
      <c r="AX77" s="72">
        <f t="shared" si="24"/>
        <v>0</v>
      </c>
      <c r="AY77" s="74">
        <f t="shared" si="25"/>
        <v>0</v>
      </c>
      <c r="AZ77" s="66">
        <f t="shared" si="26"/>
        <v>208.63124398304328</v>
      </c>
      <c r="BA77" s="129">
        <v>2</v>
      </c>
      <c r="BB77" s="52" t="s">
        <v>47</v>
      </c>
      <c r="BC77" s="22">
        <v>28</v>
      </c>
      <c r="BD77" s="22" t="s">
        <v>151</v>
      </c>
      <c r="BE77" s="22" t="s">
        <v>152</v>
      </c>
      <c r="BF77" s="83">
        <v>44255</v>
      </c>
      <c r="BG77" s="40"/>
      <c r="BH77" s="34">
        <v>585.99</v>
      </c>
      <c r="BI77" s="34"/>
      <c r="BJ77" s="34"/>
      <c r="BK77" s="34"/>
      <c r="BL77" s="34">
        <v>-581.27</v>
      </c>
      <c r="BM77" s="35">
        <f t="shared" si="27"/>
        <v>585.99</v>
      </c>
      <c r="BN77" s="36">
        <f t="shared" si="28"/>
        <v>0</v>
      </c>
      <c r="BO77" s="37">
        <f t="shared" si="10"/>
        <v>0</v>
      </c>
      <c r="BP77" s="41">
        <f t="shared" si="29"/>
        <v>0</v>
      </c>
      <c r="BQ77" s="34">
        <f t="shared" si="30"/>
        <v>0</v>
      </c>
      <c r="BR77" s="34">
        <f t="shared" si="31"/>
        <v>0</v>
      </c>
      <c r="BS77" s="34">
        <f t="shared" si="32"/>
        <v>0</v>
      </c>
      <c r="BT77" s="42">
        <f t="shared" si="33"/>
        <v>0</v>
      </c>
      <c r="BU77" s="43">
        <f t="shared" si="34"/>
        <v>0</v>
      </c>
      <c r="BV77" s="34">
        <f t="shared" si="35"/>
        <v>0</v>
      </c>
      <c r="BW77" s="43">
        <f t="shared" si="36"/>
        <v>0</v>
      </c>
      <c r="BX77" s="40">
        <f t="shared" si="37"/>
        <v>0</v>
      </c>
      <c r="BY77" s="93">
        <f t="shared" si="38"/>
        <v>0</v>
      </c>
      <c r="BZ77" s="39">
        <f t="shared" si="39"/>
        <v>0</v>
      </c>
      <c r="CA77" s="94">
        <f t="shared" si="40"/>
        <v>208.63124398304328</v>
      </c>
      <c r="CB77" s="129">
        <v>2</v>
      </c>
      <c r="CC77" s="52" t="s">
        <v>47</v>
      </c>
      <c r="CD77" s="22">
        <v>28</v>
      </c>
      <c r="CE77" s="22" t="s">
        <v>151</v>
      </c>
      <c r="CF77" s="22" t="s">
        <v>152</v>
      </c>
      <c r="CG77" s="31">
        <v>44286</v>
      </c>
      <c r="CH77" s="40"/>
      <c r="CI77" s="22">
        <v>585.99</v>
      </c>
      <c r="CJ77" s="22"/>
      <c r="CK77" s="22"/>
      <c r="CL77" s="22"/>
      <c r="CM77" s="22">
        <v>-581.27</v>
      </c>
      <c r="CN77" s="32">
        <v>585.99</v>
      </c>
      <c r="CO77" s="36">
        <f t="shared" si="41"/>
        <v>0</v>
      </c>
      <c r="CP77" s="37">
        <f t="shared" si="42"/>
        <v>0</v>
      </c>
      <c r="CQ77" s="105">
        <f t="shared" si="43"/>
        <v>0</v>
      </c>
      <c r="CR77" s="34">
        <f t="shared" si="44"/>
        <v>0</v>
      </c>
      <c r="CS77" s="34">
        <f t="shared" si="45"/>
        <v>0</v>
      </c>
      <c r="CT77" s="34">
        <f t="shared" si="46"/>
        <v>0</v>
      </c>
      <c r="CU77" s="41">
        <f t="shared" si="47"/>
        <v>0</v>
      </c>
      <c r="CV77" s="43">
        <f t="shared" si="48"/>
        <v>0</v>
      </c>
      <c r="CW77" s="34">
        <f t="shared" si="49"/>
        <v>0</v>
      </c>
      <c r="CX77" s="43">
        <f t="shared" si="50"/>
        <v>0</v>
      </c>
      <c r="CY77" s="40">
        <f t="shared" si="51"/>
        <v>0</v>
      </c>
      <c r="CZ77" s="108">
        <f t="shared" si="52"/>
        <v>0</v>
      </c>
      <c r="DA77" s="123">
        <f t="shared" si="11"/>
        <v>0</v>
      </c>
      <c r="DB77" s="121">
        <f t="shared" si="53"/>
        <v>0</v>
      </c>
      <c r="DC77" s="124">
        <f t="shared" si="12"/>
        <v>0</v>
      </c>
      <c r="DD77" s="125">
        <f t="shared" si="13"/>
        <v>0</v>
      </c>
      <c r="DE77" s="111">
        <f t="shared" si="54"/>
        <v>0</v>
      </c>
      <c r="DF77" s="106">
        <f t="shared" si="14"/>
        <v>208.63124398304328</v>
      </c>
      <c r="DG77" s="106" t="str">
        <f t="shared" si="55"/>
        <v>П2 269_Гензе С.В,</v>
      </c>
      <c r="DH77" s="129">
        <v>2</v>
      </c>
      <c r="DI77" s="52" t="s">
        <v>47</v>
      </c>
      <c r="DJ77" s="22">
        <v>28</v>
      </c>
      <c r="DK77" s="22" t="s">
        <v>151</v>
      </c>
      <c r="DL77" s="22" t="s">
        <v>152</v>
      </c>
      <c r="DM77" s="31">
        <v>44319</v>
      </c>
      <c r="DN77" s="40"/>
      <c r="DO77" s="34">
        <v>585.99</v>
      </c>
      <c r="DP77" s="34"/>
      <c r="DQ77" s="34"/>
      <c r="DR77" s="34"/>
      <c r="DS77" s="34">
        <v>-581.27</v>
      </c>
      <c r="DT77" s="35">
        <v>585.99</v>
      </c>
      <c r="DU77" s="36">
        <f t="shared" si="56"/>
        <v>0</v>
      </c>
      <c r="DV77" s="37">
        <f t="shared" si="57"/>
        <v>0</v>
      </c>
      <c r="DW77" s="105">
        <f t="shared" si="58"/>
        <v>0</v>
      </c>
      <c r="DX77" s="34">
        <f t="shared" si="59"/>
        <v>0</v>
      </c>
      <c r="DY77" s="34">
        <f t="shared" si="60"/>
        <v>0</v>
      </c>
      <c r="DZ77" s="34">
        <f t="shared" si="61"/>
        <v>0</v>
      </c>
      <c r="EA77" s="41">
        <f t="shared" si="62"/>
        <v>0</v>
      </c>
      <c r="EB77" s="43">
        <f t="shared" si="63"/>
        <v>0</v>
      </c>
      <c r="EC77" s="34">
        <v>0</v>
      </c>
      <c r="ED77" s="43">
        <f t="shared" si="64"/>
        <v>0</v>
      </c>
      <c r="EE77" s="104">
        <f t="shared" si="65"/>
        <v>0</v>
      </c>
      <c r="EF77" s="39">
        <f t="shared" si="66"/>
        <v>0</v>
      </c>
      <c r="EG77" s="44">
        <f t="shared" si="67"/>
        <v>208.63124398304328</v>
      </c>
      <c r="EH77" s="144" t="s">
        <v>151</v>
      </c>
      <c r="EI77" s="129">
        <v>2</v>
      </c>
      <c r="EJ77" s="52" t="s">
        <v>47</v>
      </c>
    </row>
    <row r="78" spans="1:140" ht="15.75" thickBot="1" x14ac:dyDescent="0.3">
      <c r="A78" s="22">
        <v>29</v>
      </c>
      <c r="B78" s="22" t="s">
        <v>71</v>
      </c>
      <c r="C78" s="22" t="s">
        <v>28</v>
      </c>
      <c r="D78" s="31">
        <v>44196</v>
      </c>
      <c r="E78" s="34"/>
      <c r="F78" s="34">
        <v>16.8</v>
      </c>
      <c r="G78" s="34"/>
      <c r="H78" s="34"/>
      <c r="I78" s="34"/>
      <c r="J78" s="34"/>
      <c r="K78" s="35">
        <v>16.8</v>
      </c>
      <c r="L78" s="36">
        <v>0</v>
      </c>
      <c r="M78" s="37">
        <v>0</v>
      </c>
      <c r="N78" s="38">
        <v>0</v>
      </c>
      <c r="O78" s="34">
        <v>0</v>
      </c>
      <c r="P78" s="34">
        <v>0</v>
      </c>
      <c r="Q78" s="34">
        <v>0</v>
      </c>
      <c r="R78" s="42">
        <v>0</v>
      </c>
      <c r="S78" s="43">
        <v>0</v>
      </c>
      <c r="T78" s="34">
        <v>0</v>
      </c>
      <c r="U78" s="34">
        <v>0</v>
      </c>
      <c r="V78" s="39">
        <v>0</v>
      </c>
      <c r="W78" s="44">
        <v>-2.5135242962957123</v>
      </c>
      <c r="X78" s="129">
        <v>1</v>
      </c>
      <c r="Y78" s="22" t="s">
        <v>47</v>
      </c>
      <c r="Z78" s="22">
        <v>29</v>
      </c>
      <c r="AA78" s="22" t="s">
        <v>71</v>
      </c>
      <c r="AB78" s="22" t="s">
        <v>28</v>
      </c>
      <c r="AC78" s="31">
        <v>44228</v>
      </c>
      <c r="AD78" s="40"/>
      <c r="AE78" s="22">
        <v>16.8</v>
      </c>
      <c r="AF78" s="22"/>
      <c r="AG78" s="22"/>
      <c r="AH78" s="22"/>
      <c r="AI78" s="22"/>
      <c r="AJ78" s="32">
        <v>16.8</v>
      </c>
      <c r="AK78" s="55">
        <f t="shared" si="8"/>
        <v>0</v>
      </c>
      <c r="AL78" s="56">
        <f t="shared" si="9"/>
        <v>0</v>
      </c>
      <c r="AM78" s="57">
        <f t="shared" si="15"/>
        <v>0</v>
      </c>
      <c r="AN78" s="49">
        <f t="shared" si="16"/>
        <v>0</v>
      </c>
      <c r="AO78" s="49">
        <f t="shared" si="17"/>
        <v>0</v>
      </c>
      <c r="AP78" s="49">
        <f t="shared" si="18"/>
        <v>0</v>
      </c>
      <c r="AQ78" s="58">
        <f t="shared" si="19"/>
        <v>0</v>
      </c>
      <c r="AR78" s="59">
        <f t="shared" si="20"/>
        <v>0</v>
      </c>
      <c r="AS78" s="49">
        <f t="shared" si="21"/>
        <v>0</v>
      </c>
      <c r="AT78" s="64">
        <f t="shared" si="22"/>
        <v>0</v>
      </c>
      <c r="AU78" s="73">
        <f t="shared" si="23"/>
        <v>0</v>
      </c>
      <c r="AV78" s="40">
        <v>0</v>
      </c>
      <c r="AW78" s="6">
        <v>0</v>
      </c>
      <c r="AX78" s="72">
        <f t="shared" si="24"/>
        <v>0</v>
      </c>
      <c r="AY78" s="74">
        <f t="shared" si="25"/>
        <v>0</v>
      </c>
      <c r="AZ78" s="66">
        <f t="shared" si="26"/>
        <v>-2.5135242962957123</v>
      </c>
      <c r="BA78" s="129">
        <v>1</v>
      </c>
      <c r="BB78" s="52" t="s">
        <v>47</v>
      </c>
      <c r="BC78" s="22">
        <v>29</v>
      </c>
      <c r="BD78" s="22" t="s">
        <v>71</v>
      </c>
      <c r="BE78" s="22" t="s">
        <v>28</v>
      </c>
      <c r="BF78" s="83">
        <v>44255</v>
      </c>
      <c r="BG78" s="40"/>
      <c r="BH78" s="34">
        <v>16.8</v>
      </c>
      <c r="BI78" s="34"/>
      <c r="BJ78" s="34"/>
      <c r="BK78" s="34"/>
      <c r="BL78" s="34"/>
      <c r="BM78" s="35">
        <f t="shared" si="27"/>
        <v>16.8</v>
      </c>
      <c r="BN78" s="36">
        <f t="shared" si="28"/>
        <v>0</v>
      </c>
      <c r="BO78" s="37">
        <f t="shared" si="10"/>
        <v>0</v>
      </c>
      <c r="BP78" s="41">
        <f t="shared" si="29"/>
        <v>0</v>
      </c>
      <c r="BQ78" s="34">
        <f t="shared" si="30"/>
        <v>0</v>
      </c>
      <c r="BR78" s="34">
        <f t="shared" si="31"/>
        <v>0</v>
      </c>
      <c r="BS78" s="34">
        <f t="shared" si="32"/>
        <v>0</v>
      </c>
      <c r="BT78" s="42">
        <f t="shared" si="33"/>
        <v>0</v>
      </c>
      <c r="BU78" s="43">
        <f t="shared" si="34"/>
        <v>0</v>
      </c>
      <c r="BV78" s="34">
        <f t="shared" si="35"/>
        <v>0</v>
      </c>
      <c r="BW78" s="43">
        <f t="shared" si="36"/>
        <v>0</v>
      </c>
      <c r="BX78" s="40">
        <f t="shared" si="37"/>
        <v>0</v>
      </c>
      <c r="BY78" s="93">
        <f t="shared" si="38"/>
        <v>0</v>
      </c>
      <c r="BZ78" s="39">
        <f t="shared" si="39"/>
        <v>0</v>
      </c>
      <c r="CA78" s="94">
        <f t="shared" si="40"/>
        <v>-2.5135242962957123</v>
      </c>
      <c r="CB78" s="129">
        <v>1</v>
      </c>
      <c r="CC78" s="52" t="s">
        <v>47</v>
      </c>
      <c r="CD78" s="22">
        <v>29</v>
      </c>
      <c r="CE78" s="22" t="s">
        <v>71</v>
      </c>
      <c r="CF78" s="22" t="s">
        <v>28</v>
      </c>
      <c r="CG78" s="31">
        <v>44286</v>
      </c>
      <c r="CH78" s="40"/>
      <c r="CI78" s="22">
        <v>16.8</v>
      </c>
      <c r="CJ78" s="22"/>
      <c r="CK78" s="22"/>
      <c r="CL78" s="22"/>
      <c r="CM78" s="22"/>
      <c r="CN78" s="32">
        <v>16.8</v>
      </c>
      <c r="CO78" s="36">
        <f t="shared" si="41"/>
        <v>0</v>
      </c>
      <c r="CP78" s="37">
        <f t="shared" si="42"/>
        <v>0</v>
      </c>
      <c r="CQ78" s="105">
        <f t="shared" si="43"/>
        <v>0</v>
      </c>
      <c r="CR78" s="34">
        <f t="shared" si="44"/>
        <v>0</v>
      </c>
      <c r="CS78" s="34">
        <f t="shared" si="45"/>
        <v>0</v>
      </c>
      <c r="CT78" s="34">
        <f t="shared" si="46"/>
        <v>0</v>
      </c>
      <c r="CU78" s="41">
        <f t="shared" si="47"/>
        <v>0</v>
      </c>
      <c r="CV78" s="43">
        <f t="shared" si="48"/>
        <v>0</v>
      </c>
      <c r="CW78" s="34">
        <f t="shared" si="49"/>
        <v>0</v>
      </c>
      <c r="CX78" s="43">
        <f t="shared" si="50"/>
        <v>0</v>
      </c>
      <c r="CY78" s="40">
        <f t="shared" si="51"/>
        <v>0</v>
      </c>
      <c r="CZ78" s="108">
        <f t="shared" si="52"/>
        <v>0</v>
      </c>
      <c r="DA78" s="123">
        <f t="shared" si="11"/>
        <v>0</v>
      </c>
      <c r="DB78" s="121">
        <f t="shared" si="53"/>
        <v>0</v>
      </c>
      <c r="DC78" s="124">
        <f t="shared" si="12"/>
        <v>0</v>
      </c>
      <c r="DD78" s="125">
        <f t="shared" si="13"/>
        <v>0</v>
      </c>
      <c r="DE78" s="111">
        <f t="shared" si="54"/>
        <v>0</v>
      </c>
      <c r="DF78" s="106">
        <f t="shared" si="14"/>
        <v>-2.5135242962957123</v>
      </c>
      <c r="DG78" s="106" t="str">
        <f t="shared" si="55"/>
        <v>П2 27_Киселева И.С.</v>
      </c>
      <c r="DH78" s="129">
        <v>1</v>
      </c>
      <c r="DI78" s="52" t="s">
        <v>47</v>
      </c>
      <c r="DJ78" s="22">
        <v>29</v>
      </c>
      <c r="DK78" s="22" t="s">
        <v>71</v>
      </c>
      <c r="DL78" s="22" t="s">
        <v>28</v>
      </c>
      <c r="DM78" s="31">
        <v>44319</v>
      </c>
      <c r="DN78" s="40"/>
      <c r="DO78" s="34">
        <v>16.8</v>
      </c>
      <c r="DP78" s="34"/>
      <c r="DQ78" s="34"/>
      <c r="DR78" s="34"/>
      <c r="DS78" s="34"/>
      <c r="DT78" s="35">
        <v>16.8</v>
      </c>
      <c r="DU78" s="36">
        <f t="shared" si="56"/>
        <v>0</v>
      </c>
      <c r="DV78" s="37">
        <f t="shared" si="57"/>
        <v>0</v>
      </c>
      <c r="DW78" s="105">
        <f t="shared" si="58"/>
        <v>0</v>
      </c>
      <c r="DX78" s="34">
        <f t="shared" si="59"/>
        <v>0</v>
      </c>
      <c r="DY78" s="34">
        <f t="shared" si="60"/>
        <v>0</v>
      </c>
      <c r="DZ78" s="34">
        <f t="shared" si="61"/>
        <v>0</v>
      </c>
      <c r="EA78" s="41">
        <f t="shared" si="62"/>
        <v>0</v>
      </c>
      <c r="EB78" s="43">
        <f t="shared" si="63"/>
        <v>0</v>
      </c>
      <c r="EC78" s="34">
        <v>0</v>
      </c>
      <c r="ED78" s="43">
        <f t="shared" si="64"/>
        <v>0</v>
      </c>
      <c r="EE78" s="104">
        <f t="shared" si="65"/>
        <v>0</v>
      </c>
      <c r="EF78" s="39">
        <f t="shared" si="66"/>
        <v>0</v>
      </c>
      <c r="EG78" s="44">
        <f t="shared" si="67"/>
        <v>-2.5135242962957123</v>
      </c>
      <c r="EH78" s="144" t="s">
        <v>71</v>
      </c>
      <c r="EI78" s="129">
        <v>1</v>
      </c>
      <c r="EJ78" s="52" t="s">
        <v>47</v>
      </c>
    </row>
    <row r="79" spans="1:140" ht="15.75" thickBot="1" x14ac:dyDescent="0.3">
      <c r="A79" s="22">
        <v>30</v>
      </c>
      <c r="B79" s="22" t="s">
        <v>72</v>
      </c>
      <c r="C79" s="22" t="s">
        <v>45</v>
      </c>
      <c r="D79" s="31">
        <v>44196</v>
      </c>
      <c r="E79" s="34"/>
      <c r="F79" s="34">
        <v>1748.1000000000001</v>
      </c>
      <c r="G79" s="34"/>
      <c r="H79" s="34"/>
      <c r="I79" s="34"/>
      <c r="J79" s="34"/>
      <c r="K79" s="35">
        <v>1748.1000000000001</v>
      </c>
      <c r="L79" s="36">
        <v>0.49000000000000909</v>
      </c>
      <c r="M79" s="37">
        <v>5.8800010744978669E-2</v>
      </c>
      <c r="N79" s="38">
        <v>0.54880001074498774</v>
      </c>
      <c r="O79" s="34">
        <v>0.54880001074498774</v>
      </c>
      <c r="P79" s="34">
        <v>0</v>
      </c>
      <c r="Q79" s="34">
        <v>1.0427200204154767</v>
      </c>
      <c r="R79" s="42">
        <v>0</v>
      </c>
      <c r="S79" s="43">
        <v>1.0427200204154767</v>
      </c>
      <c r="T79" s="34">
        <v>0</v>
      </c>
      <c r="U79" s="34">
        <v>0</v>
      </c>
      <c r="V79" s="39">
        <v>1.0427200204154767</v>
      </c>
      <c r="W79" s="44">
        <v>109.86588985890765</v>
      </c>
      <c r="X79" s="129">
        <v>1</v>
      </c>
      <c r="Y79" s="22" t="s">
        <v>47</v>
      </c>
      <c r="Z79" s="22">
        <v>30</v>
      </c>
      <c r="AA79" s="22" t="s">
        <v>72</v>
      </c>
      <c r="AB79" s="22" t="s">
        <v>45</v>
      </c>
      <c r="AC79" s="31">
        <v>44228</v>
      </c>
      <c r="AD79" s="40"/>
      <c r="AE79" s="22">
        <v>1748.17</v>
      </c>
      <c r="AF79" s="22"/>
      <c r="AG79" s="22"/>
      <c r="AH79" s="22"/>
      <c r="AI79" s="22"/>
      <c r="AJ79" s="32">
        <v>1748.17</v>
      </c>
      <c r="AK79" s="55">
        <f t="shared" si="8"/>
        <v>6.9999999999936335E-2</v>
      </c>
      <c r="AL79" s="56">
        <f t="shared" si="9"/>
        <v>8.3967070380563252E-3</v>
      </c>
      <c r="AM79" s="57">
        <f t="shared" si="15"/>
        <v>7.8396707037992661E-2</v>
      </c>
      <c r="AN79" s="49">
        <f t="shared" si="16"/>
        <v>7.8396707037992661E-2</v>
      </c>
      <c r="AO79" s="49">
        <f t="shared" si="17"/>
        <v>0</v>
      </c>
      <c r="AP79" s="49">
        <f t="shared" si="18"/>
        <v>0.14895374337218606</v>
      </c>
      <c r="AQ79" s="58">
        <f t="shared" si="19"/>
        <v>0</v>
      </c>
      <c r="AR79" s="59">
        <f t="shared" si="20"/>
        <v>0.14895374337218606</v>
      </c>
      <c r="AS79" s="49">
        <f t="shared" si="21"/>
        <v>0</v>
      </c>
      <c r="AT79" s="64">
        <f t="shared" si="22"/>
        <v>0</v>
      </c>
      <c r="AU79" s="73">
        <f t="shared" si="23"/>
        <v>0.14895374337218606</v>
      </c>
      <c r="AV79" s="40">
        <v>1.0427200204154767</v>
      </c>
      <c r="AW79" s="6">
        <v>40.72686595919798</v>
      </c>
      <c r="AX79" s="72">
        <f t="shared" si="24"/>
        <v>-51.049800343209256</v>
      </c>
      <c r="AY79" s="74">
        <f t="shared" si="25"/>
        <v>-50.900846599837067</v>
      </c>
      <c r="AZ79" s="66">
        <f t="shared" si="26"/>
        <v>58.965043259070583</v>
      </c>
      <c r="BA79" s="129">
        <v>1</v>
      </c>
      <c r="BB79" s="52" t="s">
        <v>47</v>
      </c>
      <c r="BC79" s="22">
        <v>30</v>
      </c>
      <c r="BD79" s="22" t="s">
        <v>72</v>
      </c>
      <c r="BE79" s="22" t="s">
        <v>45</v>
      </c>
      <c r="BF79" s="83">
        <v>44255</v>
      </c>
      <c r="BG79" s="40"/>
      <c r="BH79" s="34">
        <v>1748.2</v>
      </c>
      <c r="BI79" s="34"/>
      <c r="BJ79" s="34"/>
      <c r="BK79" s="34"/>
      <c r="BL79" s="34"/>
      <c r="BM79" s="35">
        <f t="shared" si="27"/>
        <v>1748.2</v>
      </c>
      <c r="BN79" s="36">
        <f t="shared" si="28"/>
        <v>2.9999999999972715E-2</v>
      </c>
      <c r="BO79" s="37">
        <f t="shared" si="10"/>
        <v>3.599999999996713E-3</v>
      </c>
      <c r="BP79" s="41">
        <f t="shared" si="29"/>
        <v>3.3599999999969425E-2</v>
      </c>
      <c r="BQ79" s="34">
        <f t="shared" si="30"/>
        <v>3.3599999999969425E-2</v>
      </c>
      <c r="BR79" s="34">
        <f t="shared" si="31"/>
        <v>0</v>
      </c>
      <c r="BS79" s="34">
        <f t="shared" si="32"/>
        <v>6.3839999999941902E-2</v>
      </c>
      <c r="BT79" s="42">
        <f t="shared" si="33"/>
        <v>0</v>
      </c>
      <c r="BU79" s="43">
        <f t="shared" si="34"/>
        <v>6.3839999999941902E-2</v>
      </c>
      <c r="BV79" s="34">
        <f t="shared" si="35"/>
        <v>0</v>
      </c>
      <c r="BW79" s="43">
        <f t="shared" si="36"/>
        <v>0</v>
      </c>
      <c r="BX79" s="40">
        <f t="shared" si="37"/>
        <v>6.3839999999941902E-2</v>
      </c>
      <c r="BY79" s="93">
        <f t="shared" si="38"/>
        <v>7.5909755125810364E-3</v>
      </c>
      <c r="BZ79" s="39">
        <f t="shared" si="39"/>
        <v>7.1430975512522935E-2</v>
      </c>
      <c r="CA79" s="94">
        <f t="shared" si="40"/>
        <v>59.036474234583103</v>
      </c>
      <c r="CB79" s="129">
        <v>1</v>
      </c>
      <c r="CC79" s="52" t="s">
        <v>47</v>
      </c>
      <c r="CD79" s="22">
        <v>30</v>
      </c>
      <c r="CE79" s="22" t="s">
        <v>72</v>
      </c>
      <c r="CF79" s="22" t="s">
        <v>45</v>
      </c>
      <c r="CG79" s="31">
        <v>44286</v>
      </c>
      <c r="CH79" s="40"/>
      <c r="CI79" s="22">
        <v>1748.47</v>
      </c>
      <c r="CJ79" s="22"/>
      <c r="CK79" s="22"/>
      <c r="CL79" s="22"/>
      <c r="CM79" s="22"/>
      <c r="CN79" s="32">
        <v>1748.47</v>
      </c>
      <c r="CO79" s="36">
        <f t="shared" si="41"/>
        <v>0.26999999999998181</v>
      </c>
      <c r="CP79" s="37">
        <f t="shared" si="42"/>
        <v>3.2400026363049256E-2</v>
      </c>
      <c r="CQ79" s="105">
        <f t="shared" si="43"/>
        <v>0.30240002636303109</v>
      </c>
      <c r="CR79" s="34">
        <f t="shared" si="44"/>
        <v>0.30240002636303109</v>
      </c>
      <c r="CS79" s="34">
        <f t="shared" si="45"/>
        <v>0</v>
      </c>
      <c r="CT79" s="34">
        <f t="shared" si="46"/>
        <v>0.57456005008975908</v>
      </c>
      <c r="CU79" s="41">
        <f t="shared" si="47"/>
        <v>0</v>
      </c>
      <c r="CV79" s="43">
        <f t="shared" si="48"/>
        <v>0.57456005008975908</v>
      </c>
      <c r="CW79" s="34">
        <f t="shared" si="49"/>
        <v>0</v>
      </c>
      <c r="CX79" s="43">
        <f t="shared" si="50"/>
        <v>0</v>
      </c>
      <c r="CY79" s="40">
        <f t="shared" si="51"/>
        <v>0.57456005008975908</v>
      </c>
      <c r="CZ79" s="108">
        <f t="shared" si="52"/>
        <v>5.1174913177553419E-2</v>
      </c>
      <c r="DA79" s="123">
        <f t="shared" si="11"/>
        <v>-7.5909755125810364E-3</v>
      </c>
      <c r="DB79" s="121">
        <f t="shared" si="53"/>
        <v>-5.1174913177553419E-2</v>
      </c>
      <c r="DC79" s="124">
        <f t="shared" si="12"/>
        <v>-2.6522368638149028E-2</v>
      </c>
      <c r="DD79" s="125">
        <f t="shared" si="13"/>
        <v>-0.17522374593517456</v>
      </c>
      <c r="DE79" s="111">
        <f t="shared" si="54"/>
        <v>0.36522296000385446</v>
      </c>
      <c r="DF79" s="106">
        <f t="shared" si="14"/>
        <v>59.401697194586959</v>
      </c>
      <c r="DG79" s="106" t="str">
        <f t="shared" si="55"/>
        <v>П2 271_Вараск С.В.</v>
      </c>
      <c r="DH79" s="129">
        <v>1</v>
      </c>
      <c r="DI79" s="52" t="s">
        <v>47</v>
      </c>
      <c r="DJ79" s="22">
        <v>30</v>
      </c>
      <c r="DK79" s="22" t="s">
        <v>72</v>
      </c>
      <c r="DL79" s="22" t="s">
        <v>45</v>
      </c>
      <c r="DM79" s="31">
        <v>44319</v>
      </c>
      <c r="DN79" s="40"/>
      <c r="DO79" s="34">
        <v>1760.3</v>
      </c>
      <c r="DP79" s="34"/>
      <c r="DQ79" s="34"/>
      <c r="DR79" s="34"/>
      <c r="DS79" s="34"/>
      <c r="DT79" s="35">
        <v>1760.3</v>
      </c>
      <c r="DU79" s="36">
        <f t="shared" si="56"/>
        <v>11.829999999999927</v>
      </c>
      <c r="DV79" s="37">
        <f t="shared" si="57"/>
        <v>1.4195936238269495</v>
      </c>
      <c r="DW79" s="105">
        <f t="shared" si="58"/>
        <v>13.249593623826877</v>
      </c>
      <c r="DX79" s="34">
        <f t="shared" si="59"/>
        <v>13.249593623826877</v>
      </c>
      <c r="DY79" s="34">
        <f t="shared" si="60"/>
        <v>0</v>
      </c>
      <c r="DZ79" s="34">
        <f t="shared" si="61"/>
        <v>25.174227885271065</v>
      </c>
      <c r="EA79" s="41">
        <f t="shared" si="62"/>
        <v>0</v>
      </c>
      <c r="EB79" s="43">
        <f t="shared" si="63"/>
        <v>25.174227885271065</v>
      </c>
      <c r="EC79" s="34">
        <v>0</v>
      </c>
      <c r="ED79" s="43">
        <f t="shared" si="64"/>
        <v>0</v>
      </c>
      <c r="EE79" s="104">
        <f t="shared" si="65"/>
        <v>25.174227885271065</v>
      </c>
      <c r="EF79" s="39">
        <f t="shared" si="66"/>
        <v>15.077356733359505</v>
      </c>
      <c r="EG79" s="44">
        <f t="shared" si="67"/>
        <v>74.479053927946467</v>
      </c>
      <c r="EH79" s="144" t="s">
        <v>72</v>
      </c>
      <c r="EI79" s="129">
        <v>1</v>
      </c>
      <c r="EJ79" s="52" t="s">
        <v>47</v>
      </c>
    </row>
    <row r="80" spans="1:140" ht="15.75" thickBot="1" x14ac:dyDescent="0.3">
      <c r="A80" s="22">
        <v>31</v>
      </c>
      <c r="B80" s="22" t="s">
        <v>73</v>
      </c>
      <c r="C80" s="22" t="s">
        <v>29</v>
      </c>
      <c r="D80" s="31">
        <v>44196</v>
      </c>
      <c r="E80" s="34"/>
      <c r="F80" s="34">
        <v>9029.89</v>
      </c>
      <c r="G80" s="34"/>
      <c r="H80" s="34"/>
      <c r="I80" s="34"/>
      <c r="J80" s="34"/>
      <c r="K80" s="35">
        <v>9029.89</v>
      </c>
      <c r="L80" s="36">
        <v>261.63999999999942</v>
      </c>
      <c r="M80" s="37">
        <v>31.396805737379388</v>
      </c>
      <c r="N80" s="38">
        <v>293.03680573737881</v>
      </c>
      <c r="O80" s="34">
        <v>110</v>
      </c>
      <c r="P80" s="34">
        <v>183.03680573737881</v>
      </c>
      <c r="Q80" s="34">
        <v>209</v>
      </c>
      <c r="R80" s="42">
        <v>475.36960503018821</v>
      </c>
      <c r="S80" s="43">
        <v>684.36960503018827</v>
      </c>
      <c r="T80" s="34">
        <v>684.36960503018827</v>
      </c>
      <c r="U80" s="34">
        <v>31.168598298265138</v>
      </c>
      <c r="V80" s="39">
        <v>715.53820332845339</v>
      </c>
      <c r="W80" s="44">
        <v>2131.1483897525113</v>
      </c>
      <c r="X80" s="129">
        <v>1</v>
      </c>
      <c r="Y80" s="22" t="s">
        <v>47</v>
      </c>
      <c r="Z80" s="22">
        <v>31</v>
      </c>
      <c r="AA80" s="22" t="s">
        <v>73</v>
      </c>
      <c r="AB80" s="22" t="s">
        <v>29</v>
      </c>
      <c r="AC80" s="31">
        <v>44228</v>
      </c>
      <c r="AD80" s="40"/>
      <c r="AE80" s="22">
        <v>9153.75</v>
      </c>
      <c r="AF80" s="22"/>
      <c r="AG80" s="22"/>
      <c r="AH80" s="22"/>
      <c r="AI80" s="22"/>
      <c r="AJ80" s="32">
        <v>9153.75</v>
      </c>
      <c r="AK80" s="55">
        <f t="shared" si="8"/>
        <v>123.86000000000058</v>
      </c>
      <c r="AL80" s="56">
        <f t="shared" si="9"/>
        <v>14.857373339065818</v>
      </c>
      <c r="AM80" s="57">
        <f t="shared" si="15"/>
        <v>138.7173733390664</v>
      </c>
      <c r="AN80" s="49">
        <f t="shared" si="16"/>
        <v>110</v>
      </c>
      <c r="AO80" s="49">
        <f t="shared" si="17"/>
        <v>28.717373339066398</v>
      </c>
      <c r="AP80" s="49">
        <f t="shared" si="18"/>
        <v>209</v>
      </c>
      <c r="AQ80" s="58">
        <f t="shared" si="19"/>
        <v>76.467719155873041</v>
      </c>
      <c r="AR80" s="59">
        <f t="shared" si="20"/>
        <v>285.46771915587306</v>
      </c>
      <c r="AS80" s="49">
        <f t="shared" si="21"/>
        <v>285.46771915587306</v>
      </c>
      <c r="AT80" s="64">
        <f t="shared" si="22"/>
        <v>10.879955060445992</v>
      </c>
      <c r="AU80" s="73">
        <f t="shared" si="23"/>
        <v>296.34767421631904</v>
      </c>
      <c r="AV80" s="40">
        <v>715.53820332845339</v>
      </c>
      <c r="AW80" s="6">
        <v>606.6937805568773</v>
      </c>
      <c r="AX80" s="72">
        <f t="shared" si="24"/>
        <v>-1971.1604681772999</v>
      </c>
      <c r="AY80" s="74">
        <f t="shared" si="25"/>
        <v>-1674.8127939609808</v>
      </c>
      <c r="AZ80" s="66">
        <f t="shared" si="26"/>
        <v>456.33559579153052</v>
      </c>
      <c r="BA80" s="129">
        <v>1</v>
      </c>
      <c r="BB80" s="52" t="s">
        <v>47</v>
      </c>
      <c r="BC80" s="22">
        <v>31</v>
      </c>
      <c r="BD80" s="22" t="s">
        <v>73</v>
      </c>
      <c r="BE80" s="22" t="s">
        <v>29</v>
      </c>
      <c r="BF80" s="83">
        <v>44255</v>
      </c>
      <c r="BG80" s="40"/>
      <c r="BH80" s="34">
        <v>9286.08</v>
      </c>
      <c r="BI80" s="34"/>
      <c r="BJ80" s="34"/>
      <c r="BK80" s="34"/>
      <c r="BL80" s="34"/>
      <c r="BM80" s="35">
        <f t="shared" si="27"/>
        <v>9286.08</v>
      </c>
      <c r="BN80" s="36">
        <f t="shared" si="28"/>
        <v>132.32999999999993</v>
      </c>
      <c r="BO80" s="37">
        <f t="shared" si="10"/>
        <v>15.879599999999936</v>
      </c>
      <c r="BP80" s="41">
        <f t="shared" si="29"/>
        <v>148.20959999999985</v>
      </c>
      <c r="BQ80" s="34">
        <f t="shared" si="30"/>
        <v>110</v>
      </c>
      <c r="BR80" s="34">
        <f t="shared" si="31"/>
        <v>38.209599999999853</v>
      </c>
      <c r="BS80" s="34">
        <f t="shared" si="32"/>
        <v>209</v>
      </c>
      <c r="BT80" s="42">
        <f t="shared" si="33"/>
        <v>97.102208342655317</v>
      </c>
      <c r="BU80" s="43">
        <f t="shared" si="34"/>
        <v>306.10220834265533</v>
      </c>
      <c r="BV80" s="34">
        <f t="shared" si="35"/>
        <v>306.10220834265533</v>
      </c>
      <c r="BW80" s="43">
        <f t="shared" si="36"/>
        <v>15.476392970135244</v>
      </c>
      <c r="BX80" s="40">
        <f t="shared" si="37"/>
        <v>321.57860131279057</v>
      </c>
      <c r="BY80" s="93">
        <f t="shared" si="38"/>
        <v>38.237708144387135</v>
      </c>
      <c r="BZ80" s="39">
        <f t="shared" si="39"/>
        <v>359.81630945717768</v>
      </c>
      <c r="CA80" s="94">
        <f t="shared" si="40"/>
        <v>816.1519052487082</v>
      </c>
      <c r="CB80" s="129">
        <v>1</v>
      </c>
      <c r="CC80" s="52" t="s">
        <v>47</v>
      </c>
      <c r="CD80" s="22">
        <v>31</v>
      </c>
      <c r="CE80" s="22" t="s">
        <v>73</v>
      </c>
      <c r="CF80" s="22" t="s">
        <v>29</v>
      </c>
      <c r="CG80" s="31">
        <v>44286</v>
      </c>
      <c r="CH80" s="40"/>
      <c r="CI80" s="22">
        <v>9361.1200000000008</v>
      </c>
      <c r="CJ80" s="22"/>
      <c r="CK80" s="22"/>
      <c r="CL80" s="22"/>
      <c r="CM80" s="22"/>
      <c r="CN80" s="32">
        <v>9361.1200000000008</v>
      </c>
      <c r="CO80" s="36">
        <f t="shared" si="41"/>
        <v>75.040000000000873</v>
      </c>
      <c r="CP80" s="37">
        <f t="shared" si="42"/>
        <v>9.0048073269755857</v>
      </c>
      <c r="CQ80" s="105">
        <f t="shared" si="43"/>
        <v>84.044807326976454</v>
      </c>
      <c r="CR80" s="34">
        <f t="shared" si="44"/>
        <v>84.044807326976454</v>
      </c>
      <c r="CS80" s="34">
        <f t="shared" si="45"/>
        <v>0</v>
      </c>
      <c r="CT80" s="34">
        <f t="shared" si="46"/>
        <v>159.68513392125524</v>
      </c>
      <c r="CU80" s="41">
        <f t="shared" si="47"/>
        <v>0</v>
      </c>
      <c r="CV80" s="43">
        <f t="shared" si="48"/>
        <v>159.68513392125524</v>
      </c>
      <c r="CW80" s="34">
        <f t="shared" si="49"/>
        <v>159.68513392125524</v>
      </c>
      <c r="CX80" s="43">
        <f t="shared" si="50"/>
        <v>8.3270454954344189</v>
      </c>
      <c r="CY80" s="40">
        <f t="shared" si="51"/>
        <v>168.01217941668966</v>
      </c>
      <c r="CZ80" s="108">
        <f t="shared" si="52"/>
        <v>14.964508397472851</v>
      </c>
      <c r="DA80" s="123">
        <f t="shared" si="11"/>
        <v>-38.237708144387135</v>
      </c>
      <c r="DB80" s="121">
        <f t="shared" si="53"/>
        <v>-14.964508397472851</v>
      </c>
      <c r="DC80" s="124">
        <f t="shared" si="12"/>
        <v>-127.17035730925423</v>
      </c>
      <c r="DD80" s="125">
        <f t="shared" si="13"/>
        <v>-48.699221833246419</v>
      </c>
      <c r="DE80" s="111">
        <f t="shared" si="54"/>
        <v>-46.095107870198127</v>
      </c>
      <c r="DF80" s="106">
        <f t="shared" si="14"/>
        <v>770.05679737851005</v>
      </c>
      <c r="DG80" s="106" t="str">
        <f t="shared" si="55"/>
        <v>П2 273_Комовский Н.Н.</v>
      </c>
      <c r="DH80" s="129">
        <v>1</v>
      </c>
      <c r="DI80" s="52" t="s">
        <v>47</v>
      </c>
      <c r="DJ80" s="22">
        <v>31</v>
      </c>
      <c r="DK80" s="22" t="s">
        <v>73</v>
      </c>
      <c r="DL80" s="22" t="s">
        <v>29</v>
      </c>
      <c r="DM80" s="31">
        <v>44319</v>
      </c>
      <c r="DN80" s="40">
        <v>1000</v>
      </c>
      <c r="DO80" s="34">
        <v>9596.2000000000007</v>
      </c>
      <c r="DP80" s="34"/>
      <c r="DQ80" s="34"/>
      <c r="DR80" s="34"/>
      <c r="DS80" s="34"/>
      <c r="DT80" s="35">
        <v>9596.2000000000007</v>
      </c>
      <c r="DU80" s="36">
        <f t="shared" si="56"/>
        <v>235.07999999999993</v>
      </c>
      <c r="DV80" s="37">
        <f t="shared" si="57"/>
        <v>28.209473295793853</v>
      </c>
      <c r="DW80" s="105">
        <f t="shared" si="58"/>
        <v>263.28947329579375</v>
      </c>
      <c r="DX80" s="34">
        <f t="shared" si="59"/>
        <v>110</v>
      </c>
      <c r="DY80" s="34">
        <f t="shared" si="60"/>
        <v>153.28947329579375</v>
      </c>
      <c r="DZ80" s="34">
        <f t="shared" si="61"/>
        <v>209</v>
      </c>
      <c r="EA80" s="41">
        <f t="shared" si="62"/>
        <v>380.51283626224131</v>
      </c>
      <c r="EB80" s="43">
        <f t="shared" si="63"/>
        <v>589.51283626224131</v>
      </c>
      <c r="EC80" s="34">
        <v>159.68513392125524</v>
      </c>
      <c r="ED80" s="43">
        <f t="shared" si="64"/>
        <v>8.3270454954344189</v>
      </c>
      <c r="EE80" s="104">
        <f t="shared" si="65"/>
        <v>597.8398817576757</v>
      </c>
      <c r="EF80" s="39">
        <f t="shared" si="66"/>
        <v>358.05845596415537</v>
      </c>
      <c r="EG80" s="44">
        <f t="shared" si="67"/>
        <v>128.11525334266543</v>
      </c>
      <c r="EH80" s="144" t="s">
        <v>73</v>
      </c>
      <c r="EI80" s="129">
        <v>1</v>
      </c>
      <c r="EJ80" s="52" t="s">
        <v>47</v>
      </c>
    </row>
    <row r="81" spans="1:140" ht="15.75" thickBot="1" x14ac:dyDescent="0.3">
      <c r="A81" s="22">
        <v>32</v>
      </c>
      <c r="B81" s="22" t="s">
        <v>74</v>
      </c>
      <c r="C81" s="22" t="s">
        <v>198</v>
      </c>
      <c r="D81" s="31">
        <v>44196</v>
      </c>
      <c r="E81" s="34">
        <v>3000</v>
      </c>
      <c r="F81" s="34">
        <v>24505.13</v>
      </c>
      <c r="G81" s="34"/>
      <c r="H81" s="34"/>
      <c r="I81" s="34">
        <v>2878.42</v>
      </c>
      <c r="J81" s="34">
        <v>399.12</v>
      </c>
      <c r="K81" s="35">
        <v>27383.550000000003</v>
      </c>
      <c r="L81" s="36">
        <v>1443.4000000000015</v>
      </c>
      <c r="M81" s="37">
        <v>173.20803165163412</v>
      </c>
      <c r="N81" s="38">
        <v>1616.6080316516357</v>
      </c>
      <c r="O81" s="34">
        <v>110</v>
      </c>
      <c r="P81" s="34">
        <v>1506.6080316516357</v>
      </c>
      <c r="Q81" s="34">
        <v>209</v>
      </c>
      <c r="R81" s="42">
        <v>3912.850544218657</v>
      </c>
      <c r="S81" s="43">
        <v>4121.850544218657</v>
      </c>
      <c r="T81" s="34">
        <v>4121.850544218657</v>
      </c>
      <c r="U81" s="34">
        <v>187.72356766570576</v>
      </c>
      <c r="V81" s="39">
        <v>4309.5741118843625</v>
      </c>
      <c r="W81" s="44">
        <v>3348.9046350741573</v>
      </c>
      <c r="X81" s="129">
        <v>2</v>
      </c>
      <c r="Y81" s="22" t="s">
        <v>47</v>
      </c>
      <c r="Z81" s="22">
        <v>32</v>
      </c>
      <c r="AA81" s="22" t="s">
        <v>74</v>
      </c>
      <c r="AB81" s="22" t="s">
        <v>198</v>
      </c>
      <c r="AC81" s="31">
        <v>44228</v>
      </c>
      <c r="AD81" s="40">
        <v>4000</v>
      </c>
      <c r="AE81" s="22">
        <v>25993.93</v>
      </c>
      <c r="AF81" s="22"/>
      <c r="AG81" s="22"/>
      <c r="AH81" s="22">
        <v>2878.42</v>
      </c>
      <c r="AI81" s="22">
        <v>399.12</v>
      </c>
      <c r="AJ81" s="32">
        <v>28872.35</v>
      </c>
      <c r="AK81" s="55">
        <f t="shared" si="8"/>
        <v>1488.7999999999956</v>
      </c>
      <c r="AL81" s="56">
        <f t="shared" si="9"/>
        <v>178.58596340385128</v>
      </c>
      <c r="AM81" s="57">
        <f t="shared" si="15"/>
        <v>1667.385963403847</v>
      </c>
      <c r="AN81" s="49">
        <f t="shared" si="16"/>
        <v>110</v>
      </c>
      <c r="AO81" s="49">
        <f t="shared" si="17"/>
        <v>1557.385963403847</v>
      </c>
      <c r="AP81" s="49">
        <f t="shared" si="18"/>
        <v>209</v>
      </c>
      <c r="AQ81" s="58">
        <f t="shared" si="19"/>
        <v>4146.9583955597154</v>
      </c>
      <c r="AR81" s="59">
        <f t="shared" si="20"/>
        <v>4355.9583955597154</v>
      </c>
      <c r="AS81" s="49">
        <f t="shared" si="21"/>
        <v>4355.9583955597154</v>
      </c>
      <c r="AT81" s="64">
        <f t="shared" si="22"/>
        <v>166.01748081710238</v>
      </c>
      <c r="AU81" s="73">
        <f t="shared" si="23"/>
        <v>4521.9758763768177</v>
      </c>
      <c r="AV81" s="40">
        <v>4309.5741118843625</v>
      </c>
      <c r="AW81" s="6">
        <v>2882.7942646180795</v>
      </c>
      <c r="AX81" s="72">
        <f t="shared" si="24"/>
        <v>-14266.120413855711</v>
      </c>
      <c r="AY81" s="74">
        <f t="shared" si="25"/>
        <v>-9744.1445374788927</v>
      </c>
      <c r="AZ81" s="66">
        <f t="shared" si="26"/>
        <v>-10395.239902404735</v>
      </c>
      <c r="BA81" s="129">
        <v>2</v>
      </c>
      <c r="BB81" s="52" t="s">
        <v>47</v>
      </c>
      <c r="BC81" s="22">
        <v>32</v>
      </c>
      <c r="BD81" s="22" t="s">
        <v>74</v>
      </c>
      <c r="BE81" s="22" t="s">
        <v>198</v>
      </c>
      <c r="BF81" s="83">
        <v>44255</v>
      </c>
      <c r="BG81" s="40">
        <v>5000</v>
      </c>
      <c r="BH81" s="34">
        <v>27467.54</v>
      </c>
      <c r="BI81" s="34"/>
      <c r="BJ81" s="34"/>
      <c r="BK81" s="34">
        <v>2878.42</v>
      </c>
      <c r="BL81" s="34">
        <v>399.12</v>
      </c>
      <c r="BM81" s="35">
        <f t="shared" si="27"/>
        <v>30345.96</v>
      </c>
      <c r="BN81" s="36">
        <f t="shared" si="28"/>
        <v>1473.6100000000006</v>
      </c>
      <c r="BO81" s="37">
        <f t="shared" si="10"/>
        <v>176.83319999999944</v>
      </c>
      <c r="BP81" s="41">
        <f t="shared" si="29"/>
        <v>1650.4431999999999</v>
      </c>
      <c r="BQ81" s="34">
        <f t="shared" si="30"/>
        <v>110</v>
      </c>
      <c r="BR81" s="34">
        <f t="shared" si="31"/>
        <v>1540.4431999999999</v>
      </c>
      <c r="BS81" s="34">
        <f t="shared" si="32"/>
        <v>209</v>
      </c>
      <c r="BT81" s="42">
        <f t="shared" si="33"/>
        <v>3914.734426595076</v>
      </c>
      <c r="BU81" s="43">
        <f t="shared" si="34"/>
        <v>4123.734426595076</v>
      </c>
      <c r="BV81" s="34">
        <f t="shared" si="35"/>
        <v>4123.734426595076</v>
      </c>
      <c r="BW81" s="43">
        <f t="shared" si="36"/>
        <v>208.49419818304307</v>
      </c>
      <c r="BX81" s="40">
        <f t="shared" si="37"/>
        <v>4332.2286247781194</v>
      </c>
      <c r="BY81" s="93">
        <f t="shared" si="38"/>
        <v>515.12909469961232</v>
      </c>
      <c r="BZ81" s="39">
        <f t="shared" si="39"/>
        <v>4847.3577194777317</v>
      </c>
      <c r="CA81" s="94">
        <f t="shared" si="40"/>
        <v>-10547.882182927004</v>
      </c>
      <c r="CB81" s="129">
        <v>2</v>
      </c>
      <c r="CC81" s="52" t="s">
        <v>47</v>
      </c>
      <c r="CD81" s="22">
        <v>32</v>
      </c>
      <c r="CE81" s="22" t="s">
        <v>74</v>
      </c>
      <c r="CF81" s="22" t="s">
        <v>198</v>
      </c>
      <c r="CG81" s="31">
        <v>44286</v>
      </c>
      <c r="CH81" s="40"/>
      <c r="CI81" s="22">
        <v>28912.48</v>
      </c>
      <c r="CJ81" s="22"/>
      <c r="CK81" s="22"/>
      <c r="CL81" s="22">
        <v>2878.42</v>
      </c>
      <c r="CM81" s="22">
        <v>399.12</v>
      </c>
      <c r="CN81" s="32">
        <v>31790.9</v>
      </c>
      <c r="CO81" s="36">
        <f t="shared" si="41"/>
        <v>1444.9400000000023</v>
      </c>
      <c r="CP81" s="37">
        <f t="shared" si="42"/>
        <v>173.39294108528748</v>
      </c>
      <c r="CQ81" s="105">
        <f t="shared" si="43"/>
        <v>1618.3329410852898</v>
      </c>
      <c r="CR81" s="34">
        <f t="shared" si="44"/>
        <v>110</v>
      </c>
      <c r="CS81" s="34">
        <f t="shared" si="45"/>
        <v>1508.3329410852898</v>
      </c>
      <c r="CT81" s="34">
        <f t="shared" si="46"/>
        <v>209</v>
      </c>
      <c r="CU81" s="41">
        <f t="shared" si="47"/>
        <v>3835.3266713572257</v>
      </c>
      <c r="CV81" s="43">
        <f t="shared" si="48"/>
        <v>4044.3266713572257</v>
      </c>
      <c r="CW81" s="34">
        <f t="shared" si="49"/>
        <v>4044.3266713572257</v>
      </c>
      <c r="CX81" s="43">
        <f t="shared" si="50"/>
        <v>210.89810531390845</v>
      </c>
      <c r="CY81" s="40">
        <f t="shared" si="51"/>
        <v>4255.2247766711344</v>
      </c>
      <c r="CZ81" s="108">
        <f t="shared" si="52"/>
        <v>379.00435030785792</v>
      </c>
      <c r="DA81" s="123">
        <f t="shared" si="11"/>
        <v>-515.12909469961232</v>
      </c>
      <c r="DB81" s="121">
        <f t="shared" si="53"/>
        <v>-379.00435030785792</v>
      </c>
      <c r="DC81" s="124">
        <f t="shared" si="12"/>
        <v>-1713.2080925451166</v>
      </c>
      <c r="DD81" s="125">
        <f t="shared" si="13"/>
        <v>-1233.3994837093876</v>
      </c>
      <c r="DE81" s="111">
        <f t="shared" si="54"/>
        <v>793.48810571701779</v>
      </c>
      <c r="DF81" s="106">
        <f t="shared" si="14"/>
        <v>-9754.394077209985</v>
      </c>
      <c r="DG81" s="106" t="str">
        <f t="shared" si="55"/>
        <v>П2 275_Матикова Н.П.</v>
      </c>
      <c r="DH81" s="129">
        <v>2</v>
      </c>
      <c r="DI81" s="52" t="s">
        <v>47</v>
      </c>
      <c r="DJ81" s="22">
        <v>32</v>
      </c>
      <c r="DK81" s="22" t="s">
        <v>74</v>
      </c>
      <c r="DL81" s="22" t="s">
        <v>198</v>
      </c>
      <c r="DM81" s="31">
        <v>44319</v>
      </c>
      <c r="DN81" s="40"/>
      <c r="DO81" s="34">
        <v>30069.420000000002</v>
      </c>
      <c r="DP81" s="34"/>
      <c r="DQ81" s="34"/>
      <c r="DR81" s="34">
        <v>2878.42</v>
      </c>
      <c r="DS81" s="34">
        <v>399.12</v>
      </c>
      <c r="DT81" s="35">
        <v>32947.840000000004</v>
      </c>
      <c r="DU81" s="36">
        <f t="shared" si="56"/>
        <v>1156.9400000000023</v>
      </c>
      <c r="DV81" s="37">
        <f t="shared" si="57"/>
        <v>138.83217642860225</v>
      </c>
      <c r="DW81" s="105">
        <f t="shared" si="58"/>
        <v>1295.7721764286046</v>
      </c>
      <c r="DX81" s="34">
        <f t="shared" si="59"/>
        <v>110</v>
      </c>
      <c r="DY81" s="34">
        <f t="shared" si="60"/>
        <v>1185.7721764286046</v>
      </c>
      <c r="DZ81" s="34">
        <f t="shared" si="61"/>
        <v>209</v>
      </c>
      <c r="EA81" s="41">
        <f t="shared" si="62"/>
        <v>2943.4606585348615</v>
      </c>
      <c r="EB81" s="43">
        <f t="shared" si="63"/>
        <v>3152.4606585348615</v>
      </c>
      <c r="EC81" s="34">
        <v>4044.3266713572257</v>
      </c>
      <c r="ED81" s="43">
        <f t="shared" si="64"/>
        <v>210.89810531390845</v>
      </c>
      <c r="EE81" s="104">
        <f t="shared" si="65"/>
        <v>3363.3587638487697</v>
      </c>
      <c r="EF81" s="39">
        <f t="shared" si="66"/>
        <v>2014.3839221574965</v>
      </c>
      <c r="EG81" s="44">
        <f t="shared" si="67"/>
        <v>-7740.0101550524887</v>
      </c>
      <c r="EH81" s="144" t="s">
        <v>74</v>
      </c>
      <c r="EI81" s="129">
        <v>2</v>
      </c>
      <c r="EJ81" s="52" t="s">
        <v>47</v>
      </c>
    </row>
    <row r="82" spans="1:140" ht="15.75" thickBot="1" x14ac:dyDescent="0.3">
      <c r="A82" s="22">
        <v>33</v>
      </c>
      <c r="B82" s="22" t="s">
        <v>75</v>
      </c>
      <c r="C82" s="22" t="s">
        <v>30</v>
      </c>
      <c r="D82" s="31">
        <v>44196</v>
      </c>
      <c r="E82" s="34"/>
      <c r="F82" s="34">
        <v>16097.91</v>
      </c>
      <c r="G82" s="34"/>
      <c r="H82" s="34"/>
      <c r="I82" s="34"/>
      <c r="J82" s="34"/>
      <c r="K82" s="35">
        <v>16097.91</v>
      </c>
      <c r="L82" s="36">
        <v>325.79999999999927</v>
      </c>
      <c r="M82" s="37">
        <v>39.096007144313575</v>
      </c>
      <c r="N82" s="38">
        <v>364.89600714431288</v>
      </c>
      <c r="O82" s="34">
        <v>110</v>
      </c>
      <c r="P82" s="34">
        <v>254.89600714431288</v>
      </c>
      <c r="Q82" s="34">
        <v>209</v>
      </c>
      <c r="R82" s="42">
        <v>661.99698881228551</v>
      </c>
      <c r="S82" s="43">
        <v>870.99698881228551</v>
      </c>
      <c r="T82" s="34">
        <v>870.99698881228551</v>
      </c>
      <c r="U82" s="34">
        <v>39.668265603483583</v>
      </c>
      <c r="V82" s="39">
        <v>910.66525441576914</v>
      </c>
      <c r="W82" s="44">
        <v>4633.3663732329023</v>
      </c>
      <c r="X82" s="129">
        <v>1</v>
      </c>
      <c r="Y82" s="22" t="s">
        <v>47</v>
      </c>
      <c r="Z82" s="22">
        <v>33</v>
      </c>
      <c r="AA82" s="22" t="s">
        <v>75</v>
      </c>
      <c r="AB82" s="22" t="s">
        <v>30</v>
      </c>
      <c r="AC82" s="31">
        <v>44228</v>
      </c>
      <c r="AD82" s="40">
        <v>5000</v>
      </c>
      <c r="AE82" s="22">
        <v>16587.189999999999</v>
      </c>
      <c r="AF82" s="22"/>
      <c r="AG82" s="22"/>
      <c r="AH82" s="22"/>
      <c r="AI82" s="22"/>
      <c r="AJ82" s="32">
        <v>16587.189999999999</v>
      </c>
      <c r="AK82" s="55">
        <f t="shared" si="8"/>
        <v>489.27999999999884</v>
      </c>
      <c r="AL82" s="56">
        <f t="shared" si="9"/>
        <v>58.690583136913226</v>
      </c>
      <c r="AM82" s="57">
        <f t="shared" si="15"/>
        <v>547.97058313691207</v>
      </c>
      <c r="AN82" s="49">
        <f t="shared" si="16"/>
        <v>110</v>
      </c>
      <c r="AO82" s="49">
        <f t="shared" si="17"/>
        <v>437.97058313691207</v>
      </c>
      <c r="AP82" s="49">
        <f t="shared" si="18"/>
        <v>209</v>
      </c>
      <c r="AQ82" s="58">
        <f t="shared" si="19"/>
        <v>1166.2143036002371</v>
      </c>
      <c r="AR82" s="59">
        <f t="shared" si="20"/>
        <v>1375.2143036002371</v>
      </c>
      <c r="AS82" s="49">
        <f t="shared" si="21"/>
        <v>1375.2143036002371</v>
      </c>
      <c r="AT82" s="64">
        <f t="shared" si="22"/>
        <v>52.413176053308177</v>
      </c>
      <c r="AU82" s="73">
        <f t="shared" si="23"/>
        <v>1427.6274796535454</v>
      </c>
      <c r="AV82" s="40">
        <v>910.66525441576914</v>
      </c>
      <c r="AW82" s="6">
        <v>503.65055309325419</v>
      </c>
      <c r="AX82" s="72">
        <f t="shared" si="24"/>
        <v>-3461.0136315607224</v>
      </c>
      <c r="AY82" s="74">
        <f t="shared" si="25"/>
        <v>-2033.386151907177</v>
      </c>
      <c r="AZ82" s="66">
        <f t="shared" si="26"/>
        <v>-2400.0197786742747</v>
      </c>
      <c r="BA82" s="129">
        <v>1</v>
      </c>
      <c r="BB82" s="52" t="s">
        <v>47</v>
      </c>
      <c r="BC82" s="22">
        <v>33</v>
      </c>
      <c r="BD82" s="22" t="s">
        <v>75</v>
      </c>
      <c r="BE82" s="22" t="s">
        <v>30</v>
      </c>
      <c r="BF82" s="83">
        <v>44255</v>
      </c>
      <c r="BG82" s="40"/>
      <c r="BH82" s="34">
        <v>16849.53</v>
      </c>
      <c r="BI82" s="34"/>
      <c r="BJ82" s="34"/>
      <c r="BK82" s="34"/>
      <c r="BL82" s="34"/>
      <c r="BM82" s="35">
        <f t="shared" si="27"/>
        <v>16849.53</v>
      </c>
      <c r="BN82" s="36">
        <f t="shared" si="28"/>
        <v>262.34000000000015</v>
      </c>
      <c r="BO82" s="37">
        <f t="shared" si="10"/>
        <v>31.480799999999906</v>
      </c>
      <c r="BP82" s="41">
        <f t="shared" si="29"/>
        <v>293.82080000000008</v>
      </c>
      <c r="BQ82" s="34">
        <f t="shared" si="30"/>
        <v>110</v>
      </c>
      <c r="BR82" s="34">
        <f t="shared" si="31"/>
        <v>183.82080000000008</v>
      </c>
      <c r="BS82" s="34">
        <f t="shared" si="32"/>
        <v>209</v>
      </c>
      <c r="BT82" s="42">
        <f t="shared" si="33"/>
        <v>467.14452962903692</v>
      </c>
      <c r="BU82" s="43">
        <f t="shared" si="34"/>
        <v>676.14452962903692</v>
      </c>
      <c r="BV82" s="34">
        <f t="shared" si="35"/>
        <v>676.14452962903692</v>
      </c>
      <c r="BW82" s="43">
        <f t="shared" si="36"/>
        <v>34.185569917327612</v>
      </c>
      <c r="BX82" s="40">
        <f t="shared" si="37"/>
        <v>710.33009954636452</v>
      </c>
      <c r="BY82" s="93">
        <f t="shared" si="38"/>
        <v>84.462694102609817</v>
      </c>
      <c r="BZ82" s="39">
        <f t="shared" si="39"/>
        <v>794.79279364897434</v>
      </c>
      <c r="CA82" s="94">
        <f t="shared" si="40"/>
        <v>-1605.2269850253003</v>
      </c>
      <c r="CB82" s="129">
        <v>1</v>
      </c>
      <c r="CC82" s="52" t="s">
        <v>47</v>
      </c>
      <c r="CD82" s="22">
        <v>33</v>
      </c>
      <c r="CE82" s="22" t="s">
        <v>75</v>
      </c>
      <c r="CF82" s="22" t="s">
        <v>30</v>
      </c>
      <c r="CG82" s="31">
        <v>44286</v>
      </c>
      <c r="CH82" s="40"/>
      <c r="CI82" s="22">
        <v>17103.32</v>
      </c>
      <c r="CJ82" s="22"/>
      <c r="CK82" s="22"/>
      <c r="CL82" s="22"/>
      <c r="CM82" s="22"/>
      <c r="CN82" s="32">
        <v>17103.32</v>
      </c>
      <c r="CO82" s="36">
        <f t="shared" si="41"/>
        <v>253.79000000000087</v>
      </c>
      <c r="CP82" s="37">
        <f t="shared" si="42"/>
        <v>30.454824780292046</v>
      </c>
      <c r="CQ82" s="105">
        <f t="shared" si="43"/>
        <v>284.2448247802929</v>
      </c>
      <c r="CR82" s="34">
        <f t="shared" si="44"/>
        <v>110</v>
      </c>
      <c r="CS82" s="34">
        <f t="shared" si="45"/>
        <v>174.2448247802929</v>
      </c>
      <c r="CT82" s="34">
        <f t="shared" si="46"/>
        <v>209</v>
      </c>
      <c r="CU82" s="41">
        <f t="shared" si="47"/>
        <v>443.06253985606958</v>
      </c>
      <c r="CV82" s="43">
        <f t="shared" si="48"/>
        <v>652.06253985606963</v>
      </c>
      <c r="CW82" s="34">
        <f t="shared" si="49"/>
        <v>652.06253985606963</v>
      </c>
      <c r="CX82" s="43">
        <f t="shared" si="50"/>
        <v>34.002879929496501</v>
      </c>
      <c r="CY82" s="40">
        <f t="shared" si="51"/>
        <v>686.06541978556618</v>
      </c>
      <c r="CZ82" s="108">
        <f t="shared" si="52"/>
        <v>61.106473180937712</v>
      </c>
      <c r="DA82" s="123">
        <f t="shared" si="11"/>
        <v>-84.462694102609817</v>
      </c>
      <c r="DB82" s="121">
        <f t="shared" si="53"/>
        <v>-61.106473180937712</v>
      </c>
      <c r="DC82" s="124">
        <f t="shared" si="12"/>
        <v>-280.9046752428809</v>
      </c>
      <c r="DD82" s="125">
        <f t="shared" si="13"/>
        <v>-198.85970282781602</v>
      </c>
      <c r="DE82" s="111">
        <f t="shared" si="54"/>
        <v>121.83834761225944</v>
      </c>
      <c r="DF82" s="106">
        <f t="shared" si="14"/>
        <v>-1483.3886374130409</v>
      </c>
      <c r="DG82" s="106" t="str">
        <f t="shared" si="55"/>
        <v>П2 286_Петунин А.В.</v>
      </c>
      <c r="DH82" s="129">
        <v>1</v>
      </c>
      <c r="DI82" s="52" t="s">
        <v>47</v>
      </c>
      <c r="DJ82" s="22">
        <v>33</v>
      </c>
      <c r="DK82" s="22" t="s">
        <v>75</v>
      </c>
      <c r="DL82" s="22" t="s">
        <v>30</v>
      </c>
      <c r="DM82" s="31">
        <v>44319</v>
      </c>
      <c r="DN82" s="40"/>
      <c r="DO82" s="34">
        <v>17369.34</v>
      </c>
      <c r="DP82" s="34"/>
      <c r="DQ82" s="34"/>
      <c r="DR82" s="34"/>
      <c r="DS82" s="34"/>
      <c r="DT82" s="35">
        <v>17369.34</v>
      </c>
      <c r="DU82" s="36">
        <f t="shared" si="56"/>
        <v>266.02000000000044</v>
      </c>
      <c r="DV82" s="37">
        <f t="shared" si="57"/>
        <v>31.922256619649033</v>
      </c>
      <c r="DW82" s="105">
        <f t="shared" si="58"/>
        <v>297.94225661964947</v>
      </c>
      <c r="DX82" s="34">
        <f t="shared" si="59"/>
        <v>110</v>
      </c>
      <c r="DY82" s="34">
        <f t="shared" si="60"/>
        <v>187.94225661964947</v>
      </c>
      <c r="DZ82" s="34">
        <f t="shared" si="61"/>
        <v>209</v>
      </c>
      <c r="EA82" s="41">
        <f t="shared" si="62"/>
        <v>466.53197758642943</v>
      </c>
      <c r="EB82" s="43">
        <f t="shared" si="63"/>
        <v>675.53197758642943</v>
      </c>
      <c r="EC82" s="34">
        <v>652.06253985606963</v>
      </c>
      <c r="ED82" s="43">
        <f t="shared" si="64"/>
        <v>34.002879929496501</v>
      </c>
      <c r="EE82" s="104">
        <f t="shared" si="65"/>
        <v>709.53485751592598</v>
      </c>
      <c r="EF82" s="39">
        <f t="shared" si="66"/>
        <v>424.95484708709398</v>
      </c>
      <c r="EG82" s="44">
        <f t="shared" si="67"/>
        <v>-1058.433790325947</v>
      </c>
      <c r="EH82" s="144" t="s">
        <v>75</v>
      </c>
      <c r="EI82" s="129">
        <v>1</v>
      </c>
      <c r="EJ82" s="52" t="s">
        <v>47</v>
      </c>
    </row>
    <row r="83" spans="1:140" ht="15.75" thickBot="1" x14ac:dyDescent="0.3">
      <c r="A83" s="22">
        <v>34</v>
      </c>
      <c r="B83" s="22" t="s">
        <v>76</v>
      </c>
      <c r="C83" s="22" t="s">
        <v>226</v>
      </c>
      <c r="D83" s="31">
        <v>44196</v>
      </c>
      <c r="E83" s="34"/>
      <c r="F83" s="34">
        <v>33.32</v>
      </c>
      <c r="G83" s="34"/>
      <c r="H83" s="34"/>
      <c r="I83" s="34">
        <v>51.15</v>
      </c>
      <c r="J83" s="34"/>
      <c r="K83" s="35">
        <v>84.47</v>
      </c>
      <c r="L83" s="36">
        <v>0</v>
      </c>
      <c r="M83" s="37">
        <v>0</v>
      </c>
      <c r="N83" s="38">
        <v>0</v>
      </c>
      <c r="O83" s="34">
        <v>0</v>
      </c>
      <c r="P83" s="34">
        <v>0</v>
      </c>
      <c r="Q83" s="34">
        <v>0</v>
      </c>
      <c r="R83" s="42">
        <v>0</v>
      </c>
      <c r="S83" s="43">
        <v>0</v>
      </c>
      <c r="T83" s="34">
        <v>0</v>
      </c>
      <c r="U83" s="34">
        <v>0</v>
      </c>
      <c r="V83" s="39">
        <v>0</v>
      </c>
      <c r="W83" s="44">
        <v>-632.49910043300042</v>
      </c>
      <c r="X83" s="129">
        <v>2</v>
      </c>
      <c r="Y83" s="22" t="s">
        <v>47</v>
      </c>
      <c r="Z83" s="22">
        <v>34</v>
      </c>
      <c r="AA83" s="22" t="s">
        <v>76</v>
      </c>
      <c r="AB83" s="22" t="s">
        <v>226</v>
      </c>
      <c r="AC83" s="31">
        <v>44228</v>
      </c>
      <c r="AD83" s="40"/>
      <c r="AE83" s="22">
        <v>33.32</v>
      </c>
      <c r="AF83" s="22"/>
      <c r="AG83" s="22"/>
      <c r="AH83" s="22">
        <v>51.15</v>
      </c>
      <c r="AI83" s="22"/>
      <c r="AJ83" s="32">
        <v>84.47</v>
      </c>
      <c r="AK83" s="55">
        <f t="shared" si="8"/>
        <v>0</v>
      </c>
      <c r="AL83" s="56">
        <f t="shared" si="9"/>
        <v>0</v>
      </c>
      <c r="AM83" s="57">
        <f t="shared" si="15"/>
        <v>0</v>
      </c>
      <c r="AN83" s="49">
        <f t="shared" si="16"/>
        <v>0</v>
      </c>
      <c r="AO83" s="49">
        <f t="shared" si="17"/>
        <v>0</v>
      </c>
      <c r="AP83" s="49">
        <f t="shared" si="18"/>
        <v>0</v>
      </c>
      <c r="AQ83" s="58">
        <f t="shared" si="19"/>
        <v>0</v>
      </c>
      <c r="AR83" s="59">
        <f t="shared" si="20"/>
        <v>0</v>
      </c>
      <c r="AS83" s="49">
        <f t="shared" si="21"/>
        <v>0</v>
      </c>
      <c r="AT83" s="64">
        <f t="shared" si="22"/>
        <v>0</v>
      </c>
      <c r="AU83" s="73">
        <f t="shared" si="23"/>
        <v>0</v>
      </c>
      <c r="AV83" s="40">
        <v>0</v>
      </c>
      <c r="AW83" s="6">
        <v>2.1278404367377601E-2</v>
      </c>
      <c r="AX83" s="72">
        <f t="shared" si="24"/>
        <v>-2.5913552851676718E-2</v>
      </c>
      <c r="AY83" s="74">
        <f t="shared" si="25"/>
        <v>-2.5913552851676718E-2</v>
      </c>
      <c r="AZ83" s="66">
        <f t="shared" si="26"/>
        <v>-632.52501398585207</v>
      </c>
      <c r="BA83" s="129">
        <v>2</v>
      </c>
      <c r="BB83" s="52" t="s">
        <v>47</v>
      </c>
      <c r="BC83" s="22">
        <v>34</v>
      </c>
      <c r="BD83" s="22" t="s">
        <v>76</v>
      </c>
      <c r="BE83" s="22" t="s">
        <v>226</v>
      </c>
      <c r="BF83" s="83">
        <v>44255</v>
      </c>
      <c r="BG83" s="40"/>
      <c r="BH83" s="34">
        <v>33.33</v>
      </c>
      <c r="BI83" s="34"/>
      <c r="BJ83" s="34"/>
      <c r="BK83" s="34">
        <v>51.15</v>
      </c>
      <c r="BL83" s="34"/>
      <c r="BM83" s="35">
        <f t="shared" si="27"/>
        <v>84.47999999999999</v>
      </c>
      <c r="BN83" s="36">
        <f t="shared" si="28"/>
        <v>9.9999999999909051E-3</v>
      </c>
      <c r="BO83" s="37">
        <f t="shared" si="10"/>
        <v>1.1999999999989044E-3</v>
      </c>
      <c r="BP83" s="41">
        <f t="shared" si="29"/>
        <v>1.119999999998981E-2</v>
      </c>
      <c r="BQ83" s="34">
        <f t="shared" si="30"/>
        <v>1.119999999998981E-2</v>
      </c>
      <c r="BR83" s="34">
        <f t="shared" si="31"/>
        <v>0</v>
      </c>
      <c r="BS83" s="34">
        <f t="shared" si="32"/>
        <v>2.1279999999980637E-2</v>
      </c>
      <c r="BT83" s="42">
        <f t="shared" si="33"/>
        <v>0</v>
      </c>
      <c r="BU83" s="43">
        <f t="shared" si="34"/>
        <v>2.1279999999980637E-2</v>
      </c>
      <c r="BV83" s="34">
        <f t="shared" si="35"/>
        <v>0</v>
      </c>
      <c r="BW83" s="43">
        <f t="shared" si="36"/>
        <v>0</v>
      </c>
      <c r="BX83" s="40">
        <f t="shared" si="37"/>
        <v>2.1279999999980637E-2</v>
      </c>
      <c r="BY83" s="93">
        <f t="shared" si="38"/>
        <v>2.5303251708603458E-3</v>
      </c>
      <c r="BZ83" s="39">
        <f t="shared" si="39"/>
        <v>2.3810325170840984E-2</v>
      </c>
      <c r="CA83" s="94">
        <f t="shared" si="40"/>
        <v>-632.5012036606812</v>
      </c>
      <c r="CB83" s="129">
        <v>2</v>
      </c>
      <c r="CC83" s="52" t="s">
        <v>47</v>
      </c>
      <c r="CD83" s="22">
        <v>34</v>
      </c>
      <c r="CE83" s="22" t="s">
        <v>76</v>
      </c>
      <c r="CF83" s="22" t="s">
        <v>226</v>
      </c>
      <c r="CG83" s="31">
        <v>44286</v>
      </c>
      <c r="CH83" s="40"/>
      <c r="CI83" s="22">
        <v>33.33</v>
      </c>
      <c r="CJ83" s="22"/>
      <c r="CK83" s="22"/>
      <c r="CL83" s="22">
        <v>51.15</v>
      </c>
      <c r="CM83" s="22"/>
      <c r="CN83" s="32">
        <v>84.47999999999999</v>
      </c>
      <c r="CO83" s="36">
        <f t="shared" si="41"/>
        <v>0</v>
      </c>
      <c r="CP83" s="37">
        <f t="shared" si="42"/>
        <v>0</v>
      </c>
      <c r="CQ83" s="105">
        <f t="shared" si="43"/>
        <v>0</v>
      </c>
      <c r="CR83" s="34">
        <f t="shared" si="44"/>
        <v>0</v>
      </c>
      <c r="CS83" s="34">
        <f t="shared" si="45"/>
        <v>0</v>
      </c>
      <c r="CT83" s="34">
        <f t="shared" si="46"/>
        <v>0</v>
      </c>
      <c r="CU83" s="41">
        <f t="shared" si="47"/>
        <v>0</v>
      </c>
      <c r="CV83" s="43">
        <f t="shared" si="48"/>
        <v>0</v>
      </c>
      <c r="CW83" s="34">
        <f t="shared" si="49"/>
        <v>0</v>
      </c>
      <c r="CX83" s="43">
        <f t="shared" si="50"/>
        <v>0</v>
      </c>
      <c r="CY83" s="40">
        <f t="shared" si="51"/>
        <v>0</v>
      </c>
      <c r="CZ83" s="108">
        <f t="shared" si="52"/>
        <v>0</v>
      </c>
      <c r="DA83" s="123">
        <f t="shared" si="11"/>
        <v>-2.5303251708603458E-3</v>
      </c>
      <c r="DB83" s="121">
        <f t="shared" si="53"/>
        <v>0</v>
      </c>
      <c r="DC83" s="124">
        <f t="shared" si="12"/>
        <v>-8.8407895460496776E-3</v>
      </c>
      <c r="DD83" s="125">
        <f t="shared" si="13"/>
        <v>0</v>
      </c>
      <c r="DE83" s="111">
        <f t="shared" si="54"/>
        <v>-1.1371114716910023E-2</v>
      </c>
      <c r="DF83" s="106">
        <f t="shared" si="14"/>
        <v>-632.51257477539809</v>
      </c>
      <c r="DG83" s="106" t="str">
        <f t="shared" si="55"/>
        <v>П2 304_Худяев В.И.</v>
      </c>
      <c r="DH83" s="129">
        <v>2</v>
      </c>
      <c r="DI83" s="52" t="s">
        <v>47</v>
      </c>
      <c r="DJ83" s="22">
        <v>34</v>
      </c>
      <c r="DK83" s="22" t="s">
        <v>76</v>
      </c>
      <c r="DL83" s="22" t="s">
        <v>226</v>
      </c>
      <c r="DM83" s="31">
        <v>44319</v>
      </c>
      <c r="DN83" s="40"/>
      <c r="DO83" s="34">
        <v>33.33</v>
      </c>
      <c r="DP83" s="34"/>
      <c r="DQ83" s="34"/>
      <c r="DR83" s="34">
        <v>51.15</v>
      </c>
      <c r="DS83" s="34"/>
      <c r="DT83" s="35">
        <v>84.47999999999999</v>
      </c>
      <c r="DU83" s="36">
        <f t="shared" si="56"/>
        <v>0</v>
      </c>
      <c r="DV83" s="37">
        <f t="shared" si="57"/>
        <v>0</v>
      </c>
      <c r="DW83" s="105">
        <f t="shared" si="58"/>
        <v>0</v>
      </c>
      <c r="DX83" s="34">
        <f t="shared" si="59"/>
        <v>0</v>
      </c>
      <c r="DY83" s="34">
        <f t="shared" si="60"/>
        <v>0</v>
      </c>
      <c r="DZ83" s="34">
        <f t="shared" si="61"/>
        <v>0</v>
      </c>
      <c r="EA83" s="41">
        <f t="shared" si="62"/>
        <v>0</v>
      </c>
      <c r="EB83" s="43">
        <f t="shared" si="63"/>
        <v>0</v>
      </c>
      <c r="EC83" s="34">
        <v>0</v>
      </c>
      <c r="ED83" s="43">
        <f t="shared" si="64"/>
        <v>0</v>
      </c>
      <c r="EE83" s="104">
        <f t="shared" si="65"/>
        <v>0</v>
      </c>
      <c r="EF83" s="39">
        <f t="shared" si="66"/>
        <v>0</v>
      </c>
      <c r="EG83" s="44">
        <f t="shared" si="67"/>
        <v>-632.51257477539809</v>
      </c>
      <c r="EH83" s="144" t="s">
        <v>76</v>
      </c>
      <c r="EI83" s="129">
        <v>2</v>
      </c>
      <c r="EJ83" s="52" t="s">
        <v>47</v>
      </c>
    </row>
    <row r="84" spans="1:140" ht="15.75" thickBot="1" x14ac:dyDescent="0.3">
      <c r="A84" s="22">
        <v>35</v>
      </c>
      <c r="B84" s="22" t="s">
        <v>77</v>
      </c>
      <c r="C84" s="22" t="s">
        <v>31</v>
      </c>
      <c r="D84" s="31">
        <v>44196</v>
      </c>
      <c r="E84" s="34"/>
      <c r="F84" s="34">
        <v>150.65</v>
      </c>
      <c r="G84" s="34"/>
      <c r="H84" s="34"/>
      <c r="I84" s="34"/>
      <c r="J84" s="34"/>
      <c r="K84" s="35">
        <v>150.65</v>
      </c>
      <c r="L84" s="36">
        <v>35.340000000000003</v>
      </c>
      <c r="M84" s="37">
        <v>4.2408007749540975</v>
      </c>
      <c r="N84" s="38">
        <v>39.580800774954099</v>
      </c>
      <c r="O84" s="34">
        <v>39.580800774954099</v>
      </c>
      <c r="P84" s="34">
        <v>0</v>
      </c>
      <c r="Q84" s="34">
        <v>75.203521472412788</v>
      </c>
      <c r="R84" s="42">
        <v>0</v>
      </c>
      <c r="S84" s="43">
        <v>75.203521472412788</v>
      </c>
      <c r="T84" s="34">
        <v>0</v>
      </c>
      <c r="U84" s="34">
        <v>0</v>
      </c>
      <c r="V84" s="39">
        <v>75.203521472412788</v>
      </c>
      <c r="W84" s="44">
        <v>79.906678501127828</v>
      </c>
      <c r="X84" s="129">
        <v>1</v>
      </c>
      <c r="Y84" s="22" t="s">
        <v>47</v>
      </c>
      <c r="Z84" s="22">
        <v>35</v>
      </c>
      <c r="AA84" s="22" t="s">
        <v>77</v>
      </c>
      <c r="AB84" s="22" t="s">
        <v>31</v>
      </c>
      <c r="AC84" s="31">
        <v>44228</v>
      </c>
      <c r="AD84" s="40"/>
      <c r="AE84" s="22">
        <v>186.11</v>
      </c>
      <c r="AF84" s="22"/>
      <c r="AG84" s="22"/>
      <c r="AH84" s="22"/>
      <c r="AI84" s="22"/>
      <c r="AJ84" s="32">
        <v>186.11</v>
      </c>
      <c r="AK84" s="55">
        <f t="shared" si="8"/>
        <v>35.460000000000008</v>
      </c>
      <c r="AL84" s="56">
        <f t="shared" si="9"/>
        <v>4.2535318795678307</v>
      </c>
      <c r="AM84" s="57">
        <f t="shared" si="15"/>
        <v>39.713531879567839</v>
      </c>
      <c r="AN84" s="49">
        <f t="shared" si="16"/>
        <v>39.713531879567839</v>
      </c>
      <c r="AO84" s="49">
        <f t="shared" si="17"/>
        <v>0</v>
      </c>
      <c r="AP84" s="49">
        <f t="shared" si="18"/>
        <v>75.455710571178884</v>
      </c>
      <c r="AQ84" s="58">
        <f t="shared" si="19"/>
        <v>0</v>
      </c>
      <c r="AR84" s="59">
        <f t="shared" si="20"/>
        <v>75.455710571178884</v>
      </c>
      <c r="AS84" s="49">
        <f t="shared" si="21"/>
        <v>0</v>
      </c>
      <c r="AT84" s="64">
        <f t="shared" si="22"/>
        <v>0</v>
      </c>
      <c r="AU84" s="73">
        <f t="shared" si="23"/>
        <v>75.455710571178884</v>
      </c>
      <c r="AV84" s="40">
        <v>75.203521472412788</v>
      </c>
      <c r="AW84" s="6">
        <v>51.004335268650493</v>
      </c>
      <c r="AX84" s="72">
        <f t="shared" si="24"/>
        <v>-245.592640292863</v>
      </c>
      <c r="AY84" s="74">
        <f t="shared" si="25"/>
        <v>-170.13692972168411</v>
      </c>
      <c r="AZ84" s="66">
        <f t="shared" si="26"/>
        <v>-90.230251220556283</v>
      </c>
      <c r="BA84" s="129">
        <v>1</v>
      </c>
      <c r="BB84" s="52" t="s">
        <v>47</v>
      </c>
      <c r="BC84" s="22">
        <v>35</v>
      </c>
      <c r="BD84" s="22" t="s">
        <v>77</v>
      </c>
      <c r="BE84" s="22" t="s">
        <v>31</v>
      </c>
      <c r="BF84" s="83">
        <v>44255</v>
      </c>
      <c r="BG84" s="40"/>
      <c r="BH84" s="34">
        <v>216.56</v>
      </c>
      <c r="BI84" s="34"/>
      <c r="BJ84" s="34"/>
      <c r="BK84" s="34"/>
      <c r="BL84" s="34"/>
      <c r="BM84" s="35">
        <f t="shared" si="27"/>
        <v>216.56</v>
      </c>
      <c r="BN84" s="36">
        <f t="shared" si="28"/>
        <v>30.449999999999989</v>
      </c>
      <c r="BO84" s="37">
        <f t="shared" si="10"/>
        <v>3.6539999999999857</v>
      </c>
      <c r="BP84" s="41">
        <f t="shared" si="29"/>
        <v>34.103999999999971</v>
      </c>
      <c r="BQ84" s="34">
        <f t="shared" si="30"/>
        <v>34.103999999999971</v>
      </c>
      <c r="BR84" s="34">
        <f t="shared" si="31"/>
        <v>0</v>
      </c>
      <c r="BS84" s="34">
        <f t="shared" si="32"/>
        <v>64.797599999999946</v>
      </c>
      <c r="BT84" s="42">
        <f t="shared" si="33"/>
        <v>0</v>
      </c>
      <c r="BU84" s="43">
        <f t="shared" si="34"/>
        <v>64.797599999999946</v>
      </c>
      <c r="BV84" s="34">
        <f t="shared" si="35"/>
        <v>0</v>
      </c>
      <c r="BW84" s="43">
        <f t="shared" si="36"/>
        <v>0</v>
      </c>
      <c r="BX84" s="40">
        <f t="shared" si="37"/>
        <v>64.797599999999946</v>
      </c>
      <c r="BY84" s="93">
        <f t="shared" si="38"/>
        <v>7.7048401452767576</v>
      </c>
      <c r="BZ84" s="39">
        <f t="shared" si="39"/>
        <v>72.502440145276708</v>
      </c>
      <c r="CA84" s="94">
        <f t="shared" si="40"/>
        <v>-17.727811075279575</v>
      </c>
      <c r="CB84" s="129">
        <v>1</v>
      </c>
      <c r="CC84" s="52" t="s">
        <v>47</v>
      </c>
      <c r="CD84" s="22">
        <v>35</v>
      </c>
      <c r="CE84" s="22" t="s">
        <v>77</v>
      </c>
      <c r="CF84" s="22" t="s">
        <v>31</v>
      </c>
      <c r="CG84" s="31">
        <v>44286</v>
      </c>
      <c r="CH84" s="40"/>
      <c r="CI84" s="22">
        <v>250.59</v>
      </c>
      <c r="CJ84" s="22"/>
      <c r="CK84" s="22"/>
      <c r="CL84" s="22"/>
      <c r="CM84" s="22"/>
      <c r="CN84" s="32">
        <v>250.59</v>
      </c>
      <c r="CO84" s="36">
        <f t="shared" si="41"/>
        <v>34.03</v>
      </c>
      <c r="CP84" s="37">
        <f t="shared" si="42"/>
        <v>4.083603322720891</v>
      </c>
      <c r="CQ84" s="105">
        <f t="shared" si="43"/>
        <v>38.113603322720891</v>
      </c>
      <c r="CR84" s="34">
        <f t="shared" si="44"/>
        <v>38.113603322720891</v>
      </c>
      <c r="CS84" s="34">
        <f t="shared" si="45"/>
        <v>0</v>
      </c>
      <c r="CT84" s="34">
        <f t="shared" si="46"/>
        <v>72.415846313169695</v>
      </c>
      <c r="CU84" s="41">
        <f t="shared" si="47"/>
        <v>0</v>
      </c>
      <c r="CV84" s="43">
        <f t="shared" si="48"/>
        <v>72.415846313169695</v>
      </c>
      <c r="CW84" s="34">
        <f t="shared" si="49"/>
        <v>0</v>
      </c>
      <c r="CX84" s="43">
        <f t="shared" si="50"/>
        <v>0</v>
      </c>
      <c r="CY84" s="40">
        <f t="shared" si="51"/>
        <v>72.415846313169695</v>
      </c>
      <c r="CZ84" s="108">
        <f t="shared" si="52"/>
        <v>6.4499344275268893</v>
      </c>
      <c r="DA84" s="123">
        <f t="shared" si="11"/>
        <v>-7.7048401452767576</v>
      </c>
      <c r="DB84" s="121">
        <f t="shared" si="53"/>
        <v>-6.4499344275268893</v>
      </c>
      <c r="DC84" s="124">
        <f t="shared" si="12"/>
        <v>-26.920204167745741</v>
      </c>
      <c r="DD84" s="125">
        <f t="shared" si="13"/>
        <v>-22.084681756201451</v>
      </c>
      <c r="DE84" s="111">
        <f t="shared" si="54"/>
        <v>15.706120243945744</v>
      </c>
      <c r="DF84" s="106">
        <f t="shared" si="14"/>
        <v>-2.0216908313338315</v>
      </c>
      <c r="DG84" s="106" t="str">
        <f t="shared" si="55"/>
        <v>П2 325_Науменко Н.Т.</v>
      </c>
      <c r="DH84" s="129">
        <v>1</v>
      </c>
      <c r="DI84" s="52" t="s">
        <v>47</v>
      </c>
      <c r="DJ84" s="22">
        <v>35</v>
      </c>
      <c r="DK84" s="22" t="s">
        <v>77</v>
      </c>
      <c r="DL84" s="22" t="s">
        <v>31</v>
      </c>
      <c r="DM84" s="31">
        <v>44319</v>
      </c>
      <c r="DN84" s="40"/>
      <c r="DO84" s="34">
        <v>281.15000000000003</v>
      </c>
      <c r="DP84" s="34"/>
      <c r="DQ84" s="34"/>
      <c r="DR84" s="34"/>
      <c r="DS84" s="34"/>
      <c r="DT84" s="35">
        <v>281.15000000000003</v>
      </c>
      <c r="DU84" s="36">
        <f t="shared" si="56"/>
        <v>30.560000000000031</v>
      </c>
      <c r="DV84" s="37">
        <f t="shared" si="57"/>
        <v>3.667183528668799</v>
      </c>
      <c r="DW84" s="105">
        <f t="shared" si="58"/>
        <v>34.227183528668832</v>
      </c>
      <c r="DX84" s="34">
        <f t="shared" si="59"/>
        <v>34.227183528668832</v>
      </c>
      <c r="DY84" s="34">
        <f t="shared" si="60"/>
        <v>0</v>
      </c>
      <c r="DZ84" s="34">
        <f t="shared" si="61"/>
        <v>65.031648704470783</v>
      </c>
      <c r="EA84" s="41">
        <f t="shared" si="62"/>
        <v>0</v>
      </c>
      <c r="EB84" s="43">
        <f t="shared" si="63"/>
        <v>65.031648704470783</v>
      </c>
      <c r="EC84" s="34">
        <v>0</v>
      </c>
      <c r="ED84" s="43">
        <f t="shared" si="64"/>
        <v>0</v>
      </c>
      <c r="EE84" s="104">
        <f t="shared" si="65"/>
        <v>65.031648704470783</v>
      </c>
      <c r="EF84" s="39">
        <f t="shared" si="66"/>
        <v>38.948776142981387</v>
      </c>
      <c r="EG84" s="44">
        <f t="shared" si="67"/>
        <v>36.927085311647559</v>
      </c>
      <c r="EH84" s="144" t="s">
        <v>77</v>
      </c>
      <c r="EI84" s="129">
        <v>1</v>
      </c>
      <c r="EJ84" s="52" t="s">
        <v>47</v>
      </c>
    </row>
    <row r="85" spans="1:140" ht="15.75" thickBot="1" x14ac:dyDescent="0.3">
      <c r="A85" s="22">
        <v>36</v>
      </c>
      <c r="B85" s="22" t="s">
        <v>78</v>
      </c>
      <c r="C85" s="22" t="s">
        <v>32</v>
      </c>
      <c r="D85" s="31">
        <v>44196</v>
      </c>
      <c r="E85" s="34"/>
      <c r="F85" s="34">
        <v>844.9</v>
      </c>
      <c r="G85" s="34"/>
      <c r="H85" s="34"/>
      <c r="I85" s="34"/>
      <c r="J85" s="34"/>
      <c r="K85" s="35">
        <v>844.9</v>
      </c>
      <c r="L85" s="36">
        <v>0</v>
      </c>
      <c r="M85" s="37">
        <v>0</v>
      </c>
      <c r="N85" s="38">
        <v>0</v>
      </c>
      <c r="O85" s="34">
        <v>0</v>
      </c>
      <c r="P85" s="34">
        <v>0</v>
      </c>
      <c r="Q85" s="34">
        <v>0</v>
      </c>
      <c r="R85" s="42">
        <v>0</v>
      </c>
      <c r="S85" s="43">
        <v>0</v>
      </c>
      <c r="T85" s="34">
        <v>0</v>
      </c>
      <c r="U85" s="34">
        <v>0</v>
      </c>
      <c r="V85" s="39">
        <v>0</v>
      </c>
      <c r="W85" s="44">
        <v>-303.04028658616795</v>
      </c>
      <c r="X85" s="129">
        <v>1</v>
      </c>
      <c r="Y85" s="22" t="s">
        <v>47</v>
      </c>
      <c r="Z85" s="22">
        <v>36</v>
      </c>
      <c r="AA85" s="22" t="s">
        <v>78</v>
      </c>
      <c r="AB85" s="22" t="s">
        <v>32</v>
      </c>
      <c r="AC85" s="31">
        <v>44228</v>
      </c>
      <c r="AD85" s="40"/>
      <c r="AE85" s="22">
        <v>844.9</v>
      </c>
      <c r="AF85" s="22"/>
      <c r="AG85" s="22"/>
      <c r="AH85" s="22"/>
      <c r="AI85" s="22"/>
      <c r="AJ85" s="32">
        <v>844.9</v>
      </c>
      <c r="AK85" s="55">
        <f t="shared" si="8"/>
        <v>0</v>
      </c>
      <c r="AL85" s="56">
        <f t="shared" si="9"/>
        <v>0</v>
      </c>
      <c r="AM85" s="57">
        <f t="shared" si="15"/>
        <v>0</v>
      </c>
      <c r="AN85" s="49">
        <f t="shared" si="16"/>
        <v>0</v>
      </c>
      <c r="AO85" s="49">
        <f t="shared" si="17"/>
        <v>0</v>
      </c>
      <c r="AP85" s="49">
        <f t="shared" si="18"/>
        <v>0</v>
      </c>
      <c r="AQ85" s="58">
        <f t="shared" si="19"/>
        <v>0</v>
      </c>
      <c r="AR85" s="59">
        <f t="shared" si="20"/>
        <v>0</v>
      </c>
      <c r="AS85" s="49">
        <f t="shared" si="21"/>
        <v>0</v>
      </c>
      <c r="AT85" s="64">
        <f t="shared" si="22"/>
        <v>0</v>
      </c>
      <c r="AU85" s="73">
        <f t="shared" si="23"/>
        <v>0</v>
      </c>
      <c r="AV85" s="40">
        <v>0</v>
      </c>
      <c r="AW85" s="6">
        <v>0</v>
      </c>
      <c r="AX85" s="72">
        <f t="shared" si="24"/>
        <v>0</v>
      </c>
      <c r="AY85" s="74">
        <f t="shared" si="25"/>
        <v>0</v>
      </c>
      <c r="AZ85" s="66">
        <f t="shared" si="26"/>
        <v>-303.04028658616795</v>
      </c>
      <c r="BA85" s="129">
        <v>1</v>
      </c>
      <c r="BB85" s="52" t="s">
        <v>47</v>
      </c>
      <c r="BC85" s="22">
        <v>36</v>
      </c>
      <c r="BD85" s="22" t="s">
        <v>78</v>
      </c>
      <c r="BE85" s="22" t="s">
        <v>32</v>
      </c>
      <c r="BF85" s="83">
        <v>44255</v>
      </c>
      <c r="BG85" s="40"/>
      <c r="BH85" s="34">
        <v>844.9</v>
      </c>
      <c r="BI85" s="34"/>
      <c r="BJ85" s="34"/>
      <c r="BK85" s="34"/>
      <c r="BL85" s="34"/>
      <c r="BM85" s="35">
        <f t="shared" si="27"/>
        <v>844.9</v>
      </c>
      <c r="BN85" s="36">
        <f t="shared" si="28"/>
        <v>0</v>
      </c>
      <c r="BO85" s="37">
        <f t="shared" si="10"/>
        <v>0</v>
      </c>
      <c r="BP85" s="41">
        <f t="shared" si="29"/>
        <v>0</v>
      </c>
      <c r="BQ85" s="34">
        <f t="shared" si="30"/>
        <v>0</v>
      </c>
      <c r="BR85" s="34">
        <f t="shared" si="31"/>
        <v>0</v>
      </c>
      <c r="BS85" s="34">
        <f t="shared" si="32"/>
        <v>0</v>
      </c>
      <c r="BT85" s="42">
        <f t="shared" si="33"/>
        <v>0</v>
      </c>
      <c r="BU85" s="43">
        <f t="shared" si="34"/>
        <v>0</v>
      </c>
      <c r="BV85" s="34">
        <f t="shared" si="35"/>
        <v>0</v>
      </c>
      <c r="BW85" s="43">
        <f t="shared" si="36"/>
        <v>0</v>
      </c>
      <c r="BX85" s="40">
        <f t="shared" si="37"/>
        <v>0</v>
      </c>
      <c r="BY85" s="93">
        <f t="shared" si="38"/>
        <v>0</v>
      </c>
      <c r="BZ85" s="39">
        <f t="shared" si="39"/>
        <v>0</v>
      </c>
      <c r="CA85" s="94">
        <f t="shared" si="40"/>
        <v>-303.04028658616795</v>
      </c>
      <c r="CB85" s="129">
        <v>1</v>
      </c>
      <c r="CC85" s="52" t="s">
        <v>47</v>
      </c>
      <c r="CD85" s="22">
        <v>36</v>
      </c>
      <c r="CE85" s="22" t="s">
        <v>78</v>
      </c>
      <c r="CF85" s="22" t="s">
        <v>32</v>
      </c>
      <c r="CG85" s="31">
        <v>44286</v>
      </c>
      <c r="CH85" s="40"/>
      <c r="CI85" s="22">
        <v>844.9</v>
      </c>
      <c r="CJ85" s="22"/>
      <c r="CK85" s="22"/>
      <c r="CL85" s="22"/>
      <c r="CM85" s="22"/>
      <c r="CN85" s="32">
        <v>844.9</v>
      </c>
      <c r="CO85" s="36">
        <f t="shared" si="41"/>
        <v>0</v>
      </c>
      <c r="CP85" s="37">
        <f t="shared" si="42"/>
        <v>0</v>
      </c>
      <c r="CQ85" s="105">
        <f t="shared" si="43"/>
        <v>0</v>
      </c>
      <c r="CR85" s="34">
        <f t="shared" si="44"/>
        <v>0</v>
      </c>
      <c r="CS85" s="34">
        <f t="shared" si="45"/>
        <v>0</v>
      </c>
      <c r="CT85" s="34">
        <f t="shared" si="46"/>
        <v>0</v>
      </c>
      <c r="CU85" s="41">
        <f t="shared" si="47"/>
        <v>0</v>
      </c>
      <c r="CV85" s="43">
        <f t="shared" si="48"/>
        <v>0</v>
      </c>
      <c r="CW85" s="34">
        <f t="shared" si="49"/>
        <v>0</v>
      </c>
      <c r="CX85" s="43">
        <f t="shared" si="50"/>
        <v>0</v>
      </c>
      <c r="CY85" s="40">
        <f t="shared" si="51"/>
        <v>0</v>
      </c>
      <c r="CZ85" s="108">
        <f t="shared" si="52"/>
        <v>0</v>
      </c>
      <c r="DA85" s="123">
        <f t="shared" si="11"/>
        <v>0</v>
      </c>
      <c r="DB85" s="121">
        <f t="shared" si="53"/>
        <v>0</v>
      </c>
      <c r="DC85" s="124">
        <f t="shared" si="12"/>
        <v>0</v>
      </c>
      <c r="DD85" s="125">
        <f t="shared" si="13"/>
        <v>0</v>
      </c>
      <c r="DE85" s="111">
        <f t="shared" si="54"/>
        <v>0</v>
      </c>
      <c r="DF85" s="106">
        <f t="shared" si="14"/>
        <v>-303.04028658616795</v>
      </c>
      <c r="DG85" s="106" t="str">
        <f t="shared" si="55"/>
        <v>П2 329_Иванова Е.А.</v>
      </c>
      <c r="DH85" s="129">
        <v>1</v>
      </c>
      <c r="DI85" s="52" t="s">
        <v>47</v>
      </c>
      <c r="DJ85" s="22">
        <v>36</v>
      </c>
      <c r="DK85" s="22" t="s">
        <v>78</v>
      </c>
      <c r="DL85" s="22" t="s">
        <v>32</v>
      </c>
      <c r="DM85" s="31">
        <v>44319</v>
      </c>
      <c r="DN85" s="40"/>
      <c r="DO85" s="34">
        <v>845.7</v>
      </c>
      <c r="DP85" s="34"/>
      <c r="DQ85" s="34"/>
      <c r="DR85" s="34"/>
      <c r="DS85" s="34"/>
      <c r="DT85" s="35">
        <v>845.7</v>
      </c>
      <c r="DU85" s="36">
        <f t="shared" si="56"/>
        <v>0.80000000000006821</v>
      </c>
      <c r="DV85" s="37">
        <f t="shared" si="57"/>
        <v>9.5999568813327427E-2</v>
      </c>
      <c r="DW85" s="105">
        <f t="shared" si="58"/>
        <v>0.8959995688133956</v>
      </c>
      <c r="DX85" s="34">
        <f t="shared" si="59"/>
        <v>0.8959995688133956</v>
      </c>
      <c r="DY85" s="34">
        <f t="shared" si="60"/>
        <v>0</v>
      </c>
      <c r="DZ85" s="34">
        <f t="shared" si="61"/>
        <v>1.7023991807454515</v>
      </c>
      <c r="EA85" s="41">
        <f t="shared" si="62"/>
        <v>0</v>
      </c>
      <c r="EB85" s="43">
        <f t="shared" si="63"/>
        <v>1.7023991807454515</v>
      </c>
      <c r="EC85" s="34">
        <v>0</v>
      </c>
      <c r="ED85" s="43">
        <f t="shared" si="64"/>
        <v>0</v>
      </c>
      <c r="EE85" s="104">
        <f t="shared" si="65"/>
        <v>1.7023991807454515</v>
      </c>
      <c r="EF85" s="39">
        <f t="shared" si="66"/>
        <v>1.0196014697116402</v>
      </c>
      <c r="EG85" s="44">
        <f t="shared" si="67"/>
        <v>-302.02068511645632</v>
      </c>
      <c r="EH85" s="144" t="s">
        <v>78</v>
      </c>
      <c r="EI85" s="129">
        <v>1</v>
      </c>
      <c r="EJ85" s="52" t="s">
        <v>47</v>
      </c>
    </row>
    <row r="86" spans="1:140" ht="15.75" thickBot="1" x14ac:dyDescent="0.3">
      <c r="A86" s="22">
        <v>37</v>
      </c>
      <c r="B86" s="22" t="s">
        <v>79</v>
      </c>
      <c r="C86" s="22" t="s">
        <v>33</v>
      </c>
      <c r="D86" s="31">
        <v>44196</v>
      </c>
      <c r="E86" s="34"/>
      <c r="F86" s="34">
        <v>5181.6500000000005</v>
      </c>
      <c r="G86" s="34"/>
      <c r="H86" s="34"/>
      <c r="I86" s="34"/>
      <c r="J86" s="34"/>
      <c r="K86" s="35">
        <v>5181.6500000000005</v>
      </c>
      <c r="L86" s="36">
        <v>0</v>
      </c>
      <c r="M86" s="37">
        <v>0</v>
      </c>
      <c r="N86" s="38">
        <v>0</v>
      </c>
      <c r="O86" s="34">
        <v>0</v>
      </c>
      <c r="P86" s="34">
        <v>0</v>
      </c>
      <c r="Q86" s="34">
        <v>0</v>
      </c>
      <c r="R86" s="42">
        <v>0</v>
      </c>
      <c r="S86" s="43">
        <v>0</v>
      </c>
      <c r="T86" s="34">
        <v>0</v>
      </c>
      <c r="U86" s="34">
        <v>0</v>
      </c>
      <c r="V86" s="39">
        <v>0</v>
      </c>
      <c r="W86" s="44">
        <v>-33.173855362089746</v>
      </c>
      <c r="X86" s="129">
        <v>1</v>
      </c>
      <c r="Y86" s="22" t="s">
        <v>47</v>
      </c>
      <c r="Z86" s="22">
        <v>37</v>
      </c>
      <c r="AA86" s="22" t="s">
        <v>79</v>
      </c>
      <c r="AB86" s="22" t="s">
        <v>33</v>
      </c>
      <c r="AC86" s="31">
        <v>44228</v>
      </c>
      <c r="AD86" s="40"/>
      <c r="AE86" s="22">
        <v>5181.6500000000005</v>
      </c>
      <c r="AF86" s="22"/>
      <c r="AG86" s="22"/>
      <c r="AH86" s="22"/>
      <c r="AI86" s="22"/>
      <c r="AJ86" s="32">
        <v>5181.6500000000005</v>
      </c>
      <c r="AK86" s="55">
        <f t="shared" si="8"/>
        <v>0</v>
      </c>
      <c r="AL86" s="56">
        <f t="shared" si="9"/>
        <v>0</v>
      </c>
      <c r="AM86" s="57">
        <f t="shared" si="15"/>
        <v>0</v>
      </c>
      <c r="AN86" s="49">
        <f t="shared" si="16"/>
        <v>0</v>
      </c>
      <c r="AO86" s="49">
        <f t="shared" si="17"/>
        <v>0</v>
      </c>
      <c r="AP86" s="49">
        <f t="shared" si="18"/>
        <v>0</v>
      </c>
      <c r="AQ86" s="58">
        <f t="shared" si="19"/>
        <v>0</v>
      </c>
      <c r="AR86" s="59">
        <f t="shared" si="20"/>
        <v>0</v>
      </c>
      <c r="AS86" s="49">
        <f t="shared" si="21"/>
        <v>0</v>
      </c>
      <c r="AT86" s="64">
        <f t="shared" si="22"/>
        <v>0</v>
      </c>
      <c r="AU86" s="73">
        <f t="shared" si="23"/>
        <v>0</v>
      </c>
      <c r="AV86" s="40">
        <v>0</v>
      </c>
      <c r="AW86" s="6">
        <v>0</v>
      </c>
      <c r="AX86" s="72">
        <f t="shared" si="24"/>
        <v>0</v>
      </c>
      <c r="AY86" s="74">
        <f t="shared" si="25"/>
        <v>0</v>
      </c>
      <c r="AZ86" s="66">
        <f t="shared" si="26"/>
        <v>-33.173855362089746</v>
      </c>
      <c r="BA86" s="129">
        <v>1</v>
      </c>
      <c r="BB86" s="52" t="s">
        <v>47</v>
      </c>
      <c r="BC86" s="22">
        <v>37</v>
      </c>
      <c r="BD86" s="22" t="s">
        <v>79</v>
      </c>
      <c r="BE86" s="22" t="s">
        <v>33</v>
      </c>
      <c r="BF86" s="83">
        <v>44255</v>
      </c>
      <c r="BG86" s="40"/>
      <c r="BH86" s="34">
        <v>5181.6500000000005</v>
      </c>
      <c r="BI86" s="34"/>
      <c r="BJ86" s="34"/>
      <c r="BK86" s="34"/>
      <c r="BL86" s="34"/>
      <c r="BM86" s="35">
        <f t="shared" si="27"/>
        <v>5181.6500000000005</v>
      </c>
      <c r="BN86" s="36">
        <f t="shared" si="28"/>
        <v>0</v>
      </c>
      <c r="BO86" s="37">
        <f t="shared" si="10"/>
        <v>0</v>
      </c>
      <c r="BP86" s="41">
        <f t="shared" si="29"/>
        <v>0</v>
      </c>
      <c r="BQ86" s="34">
        <f t="shared" si="30"/>
        <v>0</v>
      </c>
      <c r="BR86" s="34">
        <f t="shared" si="31"/>
        <v>0</v>
      </c>
      <c r="BS86" s="34">
        <f t="shared" si="32"/>
        <v>0</v>
      </c>
      <c r="BT86" s="42">
        <f t="shared" si="33"/>
        <v>0</v>
      </c>
      <c r="BU86" s="43">
        <f t="shared" si="34"/>
        <v>0</v>
      </c>
      <c r="BV86" s="34">
        <f t="shared" si="35"/>
        <v>0</v>
      </c>
      <c r="BW86" s="43">
        <f t="shared" si="36"/>
        <v>0</v>
      </c>
      <c r="BX86" s="40">
        <f t="shared" si="37"/>
        <v>0</v>
      </c>
      <c r="BY86" s="93">
        <f t="shared" si="38"/>
        <v>0</v>
      </c>
      <c r="BZ86" s="39">
        <f t="shared" si="39"/>
        <v>0</v>
      </c>
      <c r="CA86" s="94">
        <f t="shared" si="40"/>
        <v>-33.173855362089746</v>
      </c>
      <c r="CB86" s="129">
        <v>1</v>
      </c>
      <c r="CC86" s="52" t="s">
        <v>47</v>
      </c>
      <c r="CD86" s="22">
        <v>37</v>
      </c>
      <c r="CE86" s="22" t="s">
        <v>79</v>
      </c>
      <c r="CF86" s="22" t="s">
        <v>33</v>
      </c>
      <c r="CG86" s="31">
        <v>44286</v>
      </c>
      <c r="CH86" s="40"/>
      <c r="CI86" s="22">
        <v>5181.6500000000005</v>
      </c>
      <c r="CJ86" s="22"/>
      <c r="CK86" s="22"/>
      <c r="CL86" s="22"/>
      <c r="CM86" s="22"/>
      <c r="CN86" s="32">
        <v>5181.6500000000005</v>
      </c>
      <c r="CO86" s="36">
        <f t="shared" si="41"/>
        <v>0</v>
      </c>
      <c r="CP86" s="37">
        <f t="shared" si="42"/>
        <v>0</v>
      </c>
      <c r="CQ86" s="105">
        <f t="shared" si="43"/>
        <v>0</v>
      </c>
      <c r="CR86" s="34">
        <f t="shared" si="44"/>
        <v>0</v>
      </c>
      <c r="CS86" s="34">
        <f t="shared" si="45"/>
        <v>0</v>
      </c>
      <c r="CT86" s="34">
        <f t="shared" si="46"/>
        <v>0</v>
      </c>
      <c r="CU86" s="41">
        <f t="shared" si="47"/>
        <v>0</v>
      </c>
      <c r="CV86" s="43">
        <f t="shared" si="48"/>
        <v>0</v>
      </c>
      <c r="CW86" s="34">
        <f t="shared" si="49"/>
        <v>0</v>
      </c>
      <c r="CX86" s="43">
        <f t="shared" si="50"/>
        <v>0</v>
      </c>
      <c r="CY86" s="40">
        <f t="shared" si="51"/>
        <v>0</v>
      </c>
      <c r="CZ86" s="108">
        <f t="shared" si="52"/>
        <v>0</v>
      </c>
      <c r="DA86" s="123">
        <f t="shared" si="11"/>
        <v>0</v>
      </c>
      <c r="DB86" s="121">
        <f t="shared" si="53"/>
        <v>0</v>
      </c>
      <c r="DC86" s="124">
        <f t="shared" si="12"/>
        <v>0</v>
      </c>
      <c r="DD86" s="125">
        <f t="shared" si="13"/>
        <v>0</v>
      </c>
      <c r="DE86" s="111">
        <f t="shared" si="54"/>
        <v>0</v>
      </c>
      <c r="DF86" s="106">
        <f t="shared" si="14"/>
        <v>-33.173855362089746</v>
      </c>
      <c r="DG86" s="106" t="str">
        <f t="shared" si="55"/>
        <v>П2 332_Денисова Л.А.</v>
      </c>
      <c r="DH86" s="129">
        <v>1</v>
      </c>
      <c r="DI86" s="52" t="s">
        <v>47</v>
      </c>
      <c r="DJ86" s="22">
        <v>37</v>
      </c>
      <c r="DK86" s="22" t="s">
        <v>79</v>
      </c>
      <c r="DL86" s="22" t="s">
        <v>33</v>
      </c>
      <c r="DM86" s="31">
        <v>44319</v>
      </c>
      <c r="DN86" s="40"/>
      <c r="DO86" s="34">
        <v>5181.6500000000005</v>
      </c>
      <c r="DP86" s="34"/>
      <c r="DQ86" s="34"/>
      <c r="DR86" s="34"/>
      <c r="DS86" s="34"/>
      <c r="DT86" s="35">
        <v>5181.6500000000005</v>
      </c>
      <c r="DU86" s="36">
        <f t="shared" si="56"/>
        <v>0</v>
      </c>
      <c r="DV86" s="37">
        <f t="shared" si="57"/>
        <v>0</v>
      </c>
      <c r="DW86" s="105">
        <f t="shared" si="58"/>
        <v>0</v>
      </c>
      <c r="DX86" s="34">
        <f t="shared" si="59"/>
        <v>0</v>
      </c>
      <c r="DY86" s="34">
        <f t="shared" si="60"/>
        <v>0</v>
      </c>
      <c r="DZ86" s="34">
        <f t="shared" si="61"/>
        <v>0</v>
      </c>
      <c r="EA86" s="41">
        <f t="shared" si="62"/>
        <v>0</v>
      </c>
      <c r="EB86" s="43">
        <f t="shared" si="63"/>
        <v>0</v>
      </c>
      <c r="EC86" s="34">
        <v>0</v>
      </c>
      <c r="ED86" s="43">
        <f t="shared" si="64"/>
        <v>0</v>
      </c>
      <c r="EE86" s="104">
        <f t="shared" si="65"/>
        <v>0</v>
      </c>
      <c r="EF86" s="39">
        <f t="shared" si="66"/>
        <v>0</v>
      </c>
      <c r="EG86" s="44">
        <f t="shared" si="67"/>
        <v>-33.173855362089746</v>
      </c>
      <c r="EH86" s="144" t="s">
        <v>79</v>
      </c>
      <c r="EI86" s="129">
        <v>1</v>
      </c>
      <c r="EJ86" s="52" t="s">
        <v>47</v>
      </c>
    </row>
    <row r="87" spans="1:140" ht="15.75" thickBot="1" x14ac:dyDescent="0.3">
      <c r="A87" s="22">
        <v>38</v>
      </c>
      <c r="B87" s="22" t="s">
        <v>80</v>
      </c>
      <c r="C87" s="22" t="s">
        <v>34</v>
      </c>
      <c r="D87" s="31">
        <v>44196</v>
      </c>
      <c r="E87" s="34"/>
      <c r="F87" s="34">
        <v>70.84</v>
      </c>
      <c r="G87" s="34"/>
      <c r="H87" s="34"/>
      <c r="I87" s="34"/>
      <c r="J87" s="34"/>
      <c r="K87" s="35">
        <v>70.84</v>
      </c>
      <c r="L87" s="36">
        <v>2.019999999999996</v>
      </c>
      <c r="M87" s="37">
        <v>0.24240004429562137</v>
      </c>
      <c r="N87" s="38">
        <v>2.2624000442956174</v>
      </c>
      <c r="O87" s="34">
        <v>2.2624000442956174</v>
      </c>
      <c r="P87" s="34">
        <v>0</v>
      </c>
      <c r="Q87" s="34">
        <v>4.2985600841616725</v>
      </c>
      <c r="R87" s="42">
        <v>0</v>
      </c>
      <c r="S87" s="43">
        <v>4.2985600841616725</v>
      </c>
      <c r="T87" s="34">
        <v>0</v>
      </c>
      <c r="U87" s="34">
        <v>0</v>
      </c>
      <c r="V87" s="39">
        <v>4.2985600841616725</v>
      </c>
      <c r="W87" s="44">
        <v>-377.0383205879366</v>
      </c>
      <c r="X87" s="129">
        <v>1</v>
      </c>
      <c r="Y87" s="22" t="s">
        <v>47</v>
      </c>
      <c r="Z87" s="22">
        <v>38</v>
      </c>
      <c r="AA87" s="22" t="s">
        <v>80</v>
      </c>
      <c r="AB87" s="22" t="s">
        <v>34</v>
      </c>
      <c r="AC87" s="31">
        <v>44228</v>
      </c>
      <c r="AD87" s="40"/>
      <c r="AE87" s="22">
        <v>77.040000000000006</v>
      </c>
      <c r="AF87" s="22"/>
      <c r="AG87" s="22"/>
      <c r="AH87" s="22"/>
      <c r="AI87" s="22"/>
      <c r="AJ87" s="32">
        <v>77.040000000000006</v>
      </c>
      <c r="AK87" s="55">
        <f t="shared" si="8"/>
        <v>6.2000000000000028</v>
      </c>
      <c r="AL87" s="56">
        <f t="shared" si="9"/>
        <v>0.7437083376570941</v>
      </c>
      <c r="AM87" s="57">
        <f t="shared" si="15"/>
        <v>6.9437083376570969</v>
      </c>
      <c r="AN87" s="49">
        <f t="shared" si="16"/>
        <v>6.9437083376570969</v>
      </c>
      <c r="AO87" s="49">
        <f t="shared" si="17"/>
        <v>0</v>
      </c>
      <c r="AP87" s="49">
        <f t="shared" si="18"/>
        <v>13.193045841548484</v>
      </c>
      <c r="AQ87" s="58">
        <f t="shared" si="19"/>
        <v>0</v>
      </c>
      <c r="AR87" s="59">
        <f t="shared" si="20"/>
        <v>13.193045841548484</v>
      </c>
      <c r="AS87" s="49">
        <f t="shared" si="21"/>
        <v>0</v>
      </c>
      <c r="AT87" s="64">
        <f t="shared" si="22"/>
        <v>0</v>
      </c>
      <c r="AU87" s="73">
        <f t="shared" si="23"/>
        <v>13.193045841548484</v>
      </c>
      <c r="AV87" s="40">
        <v>4.2985600841616725</v>
      </c>
      <c r="AW87" s="6">
        <v>0</v>
      </c>
      <c r="AX87" s="72">
        <f t="shared" si="24"/>
        <v>-21.301862996433591</v>
      </c>
      <c r="AY87" s="74">
        <f t="shared" si="25"/>
        <v>-8.1088171548851076</v>
      </c>
      <c r="AZ87" s="66">
        <f t="shared" si="26"/>
        <v>-385.14713774282171</v>
      </c>
      <c r="BA87" s="129">
        <v>1</v>
      </c>
      <c r="BB87" s="52" t="s">
        <v>47</v>
      </c>
      <c r="BC87" s="22">
        <v>38</v>
      </c>
      <c r="BD87" s="22" t="s">
        <v>80</v>
      </c>
      <c r="BE87" s="22" t="s">
        <v>34</v>
      </c>
      <c r="BF87" s="83">
        <v>44255</v>
      </c>
      <c r="BG87" s="40"/>
      <c r="BH87" s="34">
        <v>80.89</v>
      </c>
      <c r="BI87" s="34"/>
      <c r="BJ87" s="34"/>
      <c r="BK87" s="34"/>
      <c r="BL87" s="34"/>
      <c r="BM87" s="35">
        <f t="shared" si="27"/>
        <v>80.89</v>
      </c>
      <c r="BN87" s="36">
        <f t="shared" si="28"/>
        <v>3.8499999999999943</v>
      </c>
      <c r="BO87" s="37">
        <f t="shared" si="10"/>
        <v>0.46199999999999769</v>
      </c>
      <c r="BP87" s="41">
        <f t="shared" si="29"/>
        <v>4.3119999999999923</v>
      </c>
      <c r="BQ87" s="34">
        <f t="shared" si="30"/>
        <v>4.3119999999999923</v>
      </c>
      <c r="BR87" s="34">
        <f t="shared" si="31"/>
        <v>0</v>
      </c>
      <c r="BS87" s="34">
        <f t="shared" si="32"/>
        <v>8.1927999999999841</v>
      </c>
      <c r="BT87" s="42">
        <f t="shared" si="33"/>
        <v>0</v>
      </c>
      <c r="BU87" s="43">
        <f t="shared" si="34"/>
        <v>8.1927999999999841</v>
      </c>
      <c r="BV87" s="34">
        <f t="shared" si="35"/>
        <v>0</v>
      </c>
      <c r="BW87" s="43">
        <f t="shared" si="36"/>
        <v>0</v>
      </c>
      <c r="BX87" s="40">
        <f t="shared" si="37"/>
        <v>8.1927999999999841</v>
      </c>
      <c r="BY87" s="93">
        <f t="shared" si="38"/>
        <v>0.97417519078211767</v>
      </c>
      <c r="BZ87" s="39">
        <f t="shared" si="39"/>
        <v>9.166975190782102</v>
      </c>
      <c r="CA87" s="94">
        <f t="shared" si="40"/>
        <v>-375.98016255203959</v>
      </c>
      <c r="CB87" s="129">
        <v>1</v>
      </c>
      <c r="CC87" s="52" t="s">
        <v>47</v>
      </c>
      <c r="CD87" s="22">
        <v>38</v>
      </c>
      <c r="CE87" s="22" t="s">
        <v>80</v>
      </c>
      <c r="CF87" s="22" t="s">
        <v>34</v>
      </c>
      <c r="CG87" s="31">
        <v>44286</v>
      </c>
      <c r="CH87" s="40"/>
      <c r="CI87" s="22">
        <v>82.7</v>
      </c>
      <c r="CJ87" s="22"/>
      <c r="CK87" s="22"/>
      <c r="CL87" s="22"/>
      <c r="CM87" s="22"/>
      <c r="CN87" s="32">
        <v>82.7</v>
      </c>
      <c r="CO87" s="36">
        <f t="shared" si="41"/>
        <v>1.8100000000000023</v>
      </c>
      <c r="CP87" s="37">
        <f t="shared" si="42"/>
        <v>0.21720017673008585</v>
      </c>
      <c r="CQ87" s="105">
        <f t="shared" si="43"/>
        <v>2.027200176730088</v>
      </c>
      <c r="CR87" s="34">
        <f t="shared" si="44"/>
        <v>2.027200176730088</v>
      </c>
      <c r="CS87" s="34">
        <f t="shared" si="45"/>
        <v>0</v>
      </c>
      <c r="CT87" s="34">
        <f t="shared" si="46"/>
        <v>3.851680335787167</v>
      </c>
      <c r="CU87" s="41">
        <f t="shared" si="47"/>
        <v>0</v>
      </c>
      <c r="CV87" s="43">
        <f t="shared" si="48"/>
        <v>3.851680335787167</v>
      </c>
      <c r="CW87" s="34">
        <f t="shared" si="49"/>
        <v>0</v>
      </c>
      <c r="CX87" s="43">
        <f t="shared" si="50"/>
        <v>0</v>
      </c>
      <c r="CY87" s="40">
        <f t="shared" si="51"/>
        <v>3.851680335787167</v>
      </c>
      <c r="CZ87" s="108">
        <f t="shared" si="52"/>
        <v>0.34306145500510382</v>
      </c>
      <c r="DA87" s="123">
        <f t="shared" si="11"/>
        <v>-0.97417519078211767</v>
      </c>
      <c r="DB87" s="121">
        <f t="shared" si="53"/>
        <v>-0.34306145500510382</v>
      </c>
      <c r="DC87" s="124">
        <f t="shared" si="12"/>
        <v>-3.403703975232216</v>
      </c>
      <c r="DD87" s="125">
        <f t="shared" si="13"/>
        <v>-1.1746480746025467</v>
      </c>
      <c r="DE87" s="111">
        <f t="shared" si="54"/>
        <v>-1.7008469048297141</v>
      </c>
      <c r="DF87" s="106">
        <f t="shared" si="14"/>
        <v>-377.68100945686928</v>
      </c>
      <c r="DG87" s="106" t="str">
        <f t="shared" si="55"/>
        <v>П2 333_Крупеня П.В.</v>
      </c>
      <c r="DH87" s="129">
        <v>1</v>
      </c>
      <c r="DI87" s="52" t="s">
        <v>47</v>
      </c>
      <c r="DJ87" s="22">
        <v>38</v>
      </c>
      <c r="DK87" s="22" t="s">
        <v>80</v>
      </c>
      <c r="DL87" s="22" t="s">
        <v>34</v>
      </c>
      <c r="DM87" s="31">
        <v>44319</v>
      </c>
      <c r="DN87" s="40"/>
      <c r="DO87" s="34">
        <v>83.34</v>
      </c>
      <c r="DP87" s="34"/>
      <c r="DQ87" s="34"/>
      <c r="DR87" s="34"/>
      <c r="DS87" s="34"/>
      <c r="DT87" s="35">
        <v>83.34</v>
      </c>
      <c r="DU87" s="36">
        <f t="shared" si="56"/>
        <v>0.64000000000000057</v>
      </c>
      <c r="DV87" s="37">
        <f t="shared" si="57"/>
        <v>7.679965505065546E-2</v>
      </c>
      <c r="DW87" s="105">
        <f t="shared" si="58"/>
        <v>0.71679965505065601</v>
      </c>
      <c r="DX87" s="34">
        <f t="shared" si="59"/>
        <v>0.71679965505065601</v>
      </c>
      <c r="DY87" s="34">
        <f t="shared" si="60"/>
        <v>0</v>
      </c>
      <c r="DZ87" s="34">
        <f t="shared" si="61"/>
        <v>1.3619193445962463</v>
      </c>
      <c r="EA87" s="41">
        <f t="shared" si="62"/>
        <v>0</v>
      </c>
      <c r="EB87" s="43">
        <f t="shared" si="63"/>
        <v>1.3619193445962463</v>
      </c>
      <c r="EC87" s="34">
        <v>0</v>
      </c>
      <c r="ED87" s="43">
        <f t="shared" si="64"/>
        <v>0</v>
      </c>
      <c r="EE87" s="104">
        <f t="shared" si="65"/>
        <v>1.3619193445962463</v>
      </c>
      <c r="EF87" s="39">
        <f t="shared" si="66"/>
        <v>0.81568117576924337</v>
      </c>
      <c r="EG87" s="44">
        <f t="shared" si="67"/>
        <v>-376.86532828110001</v>
      </c>
      <c r="EH87" s="144" t="s">
        <v>80</v>
      </c>
      <c r="EI87" s="129">
        <v>1</v>
      </c>
      <c r="EJ87" s="52" t="s">
        <v>47</v>
      </c>
    </row>
    <row r="88" spans="1:140" ht="15.75" thickBot="1" x14ac:dyDescent="0.3">
      <c r="A88" s="22">
        <v>39</v>
      </c>
      <c r="B88" s="22" t="s">
        <v>81</v>
      </c>
      <c r="C88" s="22" t="s">
        <v>160</v>
      </c>
      <c r="D88" s="31">
        <v>44196</v>
      </c>
      <c r="E88" s="34"/>
      <c r="F88" s="34">
        <v>6680.76</v>
      </c>
      <c r="G88" s="34"/>
      <c r="H88" s="34"/>
      <c r="I88" s="34"/>
      <c r="J88" s="34">
        <v>3223.08</v>
      </c>
      <c r="K88" s="35">
        <v>6680.76</v>
      </c>
      <c r="L88" s="36">
        <v>285.5600000000004</v>
      </c>
      <c r="M88" s="37">
        <v>34.267206261909841</v>
      </c>
      <c r="N88" s="38">
        <v>319.82720626191025</v>
      </c>
      <c r="O88" s="34">
        <v>110</v>
      </c>
      <c r="P88" s="34">
        <v>209.82720626191025</v>
      </c>
      <c r="Q88" s="34">
        <v>209</v>
      </c>
      <c r="R88" s="42">
        <v>544.94764461977616</v>
      </c>
      <c r="S88" s="43">
        <v>753.94764461977616</v>
      </c>
      <c r="T88" s="34">
        <v>753.94764461977616</v>
      </c>
      <c r="U88" s="34">
        <v>34.337426882131005</v>
      </c>
      <c r="V88" s="39">
        <v>788.28507150190717</v>
      </c>
      <c r="W88" s="44">
        <v>168.25293835433399</v>
      </c>
      <c r="X88" s="129">
        <v>2</v>
      </c>
      <c r="Y88" s="22" t="s">
        <v>47</v>
      </c>
      <c r="Z88" s="22">
        <v>39</v>
      </c>
      <c r="AA88" s="22" t="s">
        <v>81</v>
      </c>
      <c r="AB88" s="22" t="s">
        <v>160</v>
      </c>
      <c r="AC88" s="31">
        <v>44228</v>
      </c>
      <c r="AD88" s="40">
        <v>2000</v>
      </c>
      <c r="AE88" s="22">
        <v>7178.83</v>
      </c>
      <c r="AF88" s="22"/>
      <c r="AG88" s="22"/>
      <c r="AH88" s="22"/>
      <c r="AI88" s="22">
        <v>3223.08</v>
      </c>
      <c r="AJ88" s="32">
        <v>7178.83</v>
      </c>
      <c r="AK88" s="55">
        <f t="shared" si="8"/>
        <v>498.06999999999971</v>
      </c>
      <c r="AL88" s="56">
        <f t="shared" si="9"/>
        <v>59.744969634978787</v>
      </c>
      <c r="AM88" s="57">
        <f t="shared" si="15"/>
        <v>557.81496963497852</v>
      </c>
      <c r="AN88" s="49">
        <f t="shared" si="16"/>
        <v>110</v>
      </c>
      <c r="AO88" s="49">
        <f t="shared" si="17"/>
        <v>447.81496963497852</v>
      </c>
      <c r="AP88" s="49">
        <f t="shared" si="18"/>
        <v>209</v>
      </c>
      <c r="AQ88" s="58">
        <f t="shared" si="19"/>
        <v>1192.427626563586</v>
      </c>
      <c r="AR88" s="59">
        <f t="shared" si="20"/>
        <v>1401.427626563586</v>
      </c>
      <c r="AS88" s="49">
        <f t="shared" si="21"/>
        <v>1401.427626563586</v>
      </c>
      <c r="AT88" s="64">
        <f t="shared" si="22"/>
        <v>53.412237441648436</v>
      </c>
      <c r="AU88" s="73">
        <f t="shared" si="23"/>
        <v>1454.8398640052344</v>
      </c>
      <c r="AV88" s="40">
        <v>788.28507150190717</v>
      </c>
      <c r="AW88" s="6">
        <v>342.69781284822596</v>
      </c>
      <c r="AX88" s="72">
        <f t="shared" si="24"/>
        <v>-3149.1014691546138</v>
      </c>
      <c r="AY88" s="74">
        <f t="shared" si="25"/>
        <v>-1694.2616051493794</v>
      </c>
      <c r="AZ88" s="66">
        <f t="shared" si="26"/>
        <v>-3526.0086667950454</v>
      </c>
      <c r="BA88" s="129">
        <v>2</v>
      </c>
      <c r="BB88" s="52" t="s">
        <v>47</v>
      </c>
      <c r="BC88" s="22">
        <v>39</v>
      </c>
      <c r="BD88" s="22" t="s">
        <v>81</v>
      </c>
      <c r="BE88" s="22" t="s">
        <v>160</v>
      </c>
      <c r="BF88" s="83">
        <v>44255</v>
      </c>
      <c r="BG88" s="40"/>
      <c r="BH88" s="34">
        <v>7369.51</v>
      </c>
      <c r="BI88" s="34"/>
      <c r="BJ88" s="34"/>
      <c r="BK88" s="34"/>
      <c r="BL88" s="34">
        <v>3223.08</v>
      </c>
      <c r="BM88" s="35">
        <f t="shared" si="27"/>
        <v>7369.51</v>
      </c>
      <c r="BN88" s="36">
        <f t="shared" si="28"/>
        <v>190.68000000000029</v>
      </c>
      <c r="BO88" s="37">
        <f t="shared" si="10"/>
        <v>22.881599999999956</v>
      </c>
      <c r="BP88" s="41">
        <f t="shared" si="29"/>
        <v>213.56160000000025</v>
      </c>
      <c r="BQ88" s="34">
        <f t="shared" si="30"/>
        <v>110</v>
      </c>
      <c r="BR88" s="34">
        <f t="shared" si="31"/>
        <v>103.56160000000025</v>
      </c>
      <c r="BS88" s="34">
        <f t="shared" si="32"/>
        <v>209</v>
      </c>
      <c r="BT88" s="42">
        <f t="shared" si="33"/>
        <v>263.18150568178669</v>
      </c>
      <c r="BU88" s="43">
        <f t="shared" si="34"/>
        <v>472.18150568178669</v>
      </c>
      <c r="BV88" s="34">
        <f t="shared" si="35"/>
        <v>472.18150568178669</v>
      </c>
      <c r="BW88" s="43">
        <f t="shared" si="36"/>
        <v>23.873289169417454</v>
      </c>
      <c r="BX88" s="40">
        <f t="shared" si="37"/>
        <v>496.05479485120412</v>
      </c>
      <c r="BY88" s="93">
        <f t="shared" si="38"/>
        <v>58.984019433228809</v>
      </c>
      <c r="BZ88" s="39">
        <f t="shared" si="39"/>
        <v>555.03881428443287</v>
      </c>
      <c r="CA88" s="94">
        <f t="shared" si="40"/>
        <v>-2970.9698525106123</v>
      </c>
      <c r="CB88" s="129">
        <v>2</v>
      </c>
      <c r="CC88" s="52" t="s">
        <v>47</v>
      </c>
      <c r="CD88" s="22">
        <v>39</v>
      </c>
      <c r="CE88" s="22" t="s">
        <v>81</v>
      </c>
      <c r="CF88" s="22" t="s">
        <v>160</v>
      </c>
      <c r="CG88" s="31">
        <v>44286</v>
      </c>
      <c r="CH88" s="40"/>
      <c r="CI88" s="22">
        <v>7540.5</v>
      </c>
      <c r="CJ88" s="22"/>
      <c r="CK88" s="22"/>
      <c r="CL88" s="22"/>
      <c r="CM88" s="22">
        <v>3223.08</v>
      </c>
      <c r="CN88" s="32">
        <v>7540.5</v>
      </c>
      <c r="CO88" s="36">
        <f t="shared" si="41"/>
        <v>170.98999999999978</v>
      </c>
      <c r="CP88" s="37">
        <f t="shared" si="42"/>
        <v>20.51881669562281</v>
      </c>
      <c r="CQ88" s="105">
        <f t="shared" si="43"/>
        <v>191.50881669562258</v>
      </c>
      <c r="CR88" s="34">
        <f t="shared" si="44"/>
        <v>110</v>
      </c>
      <c r="CS88" s="34">
        <f t="shared" si="45"/>
        <v>81.508816695622585</v>
      </c>
      <c r="CT88" s="34">
        <f t="shared" si="46"/>
        <v>209</v>
      </c>
      <c r="CU88" s="41">
        <f t="shared" si="47"/>
        <v>207.25725077551795</v>
      </c>
      <c r="CV88" s="43">
        <f t="shared" si="48"/>
        <v>416.25725077551795</v>
      </c>
      <c r="CW88" s="34">
        <f t="shared" si="49"/>
        <v>416.25725077551795</v>
      </c>
      <c r="CX88" s="43">
        <f t="shared" si="50"/>
        <v>21.706423008177197</v>
      </c>
      <c r="CY88" s="40">
        <f t="shared" si="51"/>
        <v>437.96367378369513</v>
      </c>
      <c r="CZ88" s="108">
        <f t="shared" si="52"/>
        <v>39.008547456965651</v>
      </c>
      <c r="DA88" s="123">
        <f t="shared" si="11"/>
        <v>-58.984019433228809</v>
      </c>
      <c r="DB88" s="121">
        <f t="shared" si="53"/>
        <v>-39.008547456965651</v>
      </c>
      <c r="DC88" s="124">
        <f t="shared" si="12"/>
        <v>-196.16810710870934</v>
      </c>
      <c r="DD88" s="125">
        <f t="shared" si="13"/>
        <v>-126.94609508991972</v>
      </c>
      <c r="DE88" s="111">
        <f t="shared" si="54"/>
        <v>55.86545215183726</v>
      </c>
      <c r="DF88" s="106">
        <f t="shared" si="14"/>
        <v>-2915.1044003587749</v>
      </c>
      <c r="DG88" s="106" t="str">
        <f t="shared" si="55"/>
        <v>П2 350_Евтишин В.А.</v>
      </c>
      <c r="DH88" s="129">
        <v>2</v>
      </c>
      <c r="DI88" s="52" t="s">
        <v>47</v>
      </c>
      <c r="DJ88" s="22">
        <v>39</v>
      </c>
      <c r="DK88" s="22" t="s">
        <v>81</v>
      </c>
      <c r="DL88" s="22" t="s">
        <v>160</v>
      </c>
      <c r="DM88" s="31">
        <v>44319</v>
      </c>
      <c r="DN88" s="40"/>
      <c r="DO88" s="34">
        <v>7691.59</v>
      </c>
      <c r="DP88" s="34"/>
      <c r="DQ88" s="34"/>
      <c r="DR88" s="34"/>
      <c r="DS88" s="34">
        <v>3223.08</v>
      </c>
      <c r="DT88" s="35">
        <v>7691.59</v>
      </c>
      <c r="DU88" s="36">
        <f t="shared" si="56"/>
        <v>151.09000000000015</v>
      </c>
      <c r="DV88" s="37">
        <f t="shared" si="57"/>
        <v>18.130718565005523</v>
      </c>
      <c r="DW88" s="105">
        <f t="shared" si="58"/>
        <v>169.22071856500565</v>
      </c>
      <c r="DX88" s="34">
        <f t="shared" si="59"/>
        <v>110</v>
      </c>
      <c r="DY88" s="34">
        <f t="shared" si="60"/>
        <v>59.220718565005654</v>
      </c>
      <c r="DZ88" s="34">
        <f t="shared" si="61"/>
        <v>209</v>
      </c>
      <c r="EA88" s="41">
        <f t="shared" si="62"/>
        <v>147.00450789060548</v>
      </c>
      <c r="EB88" s="43">
        <f t="shared" si="63"/>
        <v>356.00450789060551</v>
      </c>
      <c r="EC88" s="34">
        <v>416.25725077551795</v>
      </c>
      <c r="ED88" s="43">
        <f t="shared" si="64"/>
        <v>21.706423008177197</v>
      </c>
      <c r="EE88" s="104">
        <f t="shared" si="65"/>
        <v>377.71093089878269</v>
      </c>
      <c r="EF88" s="39">
        <f t="shared" si="66"/>
        <v>226.21875329023334</v>
      </c>
      <c r="EG88" s="44">
        <f t="shared" si="67"/>
        <v>-2688.8856470685414</v>
      </c>
      <c r="EH88" s="144" t="s">
        <v>81</v>
      </c>
      <c r="EI88" s="129">
        <v>2</v>
      </c>
      <c r="EJ88" s="52" t="s">
        <v>47</v>
      </c>
    </row>
    <row r="89" spans="1:140" ht="15.75" thickBot="1" x14ac:dyDescent="0.3">
      <c r="A89" s="22">
        <v>40</v>
      </c>
      <c r="B89" s="22" t="s">
        <v>82</v>
      </c>
      <c r="C89" s="22" t="s">
        <v>35</v>
      </c>
      <c r="D89" s="31">
        <v>44196</v>
      </c>
      <c r="E89" s="34"/>
      <c r="F89" s="34">
        <v>8981.5500000000011</v>
      </c>
      <c r="G89" s="34"/>
      <c r="H89" s="34"/>
      <c r="I89" s="34"/>
      <c r="J89" s="34"/>
      <c r="K89" s="35">
        <v>8981.5500000000011</v>
      </c>
      <c r="L89" s="36">
        <v>595.05000000000109</v>
      </c>
      <c r="M89" s="37">
        <v>71.406013048569335</v>
      </c>
      <c r="N89" s="38">
        <v>666.45601304857041</v>
      </c>
      <c r="O89" s="34">
        <v>110</v>
      </c>
      <c r="P89" s="34">
        <v>556.45601304857041</v>
      </c>
      <c r="Q89" s="34">
        <v>209</v>
      </c>
      <c r="R89" s="42">
        <v>1445.186251333017</v>
      </c>
      <c r="S89" s="43">
        <v>1654.186251333017</v>
      </c>
      <c r="T89" s="34">
        <v>1654.186251333017</v>
      </c>
      <c r="U89" s="34">
        <v>75.337458588678203</v>
      </c>
      <c r="V89" s="39">
        <v>1729.5237099216952</v>
      </c>
      <c r="W89" s="44">
        <v>746.88103270195154</v>
      </c>
      <c r="X89" s="129">
        <v>1</v>
      </c>
      <c r="Y89" s="22" t="s">
        <v>47</v>
      </c>
      <c r="Z89" s="22">
        <v>40</v>
      </c>
      <c r="AA89" s="22" t="s">
        <v>82</v>
      </c>
      <c r="AB89" s="22" t="s">
        <v>35</v>
      </c>
      <c r="AC89" s="31">
        <v>44228</v>
      </c>
      <c r="AD89" s="40"/>
      <c r="AE89" s="22">
        <v>9812.44</v>
      </c>
      <c r="AF89" s="22"/>
      <c r="AG89" s="22"/>
      <c r="AH89" s="22"/>
      <c r="AI89" s="22"/>
      <c r="AJ89" s="32">
        <v>9812.44</v>
      </c>
      <c r="AK89" s="55">
        <f t="shared" si="8"/>
        <v>830.88999999999942</v>
      </c>
      <c r="AL89" s="56">
        <f t="shared" si="9"/>
        <v>99.667713012242288</v>
      </c>
      <c r="AM89" s="57">
        <f t="shared" si="15"/>
        <v>930.55771301224172</v>
      </c>
      <c r="AN89" s="49">
        <f t="shared" si="16"/>
        <v>110</v>
      </c>
      <c r="AO89" s="49">
        <f t="shared" si="17"/>
        <v>820.55771301224172</v>
      </c>
      <c r="AP89" s="49">
        <f t="shared" si="18"/>
        <v>209</v>
      </c>
      <c r="AQ89" s="58">
        <f t="shared" si="19"/>
        <v>2184.9552885272847</v>
      </c>
      <c r="AR89" s="59">
        <f t="shared" si="20"/>
        <v>2393.9552885272847</v>
      </c>
      <c r="AS89" s="49">
        <f t="shared" si="21"/>
        <v>2393.9552885272847</v>
      </c>
      <c r="AT89" s="64">
        <f t="shared" si="22"/>
        <v>91.240179565353884</v>
      </c>
      <c r="AU89" s="73">
        <f t="shared" si="23"/>
        <v>2485.1954680926387</v>
      </c>
      <c r="AV89" s="40">
        <v>1729.5237099216952</v>
      </c>
      <c r="AW89" s="6">
        <v>225.15856455881149</v>
      </c>
      <c r="AX89" s="72">
        <f t="shared" si="24"/>
        <v>-5407.0316810757977</v>
      </c>
      <c r="AY89" s="74">
        <f t="shared" si="25"/>
        <v>-2921.8362129831589</v>
      </c>
      <c r="AZ89" s="66">
        <f t="shared" si="26"/>
        <v>-2174.9551802812075</v>
      </c>
      <c r="BA89" s="129">
        <v>1</v>
      </c>
      <c r="BB89" s="52" t="s">
        <v>47</v>
      </c>
      <c r="BC89" s="22">
        <v>40</v>
      </c>
      <c r="BD89" s="22" t="s">
        <v>82</v>
      </c>
      <c r="BE89" s="22" t="s">
        <v>35</v>
      </c>
      <c r="BF89" s="83">
        <v>44255</v>
      </c>
      <c r="BG89" s="40"/>
      <c r="BH89" s="34">
        <v>10495.17</v>
      </c>
      <c r="BI89" s="34"/>
      <c r="BJ89" s="34"/>
      <c r="BK89" s="34"/>
      <c r="BL89" s="34"/>
      <c r="BM89" s="35">
        <f t="shared" si="27"/>
        <v>10495.17</v>
      </c>
      <c r="BN89" s="36">
        <f t="shared" si="28"/>
        <v>682.72999999999956</v>
      </c>
      <c r="BO89" s="37">
        <f t="shared" si="10"/>
        <v>81.927599999999657</v>
      </c>
      <c r="BP89" s="41">
        <f t="shared" si="29"/>
        <v>764.65759999999921</v>
      </c>
      <c r="BQ89" s="34">
        <f t="shared" si="30"/>
        <v>110</v>
      </c>
      <c r="BR89" s="34">
        <f t="shared" si="31"/>
        <v>654.65759999999921</v>
      </c>
      <c r="BS89" s="34">
        <f t="shared" si="32"/>
        <v>209</v>
      </c>
      <c r="BT89" s="42">
        <f t="shared" si="33"/>
        <v>1663.6839607926509</v>
      </c>
      <c r="BU89" s="43">
        <f t="shared" si="34"/>
        <v>1872.6839607926509</v>
      </c>
      <c r="BV89" s="34">
        <f t="shared" si="35"/>
        <v>1872.6839607926509</v>
      </c>
      <c r="BW89" s="43">
        <f t="shared" si="36"/>
        <v>94.682077084700708</v>
      </c>
      <c r="BX89" s="40">
        <f t="shared" si="37"/>
        <v>1967.3660378773516</v>
      </c>
      <c r="BY89" s="93">
        <f t="shared" si="38"/>
        <v>233.93213373784687</v>
      </c>
      <c r="BZ89" s="39">
        <f t="shared" si="39"/>
        <v>2201.2981716151985</v>
      </c>
      <c r="CA89" s="94">
        <f t="shared" si="40"/>
        <v>26.342991333990994</v>
      </c>
      <c r="CB89" s="129">
        <v>1</v>
      </c>
      <c r="CC89" s="52" t="s">
        <v>47</v>
      </c>
      <c r="CD89" s="22">
        <v>40</v>
      </c>
      <c r="CE89" s="22" t="s">
        <v>82</v>
      </c>
      <c r="CF89" s="22" t="s">
        <v>35</v>
      </c>
      <c r="CG89" s="31">
        <v>44286</v>
      </c>
      <c r="CH89" s="40"/>
      <c r="CI89" s="22">
        <v>11217.97</v>
      </c>
      <c r="CJ89" s="22"/>
      <c r="CK89" s="22"/>
      <c r="CL89" s="22"/>
      <c r="CM89" s="22"/>
      <c r="CN89" s="32">
        <v>11217.97</v>
      </c>
      <c r="CO89" s="36">
        <f t="shared" si="41"/>
        <v>722.79999999999927</v>
      </c>
      <c r="CP89" s="37">
        <f t="shared" si="42"/>
        <v>86.736070574865025</v>
      </c>
      <c r="CQ89" s="105">
        <f t="shared" si="43"/>
        <v>809.53607057486431</v>
      </c>
      <c r="CR89" s="34">
        <f t="shared" si="44"/>
        <v>110</v>
      </c>
      <c r="CS89" s="34">
        <f t="shared" si="45"/>
        <v>699.53607057486431</v>
      </c>
      <c r="CT89" s="34">
        <f t="shared" si="46"/>
        <v>209</v>
      </c>
      <c r="CU89" s="41">
        <f t="shared" si="47"/>
        <v>1778.751412219206</v>
      </c>
      <c r="CV89" s="43">
        <f t="shared" si="48"/>
        <v>1987.751412219206</v>
      </c>
      <c r="CW89" s="34">
        <f t="shared" si="49"/>
        <v>1987.751412219206</v>
      </c>
      <c r="CX89" s="43">
        <f t="shared" si="50"/>
        <v>103.6545859762099</v>
      </c>
      <c r="CY89" s="40">
        <f t="shared" si="51"/>
        <v>2091.405998195416</v>
      </c>
      <c r="CZ89" s="108">
        <f t="shared" si="52"/>
        <v>186.27734448286961</v>
      </c>
      <c r="DA89" s="123">
        <f t="shared" si="11"/>
        <v>-233.93213373784687</v>
      </c>
      <c r="DB89" s="121">
        <f t="shared" si="53"/>
        <v>-186.27734448286961</v>
      </c>
      <c r="DC89" s="124">
        <f t="shared" si="12"/>
        <v>-778.00774359237005</v>
      </c>
      <c r="DD89" s="125">
        <f t="shared" si="13"/>
        <v>-606.20512752769741</v>
      </c>
      <c r="DE89" s="111">
        <f t="shared" si="54"/>
        <v>473.2609933375013</v>
      </c>
      <c r="DF89" s="106">
        <f t="shared" si="14"/>
        <v>499.6039846714923</v>
      </c>
      <c r="DG89" s="106" t="str">
        <f t="shared" si="55"/>
        <v>П2 355_Поцепнев Д.В.</v>
      </c>
      <c r="DH89" s="129">
        <v>1</v>
      </c>
      <c r="DI89" s="52" t="s">
        <v>47</v>
      </c>
      <c r="DJ89" s="22">
        <v>40</v>
      </c>
      <c r="DK89" s="22" t="s">
        <v>82</v>
      </c>
      <c r="DL89" s="22" t="s">
        <v>35</v>
      </c>
      <c r="DM89" s="31">
        <v>44319</v>
      </c>
      <c r="DN89" s="40"/>
      <c r="DO89" s="34">
        <v>12028.27</v>
      </c>
      <c r="DP89" s="34"/>
      <c r="DQ89" s="34"/>
      <c r="DR89" s="34"/>
      <c r="DS89" s="34"/>
      <c r="DT89" s="35">
        <v>12028.27</v>
      </c>
      <c r="DU89" s="36">
        <f t="shared" si="56"/>
        <v>810.30000000000109</v>
      </c>
      <c r="DV89" s="37">
        <f t="shared" si="57"/>
        <v>97.235563261790858</v>
      </c>
      <c r="DW89" s="105">
        <f t="shared" si="58"/>
        <v>907.53556326179194</v>
      </c>
      <c r="DX89" s="34">
        <f t="shared" si="59"/>
        <v>110</v>
      </c>
      <c r="DY89" s="34">
        <f t="shared" si="60"/>
        <v>797.53556326179194</v>
      </c>
      <c r="DZ89" s="34">
        <f t="shared" si="61"/>
        <v>209</v>
      </c>
      <c r="EA89" s="41">
        <f t="shared" si="62"/>
        <v>1979.7348941969121</v>
      </c>
      <c r="EB89" s="43">
        <f t="shared" si="63"/>
        <v>2188.7348941969121</v>
      </c>
      <c r="EC89" s="34">
        <v>1987.751412219206</v>
      </c>
      <c r="ED89" s="43">
        <f t="shared" si="64"/>
        <v>103.6545859762099</v>
      </c>
      <c r="EE89" s="104">
        <f t="shared" si="65"/>
        <v>2292.3894801731221</v>
      </c>
      <c r="EF89" s="39">
        <f t="shared" si="66"/>
        <v>1372.9586512797453</v>
      </c>
      <c r="EG89" s="44">
        <f t="shared" si="67"/>
        <v>1872.5626359512376</v>
      </c>
      <c r="EH89" s="144" t="s">
        <v>82</v>
      </c>
      <c r="EI89" s="129">
        <v>1</v>
      </c>
      <c r="EJ89" s="52" t="s">
        <v>47</v>
      </c>
    </row>
    <row r="90" spans="1:140" ht="15.75" thickBot="1" x14ac:dyDescent="0.3">
      <c r="A90" s="22">
        <v>41</v>
      </c>
      <c r="B90" s="22" t="s">
        <v>153</v>
      </c>
      <c r="C90" s="22" t="s">
        <v>154</v>
      </c>
      <c r="D90" s="31">
        <v>44196</v>
      </c>
      <c r="E90" s="34"/>
      <c r="F90" s="34">
        <v>7333.5</v>
      </c>
      <c r="G90" s="34"/>
      <c r="H90" s="34"/>
      <c r="I90" s="34"/>
      <c r="J90" s="34">
        <v>-7058.07</v>
      </c>
      <c r="K90" s="35">
        <v>7333.5</v>
      </c>
      <c r="L90" s="36">
        <v>0</v>
      </c>
      <c r="M90" s="37">
        <v>0</v>
      </c>
      <c r="N90" s="38">
        <v>0</v>
      </c>
      <c r="O90" s="34">
        <v>0</v>
      </c>
      <c r="P90" s="34">
        <v>0</v>
      </c>
      <c r="Q90" s="34">
        <v>0</v>
      </c>
      <c r="R90" s="42">
        <v>0</v>
      </c>
      <c r="S90" s="43">
        <v>0</v>
      </c>
      <c r="T90" s="34">
        <v>0</v>
      </c>
      <c r="U90" s="34">
        <v>0</v>
      </c>
      <c r="V90" s="39">
        <v>0</v>
      </c>
      <c r="W90" s="44">
        <v>-401.90636586523431</v>
      </c>
      <c r="X90" s="129">
        <v>2</v>
      </c>
      <c r="Y90" s="22" t="s">
        <v>47</v>
      </c>
      <c r="Z90" s="22">
        <v>41</v>
      </c>
      <c r="AA90" s="22" t="s">
        <v>153</v>
      </c>
      <c r="AB90" s="22" t="s">
        <v>154</v>
      </c>
      <c r="AC90" s="31">
        <v>44228</v>
      </c>
      <c r="AD90" s="40"/>
      <c r="AE90" s="22">
        <v>7333.5</v>
      </c>
      <c r="AF90" s="22"/>
      <c r="AG90" s="22"/>
      <c r="AH90" s="22"/>
      <c r="AI90" s="22">
        <v>-7058.07</v>
      </c>
      <c r="AJ90" s="32">
        <v>7333.5</v>
      </c>
      <c r="AK90" s="55">
        <f t="shared" si="8"/>
        <v>0</v>
      </c>
      <c r="AL90" s="56">
        <f t="shared" si="9"/>
        <v>0</v>
      </c>
      <c r="AM90" s="57">
        <f t="shared" si="15"/>
        <v>0</v>
      </c>
      <c r="AN90" s="49">
        <f t="shared" si="16"/>
        <v>0</v>
      </c>
      <c r="AO90" s="49">
        <f t="shared" si="17"/>
        <v>0</v>
      </c>
      <c r="AP90" s="49">
        <f t="shared" si="18"/>
        <v>0</v>
      </c>
      <c r="AQ90" s="58">
        <f t="shared" si="19"/>
        <v>0</v>
      </c>
      <c r="AR90" s="59">
        <f t="shared" si="20"/>
        <v>0</v>
      </c>
      <c r="AS90" s="49">
        <f t="shared" si="21"/>
        <v>0</v>
      </c>
      <c r="AT90" s="64">
        <f t="shared" si="22"/>
        <v>0</v>
      </c>
      <c r="AU90" s="73">
        <f t="shared" si="23"/>
        <v>0</v>
      </c>
      <c r="AV90" s="40">
        <v>0</v>
      </c>
      <c r="AW90" s="6">
        <v>0</v>
      </c>
      <c r="AX90" s="72">
        <f t="shared" si="24"/>
        <v>0</v>
      </c>
      <c r="AY90" s="74">
        <f t="shared" si="25"/>
        <v>0</v>
      </c>
      <c r="AZ90" s="66">
        <f t="shared" si="26"/>
        <v>-401.90636586523431</v>
      </c>
      <c r="BA90" s="129">
        <v>2</v>
      </c>
      <c r="BB90" s="52" t="s">
        <v>47</v>
      </c>
      <c r="BC90" s="22">
        <v>41</v>
      </c>
      <c r="BD90" s="22" t="s">
        <v>153</v>
      </c>
      <c r="BE90" s="22" t="s">
        <v>154</v>
      </c>
      <c r="BF90" s="83">
        <v>44255</v>
      </c>
      <c r="BG90" s="40"/>
      <c r="BH90" s="34">
        <v>7333.5</v>
      </c>
      <c r="BI90" s="34"/>
      <c r="BJ90" s="34"/>
      <c r="BK90" s="34"/>
      <c r="BL90" s="34">
        <v>-7058.07</v>
      </c>
      <c r="BM90" s="35">
        <f t="shared" si="27"/>
        <v>7333.5</v>
      </c>
      <c r="BN90" s="36">
        <f t="shared" si="28"/>
        <v>0</v>
      </c>
      <c r="BO90" s="37">
        <f t="shared" si="10"/>
        <v>0</v>
      </c>
      <c r="BP90" s="41">
        <f t="shared" si="29"/>
        <v>0</v>
      </c>
      <c r="BQ90" s="34">
        <f t="shared" si="30"/>
        <v>0</v>
      </c>
      <c r="BR90" s="34">
        <f t="shared" si="31"/>
        <v>0</v>
      </c>
      <c r="BS90" s="34">
        <f t="shared" si="32"/>
        <v>0</v>
      </c>
      <c r="BT90" s="42">
        <f t="shared" si="33"/>
        <v>0</v>
      </c>
      <c r="BU90" s="43">
        <f t="shared" si="34"/>
        <v>0</v>
      </c>
      <c r="BV90" s="34">
        <f t="shared" si="35"/>
        <v>0</v>
      </c>
      <c r="BW90" s="43">
        <f t="shared" si="36"/>
        <v>0</v>
      </c>
      <c r="BX90" s="40">
        <f t="shared" si="37"/>
        <v>0</v>
      </c>
      <c r="BY90" s="93">
        <f t="shared" si="38"/>
        <v>0</v>
      </c>
      <c r="BZ90" s="39">
        <f t="shared" si="39"/>
        <v>0</v>
      </c>
      <c r="CA90" s="94">
        <f t="shared" si="40"/>
        <v>-401.90636586523431</v>
      </c>
      <c r="CB90" s="129">
        <v>2</v>
      </c>
      <c r="CC90" s="52" t="s">
        <v>47</v>
      </c>
      <c r="CD90" s="22">
        <v>41</v>
      </c>
      <c r="CE90" s="22" t="s">
        <v>153</v>
      </c>
      <c r="CF90" s="22" t="s">
        <v>154</v>
      </c>
      <c r="CG90" s="31">
        <v>44286</v>
      </c>
      <c r="CH90" s="40"/>
      <c r="CI90" s="22">
        <v>7333.5</v>
      </c>
      <c r="CJ90" s="22"/>
      <c r="CK90" s="22"/>
      <c r="CL90" s="22"/>
      <c r="CM90" s="22">
        <v>-7058.07</v>
      </c>
      <c r="CN90" s="32">
        <v>7333.5</v>
      </c>
      <c r="CO90" s="36">
        <f t="shared" si="41"/>
        <v>0</v>
      </c>
      <c r="CP90" s="37">
        <f t="shared" si="42"/>
        <v>0</v>
      </c>
      <c r="CQ90" s="105">
        <f t="shared" si="43"/>
        <v>0</v>
      </c>
      <c r="CR90" s="34">
        <f t="shared" si="44"/>
        <v>0</v>
      </c>
      <c r="CS90" s="34">
        <f t="shared" si="45"/>
        <v>0</v>
      </c>
      <c r="CT90" s="34">
        <f t="shared" si="46"/>
        <v>0</v>
      </c>
      <c r="CU90" s="41">
        <f t="shared" si="47"/>
        <v>0</v>
      </c>
      <c r="CV90" s="43">
        <f t="shared" si="48"/>
        <v>0</v>
      </c>
      <c r="CW90" s="34">
        <f t="shared" si="49"/>
        <v>0</v>
      </c>
      <c r="CX90" s="43">
        <f t="shared" si="50"/>
        <v>0</v>
      </c>
      <c r="CY90" s="40">
        <f t="shared" si="51"/>
        <v>0</v>
      </c>
      <c r="CZ90" s="108">
        <f t="shared" si="52"/>
        <v>0</v>
      </c>
      <c r="DA90" s="123">
        <f t="shared" si="11"/>
        <v>0</v>
      </c>
      <c r="DB90" s="121">
        <f t="shared" si="53"/>
        <v>0</v>
      </c>
      <c r="DC90" s="124">
        <f t="shared" si="12"/>
        <v>0</v>
      </c>
      <c r="DD90" s="125">
        <f t="shared" si="13"/>
        <v>0</v>
      </c>
      <c r="DE90" s="111">
        <f t="shared" si="54"/>
        <v>0</v>
      </c>
      <c r="DF90" s="106">
        <f t="shared" si="14"/>
        <v>-401.90636586523431</v>
      </c>
      <c r="DG90" s="106" t="str">
        <f t="shared" si="55"/>
        <v>П2 401_Катаргин Р.С,</v>
      </c>
      <c r="DH90" s="129">
        <v>2</v>
      </c>
      <c r="DI90" s="52" t="s">
        <v>47</v>
      </c>
      <c r="DJ90" s="22">
        <v>41</v>
      </c>
      <c r="DK90" s="22" t="s">
        <v>153</v>
      </c>
      <c r="DL90" s="22" t="s">
        <v>154</v>
      </c>
      <c r="DM90" s="31">
        <v>44319</v>
      </c>
      <c r="DN90" s="40"/>
      <c r="DO90" s="34">
        <v>7333.5</v>
      </c>
      <c r="DP90" s="34"/>
      <c r="DQ90" s="34"/>
      <c r="DR90" s="34"/>
      <c r="DS90" s="34">
        <v>-7058.07</v>
      </c>
      <c r="DT90" s="35">
        <v>7333.5</v>
      </c>
      <c r="DU90" s="36">
        <f t="shared" si="56"/>
        <v>0</v>
      </c>
      <c r="DV90" s="37">
        <f t="shared" si="57"/>
        <v>0</v>
      </c>
      <c r="DW90" s="105">
        <f t="shared" si="58"/>
        <v>0</v>
      </c>
      <c r="DX90" s="34">
        <f t="shared" si="59"/>
        <v>0</v>
      </c>
      <c r="DY90" s="34">
        <f t="shared" si="60"/>
        <v>0</v>
      </c>
      <c r="DZ90" s="34">
        <f t="shared" si="61"/>
        <v>0</v>
      </c>
      <c r="EA90" s="41">
        <f t="shared" si="62"/>
        <v>0</v>
      </c>
      <c r="EB90" s="43">
        <f t="shared" si="63"/>
        <v>0</v>
      </c>
      <c r="EC90" s="34">
        <v>0</v>
      </c>
      <c r="ED90" s="43">
        <f t="shared" si="64"/>
        <v>0</v>
      </c>
      <c r="EE90" s="104">
        <f t="shared" si="65"/>
        <v>0</v>
      </c>
      <c r="EF90" s="39">
        <f t="shared" si="66"/>
        <v>0</v>
      </c>
      <c r="EG90" s="44">
        <f t="shared" si="67"/>
        <v>-401.90636586523431</v>
      </c>
      <c r="EH90" s="144" t="s">
        <v>153</v>
      </c>
      <c r="EI90" s="129">
        <v>2</v>
      </c>
      <c r="EJ90" s="52" t="s">
        <v>47</v>
      </c>
    </row>
    <row r="91" spans="1:140" ht="15.75" thickBot="1" x14ac:dyDescent="0.3">
      <c r="A91" s="22">
        <v>42</v>
      </c>
      <c r="B91" s="22" t="s">
        <v>83</v>
      </c>
      <c r="C91" s="22" t="s">
        <v>161</v>
      </c>
      <c r="D91" s="31">
        <v>44196</v>
      </c>
      <c r="E91" s="34"/>
      <c r="F91" s="34">
        <v>3267.31</v>
      </c>
      <c r="G91" s="34"/>
      <c r="H91" s="34"/>
      <c r="I91" s="34"/>
      <c r="J91" s="34">
        <v>770.43999999999994</v>
      </c>
      <c r="K91" s="35">
        <v>3267.31</v>
      </c>
      <c r="L91" s="36">
        <v>0</v>
      </c>
      <c r="M91" s="37">
        <v>0</v>
      </c>
      <c r="N91" s="38">
        <v>0</v>
      </c>
      <c r="O91" s="34">
        <v>0</v>
      </c>
      <c r="P91" s="34">
        <v>0</v>
      </c>
      <c r="Q91" s="34">
        <v>0</v>
      </c>
      <c r="R91" s="42">
        <v>0</v>
      </c>
      <c r="S91" s="43">
        <v>0</v>
      </c>
      <c r="T91" s="34">
        <v>0</v>
      </c>
      <c r="U91" s="34">
        <v>0</v>
      </c>
      <c r="V91" s="39">
        <v>0</v>
      </c>
      <c r="W91" s="44">
        <v>2143.8257376428833</v>
      </c>
      <c r="X91" s="129">
        <v>2</v>
      </c>
      <c r="Y91" s="22" t="s">
        <v>47</v>
      </c>
      <c r="Z91" s="22">
        <v>42</v>
      </c>
      <c r="AA91" s="22" t="s">
        <v>83</v>
      </c>
      <c r="AB91" s="22" t="s">
        <v>161</v>
      </c>
      <c r="AC91" s="31">
        <v>44228</v>
      </c>
      <c r="AD91" s="40">
        <v>500</v>
      </c>
      <c r="AE91" s="22">
        <v>3267.31</v>
      </c>
      <c r="AF91" s="22"/>
      <c r="AG91" s="22"/>
      <c r="AH91" s="22"/>
      <c r="AI91" s="22">
        <v>770.43999999999994</v>
      </c>
      <c r="AJ91" s="32">
        <v>3267.31</v>
      </c>
      <c r="AK91" s="55">
        <f t="shared" si="8"/>
        <v>0</v>
      </c>
      <c r="AL91" s="56">
        <f t="shared" si="9"/>
        <v>0</v>
      </c>
      <c r="AM91" s="57">
        <f t="shared" si="15"/>
        <v>0</v>
      </c>
      <c r="AN91" s="49">
        <f t="shared" si="16"/>
        <v>0</v>
      </c>
      <c r="AO91" s="49">
        <f t="shared" si="17"/>
        <v>0</v>
      </c>
      <c r="AP91" s="49">
        <f t="shared" si="18"/>
        <v>0</v>
      </c>
      <c r="AQ91" s="58">
        <f t="shared" si="19"/>
        <v>0</v>
      </c>
      <c r="AR91" s="59">
        <f t="shared" si="20"/>
        <v>0</v>
      </c>
      <c r="AS91" s="49">
        <f t="shared" si="21"/>
        <v>0</v>
      </c>
      <c r="AT91" s="64">
        <f t="shared" si="22"/>
        <v>0</v>
      </c>
      <c r="AU91" s="73">
        <f t="shared" si="23"/>
        <v>0</v>
      </c>
      <c r="AV91" s="40">
        <v>0</v>
      </c>
      <c r="AW91" s="6">
        <v>0</v>
      </c>
      <c r="AX91" s="72">
        <f t="shared" si="24"/>
        <v>0</v>
      </c>
      <c r="AY91" s="74">
        <f t="shared" si="25"/>
        <v>0</v>
      </c>
      <c r="AZ91" s="66">
        <f t="shared" si="26"/>
        <v>1643.8257376428833</v>
      </c>
      <c r="BA91" s="129">
        <v>2</v>
      </c>
      <c r="BB91" s="52" t="s">
        <v>47</v>
      </c>
      <c r="BC91" s="22">
        <v>42</v>
      </c>
      <c r="BD91" s="22" t="s">
        <v>83</v>
      </c>
      <c r="BE91" s="22" t="s">
        <v>161</v>
      </c>
      <c r="BF91" s="83">
        <v>44255</v>
      </c>
      <c r="BG91" s="40"/>
      <c r="BH91" s="34">
        <v>3267.31</v>
      </c>
      <c r="BI91" s="34"/>
      <c r="BJ91" s="34"/>
      <c r="BK91" s="34"/>
      <c r="BL91" s="34">
        <v>770.43999999999994</v>
      </c>
      <c r="BM91" s="35">
        <f t="shared" si="27"/>
        <v>3267.31</v>
      </c>
      <c r="BN91" s="36">
        <f t="shared" si="28"/>
        <v>0</v>
      </c>
      <c r="BO91" s="37">
        <f t="shared" si="10"/>
        <v>0</v>
      </c>
      <c r="BP91" s="41">
        <f t="shared" si="29"/>
        <v>0</v>
      </c>
      <c r="BQ91" s="34">
        <f t="shared" si="30"/>
        <v>0</v>
      </c>
      <c r="BR91" s="34">
        <f t="shared" si="31"/>
        <v>0</v>
      </c>
      <c r="BS91" s="34">
        <f t="shared" si="32"/>
        <v>0</v>
      </c>
      <c r="BT91" s="42">
        <f t="shared" si="33"/>
        <v>0</v>
      </c>
      <c r="BU91" s="43">
        <f t="shared" si="34"/>
        <v>0</v>
      </c>
      <c r="BV91" s="34">
        <f t="shared" si="35"/>
        <v>0</v>
      </c>
      <c r="BW91" s="43">
        <f t="shared" si="36"/>
        <v>0</v>
      </c>
      <c r="BX91" s="40">
        <f t="shared" si="37"/>
        <v>0</v>
      </c>
      <c r="BY91" s="93">
        <f t="shared" si="38"/>
        <v>0</v>
      </c>
      <c r="BZ91" s="39">
        <f t="shared" si="39"/>
        <v>0</v>
      </c>
      <c r="CA91" s="94">
        <f t="shared" si="40"/>
        <v>1643.8257376428833</v>
      </c>
      <c r="CB91" s="129">
        <v>2</v>
      </c>
      <c r="CC91" s="52" t="s">
        <v>47</v>
      </c>
      <c r="CD91" s="22">
        <v>42</v>
      </c>
      <c r="CE91" s="22" t="s">
        <v>83</v>
      </c>
      <c r="CF91" s="22" t="s">
        <v>161</v>
      </c>
      <c r="CG91" s="31">
        <v>44286</v>
      </c>
      <c r="CH91" s="40"/>
      <c r="CI91" s="22">
        <v>3267.31</v>
      </c>
      <c r="CJ91" s="22"/>
      <c r="CK91" s="22"/>
      <c r="CL91" s="22"/>
      <c r="CM91" s="22">
        <v>770.43999999999994</v>
      </c>
      <c r="CN91" s="32">
        <v>3267.31</v>
      </c>
      <c r="CO91" s="36">
        <f t="shared" si="41"/>
        <v>0</v>
      </c>
      <c r="CP91" s="37">
        <f t="shared" si="42"/>
        <v>0</v>
      </c>
      <c r="CQ91" s="105">
        <f t="shared" si="43"/>
        <v>0</v>
      </c>
      <c r="CR91" s="34">
        <f t="shared" si="44"/>
        <v>0</v>
      </c>
      <c r="CS91" s="34">
        <f t="shared" si="45"/>
        <v>0</v>
      </c>
      <c r="CT91" s="34">
        <f t="shared" si="46"/>
        <v>0</v>
      </c>
      <c r="CU91" s="41">
        <f t="shared" si="47"/>
        <v>0</v>
      </c>
      <c r="CV91" s="43">
        <f t="shared" si="48"/>
        <v>0</v>
      </c>
      <c r="CW91" s="34">
        <f t="shared" si="49"/>
        <v>0</v>
      </c>
      <c r="CX91" s="43">
        <f t="shared" si="50"/>
        <v>0</v>
      </c>
      <c r="CY91" s="40">
        <f t="shared" si="51"/>
        <v>0</v>
      </c>
      <c r="CZ91" s="108">
        <f t="shared" si="52"/>
        <v>0</v>
      </c>
      <c r="DA91" s="123">
        <f t="shared" si="11"/>
        <v>0</v>
      </c>
      <c r="DB91" s="121">
        <f t="shared" si="53"/>
        <v>0</v>
      </c>
      <c r="DC91" s="124">
        <f t="shared" si="12"/>
        <v>0</v>
      </c>
      <c r="DD91" s="125">
        <f t="shared" si="13"/>
        <v>0</v>
      </c>
      <c r="DE91" s="111">
        <f t="shared" si="54"/>
        <v>0</v>
      </c>
      <c r="DF91" s="106">
        <f t="shared" si="14"/>
        <v>1643.8257376428833</v>
      </c>
      <c r="DG91" s="106" t="str">
        <f t="shared" si="55"/>
        <v>П2 402_403_Коваленко В.М.</v>
      </c>
      <c r="DH91" s="129">
        <v>2</v>
      </c>
      <c r="DI91" s="52" t="s">
        <v>47</v>
      </c>
      <c r="DJ91" s="22">
        <v>42</v>
      </c>
      <c r="DK91" s="22" t="s">
        <v>83</v>
      </c>
      <c r="DL91" s="22" t="s">
        <v>161</v>
      </c>
      <c r="DM91" s="31">
        <v>44319</v>
      </c>
      <c r="DN91" s="40">
        <v>2000</v>
      </c>
      <c r="DO91" s="34">
        <v>3267.32</v>
      </c>
      <c r="DP91" s="34"/>
      <c r="DQ91" s="34"/>
      <c r="DR91" s="34"/>
      <c r="DS91" s="34">
        <v>770.43999999999994</v>
      </c>
      <c r="DT91" s="35">
        <v>3267.32</v>
      </c>
      <c r="DU91" s="36">
        <f t="shared" si="56"/>
        <v>1.0000000000218279E-2</v>
      </c>
      <c r="DV91" s="37">
        <f t="shared" si="57"/>
        <v>1.1999946101926839E-3</v>
      </c>
      <c r="DW91" s="105">
        <f t="shared" si="58"/>
        <v>1.1199994610410963E-2</v>
      </c>
      <c r="DX91" s="34">
        <f t="shared" si="59"/>
        <v>1.1199994610410963E-2</v>
      </c>
      <c r="DY91" s="34">
        <f t="shared" si="60"/>
        <v>0</v>
      </c>
      <c r="DZ91" s="34">
        <f t="shared" si="61"/>
        <v>2.1279989759780828E-2</v>
      </c>
      <c r="EA91" s="41">
        <f t="shared" si="62"/>
        <v>0</v>
      </c>
      <c r="EB91" s="43">
        <f t="shared" si="63"/>
        <v>2.1279989759780828E-2</v>
      </c>
      <c r="EC91" s="34">
        <v>0</v>
      </c>
      <c r="ED91" s="43">
        <f t="shared" si="64"/>
        <v>0</v>
      </c>
      <c r="EE91" s="104">
        <f t="shared" si="65"/>
        <v>2.1279989759780828E-2</v>
      </c>
      <c r="EF91" s="39">
        <f t="shared" si="66"/>
        <v>1.2745018371672615E-2</v>
      </c>
      <c r="EG91" s="44">
        <f t="shared" si="67"/>
        <v>-356.16151733874506</v>
      </c>
      <c r="EH91" s="144" t="s">
        <v>83</v>
      </c>
      <c r="EI91" s="129">
        <v>2</v>
      </c>
      <c r="EJ91" s="52" t="s">
        <v>47</v>
      </c>
    </row>
    <row r="92" spans="1:140" ht="15.75" thickBot="1" x14ac:dyDescent="0.3">
      <c r="A92" s="22">
        <v>43</v>
      </c>
      <c r="B92" s="22" t="s">
        <v>84</v>
      </c>
      <c r="C92" s="22" t="s">
        <v>36</v>
      </c>
      <c r="D92" s="31">
        <v>44196</v>
      </c>
      <c r="E92" s="34"/>
      <c r="F92" s="34">
        <v>26.7</v>
      </c>
      <c r="G92" s="34"/>
      <c r="H92" s="34"/>
      <c r="I92" s="34"/>
      <c r="J92" s="34"/>
      <c r="K92" s="35">
        <v>26.7</v>
      </c>
      <c r="L92" s="36">
        <v>0</v>
      </c>
      <c r="M92" s="37">
        <v>0</v>
      </c>
      <c r="N92" s="38">
        <v>0</v>
      </c>
      <c r="O92" s="34">
        <v>0</v>
      </c>
      <c r="P92" s="34">
        <v>0</v>
      </c>
      <c r="Q92" s="34">
        <v>0</v>
      </c>
      <c r="R92" s="42">
        <v>0</v>
      </c>
      <c r="S92" s="43">
        <v>0</v>
      </c>
      <c r="T92" s="34">
        <v>0</v>
      </c>
      <c r="U92" s="34">
        <v>0</v>
      </c>
      <c r="V92" s="39">
        <v>0</v>
      </c>
      <c r="W92" s="44">
        <v>-252.31785317263092</v>
      </c>
      <c r="X92" s="129">
        <v>1</v>
      </c>
      <c r="Y92" s="22" t="s">
        <v>47</v>
      </c>
      <c r="Z92" s="22">
        <v>43</v>
      </c>
      <c r="AA92" s="22" t="s">
        <v>84</v>
      </c>
      <c r="AB92" s="22" t="s">
        <v>36</v>
      </c>
      <c r="AC92" s="31">
        <v>44228</v>
      </c>
      <c r="AD92" s="40"/>
      <c r="AE92" s="22">
        <v>26.7</v>
      </c>
      <c r="AF92" s="22"/>
      <c r="AG92" s="22"/>
      <c r="AH92" s="22"/>
      <c r="AI92" s="22"/>
      <c r="AJ92" s="32">
        <v>26.7</v>
      </c>
      <c r="AK92" s="55">
        <f t="shared" si="8"/>
        <v>0</v>
      </c>
      <c r="AL92" s="56">
        <f t="shared" si="9"/>
        <v>0</v>
      </c>
      <c r="AM92" s="57">
        <f t="shared" si="15"/>
        <v>0</v>
      </c>
      <c r="AN92" s="49">
        <f t="shared" si="16"/>
        <v>0</v>
      </c>
      <c r="AO92" s="49">
        <f t="shared" si="17"/>
        <v>0</v>
      </c>
      <c r="AP92" s="49">
        <f t="shared" si="18"/>
        <v>0</v>
      </c>
      <c r="AQ92" s="58">
        <f t="shared" si="19"/>
        <v>0</v>
      </c>
      <c r="AR92" s="59">
        <f t="shared" si="20"/>
        <v>0</v>
      </c>
      <c r="AS92" s="49">
        <f t="shared" si="21"/>
        <v>0</v>
      </c>
      <c r="AT92" s="64">
        <f t="shared" si="22"/>
        <v>0</v>
      </c>
      <c r="AU92" s="73">
        <f t="shared" si="23"/>
        <v>0</v>
      </c>
      <c r="AV92" s="40">
        <v>0</v>
      </c>
      <c r="AW92" s="6">
        <v>0</v>
      </c>
      <c r="AX92" s="72">
        <f t="shared" si="24"/>
        <v>0</v>
      </c>
      <c r="AY92" s="74">
        <f t="shared" si="25"/>
        <v>0</v>
      </c>
      <c r="AZ92" s="66">
        <f t="shared" si="26"/>
        <v>-252.31785317263092</v>
      </c>
      <c r="BA92" s="129">
        <v>1</v>
      </c>
      <c r="BB92" s="52" t="s">
        <v>47</v>
      </c>
      <c r="BC92" s="22">
        <v>43</v>
      </c>
      <c r="BD92" s="22" t="s">
        <v>84</v>
      </c>
      <c r="BE92" s="22" t="s">
        <v>36</v>
      </c>
      <c r="BF92" s="83">
        <v>44255</v>
      </c>
      <c r="BG92" s="40"/>
      <c r="BH92" s="34">
        <v>26.7</v>
      </c>
      <c r="BI92" s="34"/>
      <c r="BJ92" s="34"/>
      <c r="BK92" s="34"/>
      <c r="BL92" s="34"/>
      <c r="BM92" s="35">
        <f t="shared" si="27"/>
        <v>26.7</v>
      </c>
      <c r="BN92" s="36">
        <f t="shared" si="28"/>
        <v>0</v>
      </c>
      <c r="BO92" s="37">
        <f t="shared" si="10"/>
        <v>0</v>
      </c>
      <c r="BP92" s="41">
        <f t="shared" si="29"/>
        <v>0</v>
      </c>
      <c r="BQ92" s="34">
        <f t="shared" si="30"/>
        <v>0</v>
      </c>
      <c r="BR92" s="34">
        <f t="shared" si="31"/>
        <v>0</v>
      </c>
      <c r="BS92" s="34">
        <f t="shared" si="32"/>
        <v>0</v>
      </c>
      <c r="BT92" s="42">
        <f t="shared" si="33"/>
        <v>0</v>
      </c>
      <c r="BU92" s="43">
        <f t="shared" si="34"/>
        <v>0</v>
      </c>
      <c r="BV92" s="34">
        <f t="shared" si="35"/>
        <v>0</v>
      </c>
      <c r="BW92" s="43">
        <f t="shared" si="36"/>
        <v>0</v>
      </c>
      <c r="BX92" s="40">
        <f t="shared" si="37"/>
        <v>0</v>
      </c>
      <c r="BY92" s="93">
        <f t="shared" si="38"/>
        <v>0</v>
      </c>
      <c r="BZ92" s="39">
        <f t="shared" si="39"/>
        <v>0</v>
      </c>
      <c r="CA92" s="94">
        <f t="shared" si="40"/>
        <v>-252.31785317263092</v>
      </c>
      <c r="CB92" s="129">
        <v>1</v>
      </c>
      <c r="CC92" s="52" t="s">
        <v>47</v>
      </c>
      <c r="CD92" s="22">
        <v>43</v>
      </c>
      <c r="CE92" s="22" t="s">
        <v>84</v>
      </c>
      <c r="CF92" s="22" t="s">
        <v>36</v>
      </c>
      <c r="CG92" s="31">
        <v>44286</v>
      </c>
      <c r="CH92" s="40"/>
      <c r="CI92" s="22">
        <v>26.7</v>
      </c>
      <c r="CJ92" s="22"/>
      <c r="CK92" s="22"/>
      <c r="CL92" s="22"/>
      <c r="CM92" s="22"/>
      <c r="CN92" s="32">
        <v>26.7</v>
      </c>
      <c r="CO92" s="36">
        <f t="shared" si="41"/>
        <v>0</v>
      </c>
      <c r="CP92" s="37">
        <f t="shared" si="42"/>
        <v>0</v>
      </c>
      <c r="CQ92" s="105">
        <f t="shared" si="43"/>
        <v>0</v>
      </c>
      <c r="CR92" s="34">
        <f t="shared" si="44"/>
        <v>0</v>
      </c>
      <c r="CS92" s="34">
        <f t="shared" si="45"/>
        <v>0</v>
      </c>
      <c r="CT92" s="34">
        <f t="shared" si="46"/>
        <v>0</v>
      </c>
      <c r="CU92" s="41">
        <f t="shared" si="47"/>
        <v>0</v>
      </c>
      <c r="CV92" s="43">
        <f t="shared" si="48"/>
        <v>0</v>
      </c>
      <c r="CW92" s="34">
        <f t="shared" si="49"/>
        <v>0</v>
      </c>
      <c r="CX92" s="43">
        <f t="shared" si="50"/>
        <v>0</v>
      </c>
      <c r="CY92" s="40">
        <f t="shared" si="51"/>
        <v>0</v>
      </c>
      <c r="CZ92" s="108">
        <f t="shared" si="52"/>
        <v>0</v>
      </c>
      <c r="DA92" s="123">
        <f t="shared" si="11"/>
        <v>0</v>
      </c>
      <c r="DB92" s="121">
        <f t="shared" si="53"/>
        <v>0</v>
      </c>
      <c r="DC92" s="124">
        <f t="shared" si="12"/>
        <v>0</v>
      </c>
      <c r="DD92" s="125">
        <f t="shared" si="13"/>
        <v>0</v>
      </c>
      <c r="DE92" s="111">
        <f t="shared" si="54"/>
        <v>0</v>
      </c>
      <c r="DF92" s="106">
        <f t="shared" si="14"/>
        <v>-252.31785317263092</v>
      </c>
      <c r="DG92" s="106" t="str">
        <f t="shared" si="55"/>
        <v>П2 43_Соколова О.Д.</v>
      </c>
      <c r="DH92" s="129">
        <v>1</v>
      </c>
      <c r="DI92" s="52" t="s">
        <v>47</v>
      </c>
      <c r="DJ92" s="22">
        <v>43</v>
      </c>
      <c r="DK92" s="22" t="s">
        <v>84</v>
      </c>
      <c r="DL92" s="22" t="s">
        <v>36</v>
      </c>
      <c r="DM92" s="31">
        <v>44319</v>
      </c>
      <c r="DN92" s="40"/>
      <c r="DO92" s="34">
        <v>26.7</v>
      </c>
      <c r="DP92" s="34"/>
      <c r="DQ92" s="34"/>
      <c r="DR92" s="34"/>
      <c r="DS92" s="34"/>
      <c r="DT92" s="35">
        <v>26.7</v>
      </c>
      <c r="DU92" s="36">
        <f t="shared" si="56"/>
        <v>0</v>
      </c>
      <c r="DV92" s="37">
        <f t="shared" si="57"/>
        <v>0</v>
      </c>
      <c r="DW92" s="105">
        <f t="shared" si="58"/>
        <v>0</v>
      </c>
      <c r="DX92" s="34">
        <f t="shared" si="59"/>
        <v>0</v>
      </c>
      <c r="DY92" s="34">
        <f t="shared" si="60"/>
        <v>0</v>
      </c>
      <c r="DZ92" s="34">
        <f t="shared" si="61"/>
        <v>0</v>
      </c>
      <c r="EA92" s="41">
        <f t="shared" si="62"/>
        <v>0</v>
      </c>
      <c r="EB92" s="43">
        <f t="shared" si="63"/>
        <v>0</v>
      </c>
      <c r="EC92" s="34">
        <v>0</v>
      </c>
      <c r="ED92" s="43">
        <f t="shared" si="64"/>
        <v>0</v>
      </c>
      <c r="EE92" s="104">
        <f t="shared" si="65"/>
        <v>0</v>
      </c>
      <c r="EF92" s="39">
        <f t="shared" si="66"/>
        <v>0</v>
      </c>
      <c r="EG92" s="44">
        <f t="shared" si="67"/>
        <v>-252.31785317263092</v>
      </c>
      <c r="EH92" s="144" t="s">
        <v>84</v>
      </c>
      <c r="EI92" s="129">
        <v>1</v>
      </c>
      <c r="EJ92" s="52" t="s">
        <v>47</v>
      </c>
    </row>
    <row r="93" spans="1:140" ht="15.75" thickBot="1" x14ac:dyDescent="0.3">
      <c r="A93" s="22">
        <v>44</v>
      </c>
      <c r="B93" s="22" t="s">
        <v>85</v>
      </c>
      <c r="C93" s="22" t="s">
        <v>37</v>
      </c>
      <c r="D93" s="31">
        <v>44196</v>
      </c>
      <c r="E93" s="34"/>
      <c r="F93" s="34">
        <v>1257.1500000000001</v>
      </c>
      <c r="G93" s="34"/>
      <c r="H93" s="34"/>
      <c r="I93" s="34"/>
      <c r="J93" s="34"/>
      <c r="K93" s="35">
        <v>1257.1500000000001</v>
      </c>
      <c r="L93" s="36">
        <v>0</v>
      </c>
      <c r="M93" s="37">
        <v>0</v>
      </c>
      <c r="N93" s="38">
        <v>0</v>
      </c>
      <c r="O93" s="34">
        <v>0</v>
      </c>
      <c r="P93" s="34">
        <v>0</v>
      </c>
      <c r="Q93" s="34">
        <v>0</v>
      </c>
      <c r="R93" s="42">
        <v>0</v>
      </c>
      <c r="S93" s="43">
        <v>0</v>
      </c>
      <c r="T93" s="34">
        <v>0</v>
      </c>
      <c r="U93" s="34">
        <v>0</v>
      </c>
      <c r="V93" s="39">
        <v>0</v>
      </c>
      <c r="W93" s="44">
        <v>252.48359749198647</v>
      </c>
      <c r="X93" s="129">
        <v>1</v>
      </c>
      <c r="Y93" s="22" t="s">
        <v>47</v>
      </c>
      <c r="Z93" s="22">
        <v>44</v>
      </c>
      <c r="AA93" s="22" t="s">
        <v>85</v>
      </c>
      <c r="AB93" s="22" t="s">
        <v>37</v>
      </c>
      <c r="AC93" s="31">
        <v>44228</v>
      </c>
      <c r="AD93" s="40">
        <v>500</v>
      </c>
      <c r="AE93" s="22">
        <v>1257.17</v>
      </c>
      <c r="AF93" s="22"/>
      <c r="AG93" s="22"/>
      <c r="AH93" s="22"/>
      <c r="AI93" s="22"/>
      <c r="AJ93" s="32">
        <v>1257.17</v>
      </c>
      <c r="AK93" s="55">
        <f t="shared" si="8"/>
        <v>1.999999999998181E-2</v>
      </c>
      <c r="AL93" s="56">
        <f t="shared" si="9"/>
        <v>2.3990591537303785E-3</v>
      </c>
      <c r="AM93" s="57">
        <f t="shared" si="15"/>
        <v>2.2399059153712188E-2</v>
      </c>
      <c r="AN93" s="49">
        <f t="shared" si="16"/>
        <v>2.2399059153712188E-2</v>
      </c>
      <c r="AO93" s="49">
        <f t="shared" si="17"/>
        <v>0</v>
      </c>
      <c r="AP93" s="49">
        <f t="shared" si="18"/>
        <v>4.2558212392053152E-2</v>
      </c>
      <c r="AQ93" s="58">
        <f t="shared" si="19"/>
        <v>0</v>
      </c>
      <c r="AR93" s="59">
        <f t="shared" si="20"/>
        <v>4.2558212392053152E-2</v>
      </c>
      <c r="AS93" s="49">
        <f t="shared" si="21"/>
        <v>0</v>
      </c>
      <c r="AT93" s="64">
        <f t="shared" si="22"/>
        <v>0</v>
      </c>
      <c r="AU93" s="73">
        <f t="shared" si="23"/>
        <v>4.2558212392053152E-2</v>
      </c>
      <c r="AV93" s="40">
        <v>0</v>
      </c>
      <c r="AW93" s="6">
        <v>7.8730096159369696</v>
      </c>
      <c r="AX93" s="72">
        <f t="shared" si="24"/>
        <v>-9.6398433702534039</v>
      </c>
      <c r="AY93" s="74">
        <f t="shared" si="25"/>
        <v>-9.5972851578613501</v>
      </c>
      <c r="AZ93" s="66">
        <f t="shared" si="26"/>
        <v>-257.11368766587486</v>
      </c>
      <c r="BA93" s="129">
        <v>1</v>
      </c>
      <c r="BB93" s="52" t="s">
        <v>47</v>
      </c>
      <c r="BC93" s="22">
        <v>44</v>
      </c>
      <c r="BD93" s="22" t="s">
        <v>85</v>
      </c>
      <c r="BE93" s="22" t="s">
        <v>37</v>
      </c>
      <c r="BF93" s="83">
        <v>44255</v>
      </c>
      <c r="BG93" s="40"/>
      <c r="BH93" s="34">
        <v>1257.3700000000001</v>
      </c>
      <c r="BI93" s="34"/>
      <c r="BJ93" s="34"/>
      <c r="BK93" s="34"/>
      <c r="BL93" s="34"/>
      <c r="BM93" s="35">
        <f t="shared" si="27"/>
        <v>1257.3700000000001</v>
      </c>
      <c r="BN93" s="36">
        <f t="shared" si="28"/>
        <v>0.20000000000004547</v>
      </c>
      <c r="BO93" s="37">
        <f t="shared" si="10"/>
        <v>2.4000000000005371E-2</v>
      </c>
      <c r="BP93" s="41">
        <f t="shared" si="29"/>
        <v>0.22400000000005085</v>
      </c>
      <c r="BQ93" s="34">
        <f t="shared" si="30"/>
        <v>0.22400000000005085</v>
      </c>
      <c r="BR93" s="34">
        <f t="shared" si="31"/>
        <v>0</v>
      </c>
      <c r="BS93" s="34">
        <f t="shared" si="32"/>
        <v>0.42560000000009662</v>
      </c>
      <c r="BT93" s="42">
        <f t="shared" si="33"/>
        <v>0</v>
      </c>
      <c r="BU93" s="43">
        <f t="shared" si="34"/>
        <v>0.42560000000009662</v>
      </c>
      <c r="BV93" s="34">
        <f t="shared" si="35"/>
        <v>0</v>
      </c>
      <c r="BW93" s="43">
        <f t="shared" si="36"/>
        <v>0</v>
      </c>
      <c r="BX93" s="40">
        <f t="shared" si="37"/>
        <v>0.42560000000009662</v>
      </c>
      <c r="BY93" s="93">
        <f t="shared" si="38"/>
        <v>5.0606503417264456E-2</v>
      </c>
      <c r="BZ93" s="39">
        <f t="shared" si="39"/>
        <v>0.47620650341736109</v>
      </c>
      <c r="CA93" s="94">
        <f t="shared" si="40"/>
        <v>-256.6374811624575</v>
      </c>
      <c r="CB93" s="129">
        <v>1</v>
      </c>
      <c r="CC93" s="52" t="s">
        <v>47</v>
      </c>
      <c r="CD93" s="22">
        <v>44</v>
      </c>
      <c r="CE93" s="22" t="s">
        <v>85</v>
      </c>
      <c r="CF93" s="22" t="s">
        <v>37</v>
      </c>
      <c r="CG93" s="31">
        <v>44286</v>
      </c>
      <c r="CH93" s="40"/>
      <c r="CI93" s="22">
        <v>1257.76</v>
      </c>
      <c r="CJ93" s="22"/>
      <c r="CK93" s="22"/>
      <c r="CL93" s="22"/>
      <c r="CM93" s="22"/>
      <c r="CN93" s="32">
        <v>1257.76</v>
      </c>
      <c r="CO93" s="36">
        <f t="shared" si="41"/>
        <v>0.38999999999987267</v>
      </c>
      <c r="CP93" s="37">
        <f t="shared" si="42"/>
        <v>4.6800038079947912E-2</v>
      </c>
      <c r="CQ93" s="105">
        <f t="shared" si="43"/>
        <v>0.4368000380798206</v>
      </c>
      <c r="CR93" s="34">
        <f t="shared" si="44"/>
        <v>0.4368000380798206</v>
      </c>
      <c r="CS93" s="34">
        <f t="shared" si="45"/>
        <v>0</v>
      </c>
      <c r="CT93" s="34">
        <f t="shared" si="46"/>
        <v>0.8299200723516591</v>
      </c>
      <c r="CU93" s="41">
        <f t="shared" si="47"/>
        <v>0</v>
      </c>
      <c r="CV93" s="43">
        <f t="shared" si="48"/>
        <v>0.8299200723516591</v>
      </c>
      <c r="CW93" s="34">
        <f t="shared" si="49"/>
        <v>0</v>
      </c>
      <c r="CX93" s="43">
        <f t="shared" si="50"/>
        <v>0</v>
      </c>
      <c r="CY93" s="40">
        <f t="shared" si="51"/>
        <v>0.8299200723516591</v>
      </c>
      <c r="CZ93" s="108">
        <f t="shared" si="52"/>
        <v>7.3919319034224676E-2</v>
      </c>
      <c r="DA93" s="123">
        <f t="shared" si="11"/>
        <v>-5.0606503417264456E-2</v>
      </c>
      <c r="DB93" s="121">
        <f t="shared" si="53"/>
        <v>-7.3919319034224676E-2</v>
      </c>
      <c r="DC93" s="124">
        <f t="shared" si="12"/>
        <v>-0.17681579092119457</v>
      </c>
      <c r="DD93" s="125">
        <f t="shared" si="13"/>
        <v>-0.25310096635074208</v>
      </c>
      <c r="DE93" s="111">
        <f t="shared" si="54"/>
        <v>0.34939681166245795</v>
      </c>
      <c r="DF93" s="106">
        <f t="shared" si="14"/>
        <v>-256.28808435079503</v>
      </c>
      <c r="DG93" s="106" t="str">
        <f t="shared" si="55"/>
        <v>П2 44_45_Бодылева Н.Х.</v>
      </c>
      <c r="DH93" s="129">
        <v>1</v>
      </c>
      <c r="DI93" s="52" t="s">
        <v>47</v>
      </c>
      <c r="DJ93" s="22">
        <v>44</v>
      </c>
      <c r="DK93" s="22" t="s">
        <v>85</v>
      </c>
      <c r="DL93" s="22" t="s">
        <v>37</v>
      </c>
      <c r="DM93" s="31">
        <v>44319</v>
      </c>
      <c r="DN93" s="40"/>
      <c r="DO93" s="34">
        <v>1258.2</v>
      </c>
      <c r="DP93" s="34"/>
      <c r="DQ93" s="34"/>
      <c r="DR93" s="34"/>
      <c r="DS93" s="34"/>
      <c r="DT93" s="35">
        <v>1258.2</v>
      </c>
      <c r="DU93" s="36">
        <f t="shared" si="56"/>
        <v>0.44000000000005457</v>
      </c>
      <c r="DV93" s="37">
        <f t="shared" si="57"/>
        <v>5.2799762847332135E-2</v>
      </c>
      <c r="DW93" s="105">
        <f t="shared" si="58"/>
        <v>0.49279976284738669</v>
      </c>
      <c r="DX93" s="34">
        <f t="shared" si="59"/>
        <v>0.49279976284738669</v>
      </c>
      <c r="DY93" s="34">
        <f t="shared" si="60"/>
        <v>0</v>
      </c>
      <c r="DZ93" s="34">
        <f t="shared" si="61"/>
        <v>0.9363195494100347</v>
      </c>
      <c r="EA93" s="41">
        <f t="shared" si="62"/>
        <v>0</v>
      </c>
      <c r="EB93" s="43">
        <f t="shared" si="63"/>
        <v>0.9363195494100347</v>
      </c>
      <c r="EC93" s="34">
        <v>0</v>
      </c>
      <c r="ED93" s="43">
        <f t="shared" si="64"/>
        <v>0</v>
      </c>
      <c r="EE93" s="104">
        <f t="shared" si="65"/>
        <v>0.9363195494100347</v>
      </c>
      <c r="EF93" s="39">
        <f t="shared" si="66"/>
        <v>0.56078080834142396</v>
      </c>
      <c r="EG93" s="44">
        <f t="shared" si="67"/>
        <v>-255.7273035424536</v>
      </c>
      <c r="EH93" s="144" t="s">
        <v>85</v>
      </c>
      <c r="EI93" s="129">
        <v>1</v>
      </c>
      <c r="EJ93" s="52" t="s">
        <v>47</v>
      </c>
    </row>
    <row r="94" spans="1:140" ht="15.75" thickBot="1" x14ac:dyDescent="0.3">
      <c r="A94" s="22">
        <v>45</v>
      </c>
      <c r="B94" s="22" t="s">
        <v>86</v>
      </c>
      <c r="C94" s="22" t="s">
        <v>38</v>
      </c>
      <c r="D94" s="31">
        <v>44196</v>
      </c>
      <c r="E94" s="34"/>
      <c r="F94" s="34">
        <v>120.86</v>
      </c>
      <c r="G94" s="34"/>
      <c r="H94" s="34"/>
      <c r="I94" s="34"/>
      <c r="J94" s="34"/>
      <c r="K94" s="35">
        <v>120.86</v>
      </c>
      <c r="L94" s="36">
        <v>0</v>
      </c>
      <c r="M94" s="37">
        <v>0</v>
      </c>
      <c r="N94" s="38">
        <v>0</v>
      </c>
      <c r="O94" s="34">
        <v>0</v>
      </c>
      <c r="P94" s="34">
        <v>0</v>
      </c>
      <c r="Q94" s="34">
        <v>0</v>
      </c>
      <c r="R94" s="42">
        <v>0</v>
      </c>
      <c r="S94" s="43">
        <v>0</v>
      </c>
      <c r="T94" s="34">
        <v>0</v>
      </c>
      <c r="U94" s="34">
        <v>0</v>
      </c>
      <c r="V94" s="39">
        <v>0</v>
      </c>
      <c r="W94" s="44">
        <v>-472.08745839726174</v>
      </c>
      <c r="X94" s="129">
        <v>1</v>
      </c>
      <c r="Y94" s="22" t="s">
        <v>47</v>
      </c>
      <c r="Z94" s="22">
        <v>45</v>
      </c>
      <c r="AA94" s="22" t="s">
        <v>86</v>
      </c>
      <c r="AB94" s="22" t="s">
        <v>38</v>
      </c>
      <c r="AC94" s="31">
        <v>44228</v>
      </c>
      <c r="AD94" s="40"/>
      <c r="AE94" s="22">
        <v>120.93</v>
      </c>
      <c r="AF94" s="22"/>
      <c r="AG94" s="22"/>
      <c r="AH94" s="22"/>
      <c r="AI94" s="22"/>
      <c r="AJ94" s="32">
        <v>120.93</v>
      </c>
      <c r="AK94" s="55">
        <f t="shared" si="8"/>
        <v>7.000000000000739E-2</v>
      </c>
      <c r="AL94" s="56">
        <f t="shared" si="9"/>
        <v>8.3967070380648479E-3</v>
      </c>
      <c r="AM94" s="57">
        <f t="shared" si="15"/>
        <v>7.8396707038072236E-2</v>
      </c>
      <c r="AN94" s="49">
        <f t="shared" si="16"/>
        <v>7.8396707038072236E-2</v>
      </c>
      <c r="AO94" s="49">
        <f t="shared" si="17"/>
        <v>0</v>
      </c>
      <c r="AP94" s="49">
        <f t="shared" si="18"/>
        <v>0.14895374337233724</v>
      </c>
      <c r="AQ94" s="58">
        <f t="shared" si="19"/>
        <v>0</v>
      </c>
      <c r="AR94" s="59">
        <f t="shared" si="20"/>
        <v>0.14895374337233724</v>
      </c>
      <c r="AS94" s="49">
        <f t="shared" si="21"/>
        <v>0</v>
      </c>
      <c r="AT94" s="64">
        <f t="shared" si="22"/>
        <v>0</v>
      </c>
      <c r="AU94" s="73">
        <f t="shared" si="23"/>
        <v>0.14895374337233724</v>
      </c>
      <c r="AV94" s="40">
        <v>0</v>
      </c>
      <c r="AW94" s="6">
        <v>1.8724995843309222</v>
      </c>
      <c r="AX94" s="72">
        <f t="shared" si="24"/>
        <v>-2.4617935038844263</v>
      </c>
      <c r="AY94" s="74">
        <f t="shared" si="25"/>
        <v>-2.3128397605120892</v>
      </c>
      <c r="AZ94" s="66">
        <f t="shared" si="26"/>
        <v>-474.40029815777382</v>
      </c>
      <c r="BA94" s="129">
        <v>1</v>
      </c>
      <c r="BB94" s="52" t="s">
        <v>47</v>
      </c>
      <c r="BC94" s="22">
        <v>45</v>
      </c>
      <c r="BD94" s="22" t="s">
        <v>86</v>
      </c>
      <c r="BE94" s="22" t="s">
        <v>38</v>
      </c>
      <c r="BF94" s="83">
        <v>44255</v>
      </c>
      <c r="BG94" s="40"/>
      <c r="BH94" s="34">
        <v>121</v>
      </c>
      <c r="BI94" s="34"/>
      <c r="BJ94" s="34"/>
      <c r="BK94" s="34"/>
      <c r="BL94" s="34"/>
      <c r="BM94" s="35">
        <f t="shared" si="27"/>
        <v>121</v>
      </c>
      <c r="BN94" s="36">
        <f t="shared" si="28"/>
        <v>6.9999999999993179E-2</v>
      </c>
      <c r="BO94" s="37">
        <f t="shared" si="10"/>
        <v>8.3999999999991512E-3</v>
      </c>
      <c r="BP94" s="41">
        <f t="shared" si="29"/>
        <v>7.8399999999992337E-2</v>
      </c>
      <c r="BQ94" s="34">
        <f t="shared" si="30"/>
        <v>7.8399999999992337E-2</v>
      </c>
      <c r="BR94" s="34">
        <f t="shared" si="31"/>
        <v>0</v>
      </c>
      <c r="BS94" s="34">
        <f t="shared" si="32"/>
        <v>0.14895999999998544</v>
      </c>
      <c r="BT94" s="42">
        <f t="shared" si="33"/>
        <v>0</v>
      </c>
      <c r="BU94" s="43">
        <f t="shared" si="34"/>
        <v>0.14895999999998544</v>
      </c>
      <c r="BV94" s="34">
        <f t="shared" si="35"/>
        <v>0</v>
      </c>
      <c r="BW94" s="43">
        <f t="shared" si="36"/>
        <v>0</v>
      </c>
      <c r="BX94" s="40">
        <f t="shared" si="37"/>
        <v>0.14895999999998544</v>
      </c>
      <c r="BY94" s="93">
        <f t="shared" si="38"/>
        <v>1.7712276196036807E-2</v>
      </c>
      <c r="BZ94" s="39">
        <f t="shared" si="39"/>
        <v>0.16667227619602223</v>
      </c>
      <c r="CA94" s="94">
        <f t="shared" si="40"/>
        <v>-474.23362588157778</v>
      </c>
      <c r="CB94" s="129">
        <v>1</v>
      </c>
      <c r="CC94" s="52" t="s">
        <v>47</v>
      </c>
      <c r="CD94" s="22">
        <v>45</v>
      </c>
      <c r="CE94" s="22" t="s">
        <v>86</v>
      </c>
      <c r="CF94" s="22" t="s">
        <v>38</v>
      </c>
      <c r="CG94" s="31">
        <v>44286</v>
      </c>
      <c r="CH94" s="40"/>
      <c r="CI94" s="22">
        <v>121</v>
      </c>
      <c r="CJ94" s="22"/>
      <c r="CK94" s="22"/>
      <c r="CL94" s="22"/>
      <c r="CM94" s="22"/>
      <c r="CN94" s="32">
        <v>121</v>
      </c>
      <c r="CO94" s="36">
        <f t="shared" si="41"/>
        <v>0</v>
      </c>
      <c r="CP94" s="37">
        <f t="shared" si="42"/>
        <v>0</v>
      </c>
      <c r="CQ94" s="105">
        <f t="shared" si="43"/>
        <v>0</v>
      </c>
      <c r="CR94" s="34">
        <f t="shared" si="44"/>
        <v>0</v>
      </c>
      <c r="CS94" s="34">
        <f t="shared" si="45"/>
        <v>0</v>
      </c>
      <c r="CT94" s="34">
        <f t="shared" si="46"/>
        <v>0</v>
      </c>
      <c r="CU94" s="41">
        <f t="shared" si="47"/>
        <v>0</v>
      </c>
      <c r="CV94" s="43">
        <f t="shared" si="48"/>
        <v>0</v>
      </c>
      <c r="CW94" s="34">
        <f t="shared" si="49"/>
        <v>0</v>
      </c>
      <c r="CX94" s="43">
        <f t="shared" si="50"/>
        <v>0</v>
      </c>
      <c r="CY94" s="40">
        <f t="shared" si="51"/>
        <v>0</v>
      </c>
      <c r="CZ94" s="108">
        <f t="shared" si="52"/>
        <v>0</v>
      </c>
      <c r="DA94" s="123">
        <f t="shared" si="11"/>
        <v>-1.7712276196036807E-2</v>
      </c>
      <c r="DB94" s="121">
        <f t="shared" si="53"/>
        <v>0</v>
      </c>
      <c r="DC94" s="124">
        <f t="shared" si="12"/>
        <v>-6.1885526822398E-2</v>
      </c>
      <c r="DD94" s="125">
        <f t="shared" si="13"/>
        <v>0</v>
      </c>
      <c r="DE94" s="111">
        <f t="shared" si="54"/>
        <v>-7.9597803018434804E-2</v>
      </c>
      <c r="DF94" s="106">
        <f t="shared" si="14"/>
        <v>-474.31322368459621</v>
      </c>
      <c r="DG94" s="106" t="str">
        <f t="shared" si="55"/>
        <v>П2 48_Сапрыгин О.В.</v>
      </c>
      <c r="DH94" s="129">
        <v>1</v>
      </c>
      <c r="DI94" s="52" t="s">
        <v>47</v>
      </c>
      <c r="DJ94" s="22">
        <v>45</v>
      </c>
      <c r="DK94" s="22" t="s">
        <v>86</v>
      </c>
      <c r="DL94" s="22" t="s">
        <v>38</v>
      </c>
      <c r="DM94" s="31">
        <v>44319</v>
      </c>
      <c r="DN94" s="40"/>
      <c r="DO94" s="34">
        <v>121.93</v>
      </c>
      <c r="DP94" s="34"/>
      <c r="DQ94" s="34"/>
      <c r="DR94" s="34"/>
      <c r="DS94" s="34"/>
      <c r="DT94" s="35">
        <v>121.93</v>
      </c>
      <c r="DU94" s="36">
        <f t="shared" si="56"/>
        <v>0.93000000000000682</v>
      </c>
      <c r="DV94" s="37">
        <f t="shared" si="57"/>
        <v>0.11159949874548444</v>
      </c>
      <c r="DW94" s="105">
        <f t="shared" si="58"/>
        <v>1.0415994987454913</v>
      </c>
      <c r="DX94" s="34">
        <f t="shared" si="59"/>
        <v>1.0415994987454913</v>
      </c>
      <c r="DY94" s="34">
        <f t="shared" si="60"/>
        <v>0</v>
      </c>
      <c r="DZ94" s="34">
        <f t="shared" si="61"/>
        <v>1.9790390476164335</v>
      </c>
      <c r="EA94" s="41">
        <f t="shared" si="62"/>
        <v>0</v>
      </c>
      <c r="EB94" s="43">
        <f t="shared" si="63"/>
        <v>1.9790390476164335</v>
      </c>
      <c r="EC94" s="34">
        <v>0</v>
      </c>
      <c r="ED94" s="43">
        <f t="shared" si="64"/>
        <v>0</v>
      </c>
      <c r="EE94" s="104">
        <f t="shared" si="65"/>
        <v>1.9790390476164335</v>
      </c>
      <c r="EF94" s="39">
        <f t="shared" si="66"/>
        <v>1.1852867085396896</v>
      </c>
      <c r="EG94" s="44">
        <f t="shared" si="67"/>
        <v>-473.1279369760565</v>
      </c>
      <c r="EH94" s="144" t="s">
        <v>86</v>
      </c>
      <c r="EI94" s="129">
        <v>1</v>
      </c>
      <c r="EJ94" s="52" t="s">
        <v>47</v>
      </c>
    </row>
    <row r="95" spans="1:140" ht="15.75" thickBot="1" x14ac:dyDescent="0.3">
      <c r="A95" s="22">
        <v>46</v>
      </c>
      <c r="B95" s="22" t="s">
        <v>87</v>
      </c>
      <c r="C95" s="22" t="s">
        <v>224</v>
      </c>
      <c r="D95" s="31">
        <v>44196</v>
      </c>
      <c r="E95" s="34"/>
      <c r="F95" s="34">
        <v>45720.65</v>
      </c>
      <c r="G95" s="34"/>
      <c r="H95" s="34"/>
      <c r="I95" s="34">
        <v>23314.47</v>
      </c>
      <c r="J95" s="34"/>
      <c r="K95" s="35">
        <v>69035.12</v>
      </c>
      <c r="L95" s="36">
        <v>3216.3199999999924</v>
      </c>
      <c r="M95" s="37">
        <v>385.95847052915479</v>
      </c>
      <c r="N95" s="38">
        <v>3602.2784705291474</v>
      </c>
      <c r="O95" s="34">
        <v>110</v>
      </c>
      <c r="P95" s="34">
        <v>3492.2784705291474</v>
      </c>
      <c r="Q95" s="34">
        <v>209</v>
      </c>
      <c r="R95" s="42">
        <v>9069.8864116587283</v>
      </c>
      <c r="S95" s="43">
        <v>9278.8864116587283</v>
      </c>
      <c r="T95" s="34">
        <v>9278.8864116587283</v>
      </c>
      <c r="U95" s="34">
        <v>422.59311502804746</v>
      </c>
      <c r="V95" s="39">
        <v>9701.479526686775</v>
      </c>
      <c r="W95" s="44">
        <v>14689.940101030201</v>
      </c>
      <c r="X95" s="129">
        <v>2</v>
      </c>
      <c r="Y95" s="22" t="s">
        <v>47</v>
      </c>
      <c r="Z95" s="22">
        <v>46</v>
      </c>
      <c r="AA95" s="22" t="s">
        <v>87</v>
      </c>
      <c r="AB95" s="22" t="s">
        <v>224</v>
      </c>
      <c r="AC95" s="31">
        <v>44228</v>
      </c>
      <c r="AD95" s="40">
        <v>20000</v>
      </c>
      <c r="AE95" s="22">
        <v>49315.75</v>
      </c>
      <c r="AF95" s="22"/>
      <c r="AG95" s="22"/>
      <c r="AH95" s="22">
        <v>23314.47</v>
      </c>
      <c r="AI95" s="22"/>
      <c r="AJ95" s="32">
        <v>72630.22</v>
      </c>
      <c r="AK95" s="55">
        <f t="shared" si="8"/>
        <v>3595.1000000000058</v>
      </c>
      <c r="AL95" s="56">
        <f t="shared" si="9"/>
        <v>431.24287817919713</v>
      </c>
      <c r="AM95" s="57">
        <f t="shared" si="15"/>
        <v>4026.3428781792031</v>
      </c>
      <c r="AN95" s="49">
        <f t="shared" si="16"/>
        <v>110</v>
      </c>
      <c r="AO95" s="49">
        <f t="shared" si="17"/>
        <v>3916.3428781792031</v>
      </c>
      <c r="AP95" s="49">
        <f t="shared" si="18"/>
        <v>209</v>
      </c>
      <c r="AQ95" s="58">
        <f t="shared" si="19"/>
        <v>10428.314727493344</v>
      </c>
      <c r="AR95" s="59">
        <f t="shared" si="20"/>
        <v>10637.314727493344</v>
      </c>
      <c r="AS95" s="49">
        <f t="shared" si="21"/>
        <v>10637.314727493344</v>
      </c>
      <c r="AT95" s="64">
        <f t="shared" si="22"/>
        <v>405.41713977738493</v>
      </c>
      <c r="AU95" s="73">
        <f t="shared" si="23"/>
        <v>11042.731867270728</v>
      </c>
      <c r="AV95" s="40">
        <v>9701.479526686775</v>
      </c>
      <c r="AW95" s="6">
        <v>5595.0571484143311</v>
      </c>
      <c r="AX95" s="72">
        <f t="shared" si="24"/>
        <v>-32076.842589460426</v>
      </c>
      <c r="AY95" s="74">
        <f t="shared" si="25"/>
        <v>-21034.110722189696</v>
      </c>
      <c r="AZ95" s="66">
        <f t="shared" si="26"/>
        <v>-26344.170621159494</v>
      </c>
      <c r="BA95" s="129">
        <v>2</v>
      </c>
      <c r="BB95" s="52" t="s">
        <v>47</v>
      </c>
      <c r="BC95" s="22">
        <v>46</v>
      </c>
      <c r="BD95" s="22" t="s">
        <v>87</v>
      </c>
      <c r="BE95" s="22" t="s">
        <v>224</v>
      </c>
      <c r="BF95" s="83">
        <v>44255</v>
      </c>
      <c r="BG95" s="40"/>
      <c r="BH95" s="34">
        <v>51727.47</v>
      </c>
      <c r="BI95" s="34"/>
      <c r="BJ95" s="34"/>
      <c r="BK95" s="34">
        <v>23314.47</v>
      </c>
      <c r="BL95" s="34"/>
      <c r="BM95" s="35">
        <f t="shared" si="27"/>
        <v>75041.94</v>
      </c>
      <c r="BN95" s="36">
        <f t="shared" si="28"/>
        <v>2411.7200000000012</v>
      </c>
      <c r="BO95" s="37">
        <f t="shared" si="10"/>
        <v>289.40639999999911</v>
      </c>
      <c r="BP95" s="41">
        <f t="shared" si="29"/>
        <v>2701.1264000000001</v>
      </c>
      <c r="BQ95" s="34">
        <f t="shared" si="30"/>
        <v>110</v>
      </c>
      <c r="BR95" s="34">
        <f t="shared" si="31"/>
        <v>2591.1264000000001</v>
      </c>
      <c r="BS95" s="34">
        <f t="shared" si="32"/>
        <v>209</v>
      </c>
      <c r="BT95" s="42">
        <f t="shared" si="33"/>
        <v>6584.8398186569711</v>
      </c>
      <c r="BU95" s="43">
        <f t="shared" si="34"/>
        <v>6793.8398186569711</v>
      </c>
      <c r="BV95" s="34">
        <f t="shared" si="35"/>
        <v>6793.8398186569711</v>
      </c>
      <c r="BW95" s="43">
        <f t="shared" si="36"/>
        <v>343.4935519706795</v>
      </c>
      <c r="BX95" s="40">
        <f t="shared" si="37"/>
        <v>7137.3333706276508</v>
      </c>
      <c r="BY95" s="93">
        <f t="shared" si="38"/>
        <v>848.67360340869789</v>
      </c>
      <c r="BZ95" s="39">
        <f t="shared" si="39"/>
        <v>7986.0069740363488</v>
      </c>
      <c r="CA95" s="94">
        <f t="shared" si="40"/>
        <v>-18358.163647123147</v>
      </c>
      <c r="CB95" s="129">
        <v>2</v>
      </c>
      <c r="CC95" s="52" t="s">
        <v>47</v>
      </c>
      <c r="CD95" s="22">
        <v>46</v>
      </c>
      <c r="CE95" s="22" t="s">
        <v>87</v>
      </c>
      <c r="CF95" s="22" t="s">
        <v>224</v>
      </c>
      <c r="CG95" s="31">
        <v>44286</v>
      </c>
      <c r="CH95" s="40"/>
      <c r="CI95" s="22">
        <v>53959.87</v>
      </c>
      <c r="CJ95" s="22"/>
      <c r="CK95" s="22"/>
      <c r="CL95" s="22">
        <v>23314.47</v>
      </c>
      <c r="CM95" s="22"/>
      <c r="CN95" s="32">
        <v>77274.34</v>
      </c>
      <c r="CO95" s="36">
        <f t="shared" si="41"/>
        <v>2232.3999999999942</v>
      </c>
      <c r="CP95" s="37">
        <f t="shared" si="42"/>
        <v>267.88821797361425</v>
      </c>
      <c r="CQ95" s="105">
        <f t="shared" si="43"/>
        <v>2500.2882179736084</v>
      </c>
      <c r="CR95" s="34">
        <f t="shared" si="44"/>
        <v>110</v>
      </c>
      <c r="CS95" s="34">
        <f t="shared" si="45"/>
        <v>2390.2882179736084</v>
      </c>
      <c r="CT95" s="34">
        <f t="shared" si="46"/>
        <v>209</v>
      </c>
      <c r="CU95" s="41">
        <f t="shared" si="47"/>
        <v>6077.9261029920908</v>
      </c>
      <c r="CV95" s="43">
        <f t="shared" si="48"/>
        <v>6286.9261029920908</v>
      </c>
      <c r="CW95" s="34">
        <f t="shared" si="49"/>
        <v>6286.9261029920908</v>
      </c>
      <c r="CX95" s="43">
        <f t="shared" si="50"/>
        <v>327.8421628895349</v>
      </c>
      <c r="CY95" s="40">
        <f t="shared" si="51"/>
        <v>6614.7682658816257</v>
      </c>
      <c r="CZ95" s="108">
        <f t="shared" si="52"/>
        <v>589.1641642039765</v>
      </c>
      <c r="DA95" s="123">
        <f t="shared" si="11"/>
        <v>-848.67360340869789</v>
      </c>
      <c r="DB95" s="121">
        <f t="shared" si="53"/>
        <v>-589.1641642039765</v>
      </c>
      <c r="DC95" s="124">
        <f t="shared" si="12"/>
        <v>-2822.5050773671633</v>
      </c>
      <c r="DD95" s="125">
        <f t="shared" si="13"/>
        <v>-1917.3256859954079</v>
      </c>
      <c r="DE95" s="111">
        <f t="shared" si="54"/>
        <v>1026.2638991103565</v>
      </c>
      <c r="DF95" s="106">
        <f t="shared" si="14"/>
        <v>-17331.899748012791</v>
      </c>
      <c r="DG95" s="106" t="str">
        <f t="shared" si="55"/>
        <v>П2 56_Почекутов Д.В.</v>
      </c>
      <c r="DH95" s="129">
        <v>2</v>
      </c>
      <c r="DI95" s="52" t="s">
        <v>47</v>
      </c>
      <c r="DJ95" s="22">
        <v>46</v>
      </c>
      <c r="DK95" s="22" t="s">
        <v>87</v>
      </c>
      <c r="DL95" s="22" t="s">
        <v>224</v>
      </c>
      <c r="DM95" s="31">
        <v>44319</v>
      </c>
      <c r="DN95" s="40"/>
      <c r="DO95" s="34">
        <v>55875.51</v>
      </c>
      <c r="DP95" s="34"/>
      <c r="DQ95" s="34"/>
      <c r="DR95" s="34">
        <v>23314.47</v>
      </c>
      <c r="DS95" s="34"/>
      <c r="DT95" s="35">
        <v>79189.98000000001</v>
      </c>
      <c r="DU95" s="36">
        <f t="shared" si="56"/>
        <v>1915.640000000014</v>
      </c>
      <c r="DV95" s="37">
        <f t="shared" si="57"/>
        <v>229.87576750193529</v>
      </c>
      <c r="DW95" s="105">
        <f t="shared" si="58"/>
        <v>2145.5157675019491</v>
      </c>
      <c r="DX95" s="34">
        <f t="shared" si="59"/>
        <v>110</v>
      </c>
      <c r="DY95" s="34">
        <f t="shared" si="60"/>
        <v>2035.5157675019491</v>
      </c>
      <c r="DZ95" s="34">
        <f t="shared" si="61"/>
        <v>209</v>
      </c>
      <c r="EA95" s="41">
        <f t="shared" si="62"/>
        <v>5052.7923496357462</v>
      </c>
      <c r="EB95" s="43">
        <f t="shared" si="63"/>
        <v>5261.7923496357462</v>
      </c>
      <c r="EC95" s="34">
        <v>6286.9261029920908</v>
      </c>
      <c r="ED95" s="43">
        <f t="shared" si="64"/>
        <v>327.8421628895349</v>
      </c>
      <c r="EE95" s="104">
        <f t="shared" si="65"/>
        <v>5589.634512525281</v>
      </c>
      <c r="EF95" s="39">
        <f t="shared" si="66"/>
        <v>3347.7457159172873</v>
      </c>
      <c r="EG95" s="44">
        <f t="shared" si="67"/>
        <v>-13984.154032095503</v>
      </c>
      <c r="EH95" s="144" t="s">
        <v>87</v>
      </c>
      <c r="EI95" s="129">
        <v>2</v>
      </c>
      <c r="EJ95" s="52" t="s">
        <v>47</v>
      </c>
    </row>
    <row r="96" spans="1:140" ht="15.75" thickBot="1" x14ac:dyDescent="0.3">
      <c r="A96" s="22">
        <v>47</v>
      </c>
      <c r="B96" s="22" t="s">
        <v>88</v>
      </c>
      <c r="C96" s="22" t="s">
        <v>39</v>
      </c>
      <c r="D96" s="31">
        <v>44196</v>
      </c>
      <c r="E96" s="34"/>
      <c r="F96" s="34">
        <v>2121.52</v>
      </c>
      <c r="G96" s="34"/>
      <c r="H96" s="34"/>
      <c r="I96" s="34"/>
      <c r="J96" s="34"/>
      <c r="K96" s="35">
        <v>2121.52</v>
      </c>
      <c r="L96" s="36">
        <v>0</v>
      </c>
      <c r="M96" s="37">
        <v>0</v>
      </c>
      <c r="N96" s="38">
        <v>0</v>
      </c>
      <c r="O96" s="34">
        <v>0</v>
      </c>
      <c r="P96" s="34">
        <v>0</v>
      </c>
      <c r="Q96" s="34">
        <v>0</v>
      </c>
      <c r="R96" s="42">
        <v>0</v>
      </c>
      <c r="S96" s="43">
        <v>0</v>
      </c>
      <c r="T96" s="34">
        <v>0</v>
      </c>
      <c r="U96" s="34">
        <v>0</v>
      </c>
      <c r="V96" s="39">
        <v>0</v>
      </c>
      <c r="W96" s="44">
        <v>-296.08047006840667</v>
      </c>
      <c r="X96" s="129">
        <v>1</v>
      </c>
      <c r="Y96" s="22" t="s">
        <v>47</v>
      </c>
      <c r="Z96" s="22">
        <v>47</v>
      </c>
      <c r="AA96" s="22" t="s">
        <v>88</v>
      </c>
      <c r="AB96" s="22" t="s">
        <v>39</v>
      </c>
      <c r="AC96" s="31">
        <v>44228</v>
      </c>
      <c r="AD96" s="40"/>
      <c r="AE96" s="22">
        <v>2121.52</v>
      </c>
      <c r="AF96" s="22"/>
      <c r="AG96" s="22"/>
      <c r="AH96" s="22"/>
      <c r="AI96" s="22"/>
      <c r="AJ96" s="32">
        <v>2121.52</v>
      </c>
      <c r="AK96" s="55">
        <f t="shared" si="8"/>
        <v>0</v>
      </c>
      <c r="AL96" s="56">
        <f t="shared" si="9"/>
        <v>0</v>
      </c>
      <c r="AM96" s="57">
        <f t="shared" si="15"/>
        <v>0</v>
      </c>
      <c r="AN96" s="49">
        <f t="shared" si="16"/>
        <v>0</v>
      </c>
      <c r="AO96" s="49">
        <f t="shared" si="17"/>
        <v>0</v>
      </c>
      <c r="AP96" s="49">
        <f t="shared" si="18"/>
        <v>0</v>
      </c>
      <c r="AQ96" s="58">
        <f t="shared" si="19"/>
        <v>0</v>
      </c>
      <c r="AR96" s="59">
        <f t="shared" si="20"/>
        <v>0</v>
      </c>
      <c r="AS96" s="49">
        <f t="shared" si="21"/>
        <v>0</v>
      </c>
      <c r="AT96" s="64">
        <f t="shared" si="22"/>
        <v>0</v>
      </c>
      <c r="AU96" s="73">
        <f t="shared" si="23"/>
        <v>0</v>
      </c>
      <c r="AV96" s="40">
        <v>0</v>
      </c>
      <c r="AW96" s="6">
        <v>0</v>
      </c>
      <c r="AX96" s="72">
        <f t="shared" si="24"/>
        <v>0</v>
      </c>
      <c r="AY96" s="74">
        <f t="shared" si="25"/>
        <v>0</v>
      </c>
      <c r="AZ96" s="66">
        <f t="shared" si="26"/>
        <v>-296.08047006840667</v>
      </c>
      <c r="BA96" s="129">
        <v>1</v>
      </c>
      <c r="BB96" s="52" t="s">
        <v>47</v>
      </c>
      <c r="BC96" s="22">
        <v>47</v>
      </c>
      <c r="BD96" s="22" t="s">
        <v>88</v>
      </c>
      <c r="BE96" s="22" t="s">
        <v>39</v>
      </c>
      <c r="BF96" s="83">
        <v>44255</v>
      </c>
      <c r="BG96" s="40"/>
      <c r="BH96" s="34">
        <v>2121.5300000000002</v>
      </c>
      <c r="BI96" s="34"/>
      <c r="BJ96" s="34"/>
      <c r="BK96" s="34"/>
      <c r="BL96" s="34"/>
      <c r="BM96" s="35">
        <f t="shared" si="27"/>
        <v>2121.5300000000002</v>
      </c>
      <c r="BN96" s="36">
        <f t="shared" si="28"/>
        <v>1.0000000000218279E-2</v>
      </c>
      <c r="BO96" s="37">
        <f t="shared" si="10"/>
        <v>1.2000000000261892E-3</v>
      </c>
      <c r="BP96" s="41">
        <f t="shared" si="29"/>
        <v>1.1200000000244468E-2</v>
      </c>
      <c r="BQ96" s="34">
        <f t="shared" si="30"/>
        <v>1.1200000000244468E-2</v>
      </c>
      <c r="BR96" s="34">
        <f t="shared" si="31"/>
        <v>0</v>
      </c>
      <c r="BS96" s="34">
        <f t="shared" si="32"/>
        <v>2.1280000000464486E-2</v>
      </c>
      <c r="BT96" s="42">
        <f t="shared" si="33"/>
        <v>0</v>
      </c>
      <c r="BU96" s="43">
        <f t="shared" si="34"/>
        <v>2.1280000000464486E-2</v>
      </c>
      <c r="BV96" s="34">
        <f t="shared" si="35"/>
        <v>0</v>
      </c>
      <c r="BW96" s="43">
        <f t="shared" si="36"/>
        <v>0</v>
      </c>
      <c r="BX96" s="40">
        <f t="shared" si="37"/>
        <v>2.1280000000464486E-2</v>
      </c>
      <c r="BY96" s="93">
        <f t="shared" si="38"/>
        <v>2.5303251709178787E-3</v>
      </c>
      <c r="BZ96" s="39">
        <f t="shared" si="39"/>
        <v>2.3810325171382367E-2</v>
      </c>
      <c r="CA96" s="94">
        <f t="shared" si="40"/>
        <v>-296.05665974323529</v>
      </c>
      <c r="CB96" s="129">
        <v>1</v>
      </c>
      <c r="CC96" s="52" t="s">
        <v>47</v>
      </c>
      <c r="CD96" s="22">
        <v>47</v>
      </c>
      <c r="CE96" s="22" t="s">
        <v>88</v>
      </c>
      <c r="CF96" s="22" t="s">
        <v>39</v>
      </c>
      <c r="CG96" s="31">
        <v>44286</v>
      </c>
      <c r="CH96" s="40"/>
      <c r="CI96" s="22">
        <v>2121.5300000000002</v>
      </c>
      <c r="CJ96" s="22"/>
      <c r="CK96" s="22"/>
      <c r="CL96" s="22"/>
      <c r="CM96" s="22"/>
      <c r="CN96" s="32">
        <v>2121.5300000000002</v>
      </c>
      <c r="CO96" s="36">
        <f t="shared" si="41"/>
        <v>0</v>
      </c>
      <c r="CP96" s="37">
        <f t="shared" si="42"/>
        <v>0</v>
      </c>
      <c r="CQ96" s="105">
        <f t="shared" si="43"/>
        <v>0</v>
      </c>
      <c r="CR96" s="34">
        <f t="shared" si="44"/>
        <v>0</v>
      </c>
      <c r="CS96" s="34">
        <f t="shared" si="45"/>
        <v>0</v>
      </c>
      <c r="CT96" s="34">
        <f t="shared" si="46"/>
        <v>0</v>
      </c>
      <c r="CU96" s="41">
        <f t="shared" si="47"/>
        <v>0</v>
      </c>
      <c r="CV96" s="43">
        <f t="shared" si="48"/>
        <v>0</v>
      </c>
      <c r="CW96" s="34">
        <f t="shared" si="49"/>
        <v>0</v>
      </c>
      <c r="CX96" s="43">
        <f t="shared" si="50"/>
        <v>0</v>
      </c>
      <c r="CY96" s="40">
        <f t="shared" si="51"/>
        <v>0</v>
      </c>
      <c r="CZ96" s="108">
        <f t="shared" si="52"/>
        <v>0</v>
      </c>
      <c r="DA96" s="123">
        <f t="shared" si="11"/>
        <v>-2.5303251709178787E-3</v>
      </c>
      <c r="DB96" s="121">
        <f t="shared" si="53"/>
        <v>0</v>
      </c>
      <c r="DC96" s="124">
        <f t="shared" si="12"/>
        <v>-8.8407895462506922E-3</v>
      </c>
      <c r="DD96" s="125">
        <f t="shared" si="13"/>
        <v>0</v>
      </c>
      <c r="DE96" s="111">
        <f t="shared" si="54"/>
        <v>-1.1371114717168571E-2</v>
      </c>
      <c r="DF96" s="106">
        <f t="shared" si="14"/>
        <v>-296.06803085795246</v>
      </c>
      <c r="DG96" s="106" t="str">
        <f t="shared" si="55"/>
        <v>П2 61_Комлев Ю.Н.</v>
      </c>
      <c r="DH96" s="129">
        <v>1</v>
      </c>
      <c r="DI96" s="52" t="s">
        <v>47</v>
      </c>
      <c r="DJ96" s="22">
        <v>47</v>
      </c>
      <c r="DK96" s="22" t="s">
        <v>88</v>
      </c>
      <c r="DL96" s="22" t="s">
        <v>39</v>
      </c>
      <c r="DM96" s="31">
        <v>44319</v>
      </c>
      <c r="DN96" s="40"/>
      <c r="DO96" s="34">
        <v>2125.6999999999998</v>
      </c>
      <c r="DP96" s="34"/>
      <c r="DQ96" s="34"/>
      <c r="DR96" s="34"/>
      <c r="DS96" s="34"/>
      <c r="DT96" s="35">
        <v>2125.6999999999998</v>
      </c>
      <c r="DU96" s="36">
        <f t="shared" si="56"/>
        <v>4.169999999999618</v>
      </c>
      <c r="DV96" s="37">
        <f t="shared" si="57"/>
        <v>0.50039775243938078</v>
      </c>
      <c r="DW96" s="105">
        <f t="shared" si="58"/>
        <v>4.6703977524389986</v>
      </c>
      <c r="DX96" s="34">
        <f t="shared" si="59"/>
        <v>4.6703977524389986</v>
      </c>
      <c r="DY96" s="34">
        <f t="shared" si="60"/>
        <v>0</v>
      </c>
      <c r="DZ96" s="34">
        <f t="shared" si="61"/>
        <v>8.8737557296340963</v>
      </c>
      <c r="EA96" s="41">
        <f t="shared" si="62"/>
        <v>0</v>
      </c>
      <c r="EB96" s="43">
        <f t="shared" si="63"/>
        <v>8.8737557296340963</v>
      </c>
      <c r="EC96" s="34">
        <v>0</v>
      </c>
      <c r="ED96" s="43">
        <f t="shared" si="64"/>
        <v>0</v>
      </c>
      <c r="EE96" s="104">
        <f t="shared" si="65"/>
        <v>8.8737557296340963</v>
      </c>
      <c r="EF96" s="39">
        <f t="shared" si="66"/>
        <v>5.3146726608709844</v>
      </c>
      <c r="EG96" s="44">
        <f t="shared" si="67"/>
        <v>-290.75335819708147</v>
      </c>
      <c r="EH96" s="144" t="s">
        <v>88</v>
      </c>
      <c r="EI96" s="129">
        <v>1</v>
      </c>
      <c r="EJ96" s="52" t="s">
        <v>47</v>
      </c>
    </row>
    <row r="97" spans="1:140" ht="15.75" thickBot="1" x14ac:dyDescent="0.3">
      <c r="A97" s="22">
        <v>48</v>
      </c>
      <c r="B97" s="22" t="s">
        <v>89</v>
      </c>
      <c r="C97" s="22" t="s">
        <v>44</v>
      </c>
      <c r="D97" s="31">
        <v>44196</v>
      </c>
      <c r="E97" s="34"/>
      <c r="F97" s="34">
        <v>2233.2200000000003</v>
      </c>
      <c r="G97" s="34"/>
      <c r="H97" s="34"/>
      <c r="I97" s="34"/>
      <c r="J97" s="34"/>
      <c r="K97" s="35">
        <v>2233.2200000000003</v>
      </c>
      <c r="L97" s="36">
        <v>0</v>
      </c>
      <c r="M97" s="37">
        <v>0</v>
      </c>
      <c r="N97" s="38">
        <v>0</v>
      </c>
      <c r="O97" s="34">
        <v>0</v>
      </c>
      <c r="P97" s="34">
        <v>0</v>
      </c>
      <c r="Q97" s="34">
        <v>0</v>
      </c>
      <c r="R97" s="42">
        <v>0</v>
      </c>
      <c r="S97" s="43">
        <v>0</v>
      </c>
      <c r="T97" s="34">
        <v>0</v>
      </c>
      <c r="U97" s="34">
        <v>0</v>
      </c>
      <c r="V97" s="39">
        <v>0</v>
      </c>
      <c r="W97" s="44">
        <v>-681.70054516972209</v>
      </c>
      <c r="X97" s="129">
        <v>1</v>
      </c>
      <c r="Y97" s="22" t="s">
        <v>47</v>
      </c>
      <c r="Z97" s="22">
        <v>48</v>
      </c>
      <c r="AA97" s="22" t="s">
        <v>89</v>
      </c>
      <c r="AB97" s="22" t="s">
        <v>44</v>
      </c>
      <c r="AC97" s="31">
        <v>44228</v>
      </c>
      <c r="AD97" s="40"/>
      <c r="AE97" s="22">
        <v>2233.2200000000003</v>
      </c>
      <c r="AF97" s="22"/>
      <c r="AG97" s="22"/>
      <c r="AH97" s="22"/>
      <c r="AI97" s="22"/>
      <c r="AJ97" s="32">
        <v>2233.2200000000003</v>
      </c>
      <c r="AK97" s="55">
        <f t="shared" si="8"/>
        <v>0</v>
      </c>
      <c r="AL97" s="56">
        <f t="shared" si="9"/>
        <v>0</v>
      </c>
      <c r="AM97" s="57">
        <f t="shared" si="15"/>
        <v>0</v>
      </c>
      <c r="AN97" s="49">
        <f t="shared" si="16"/>
        <v>0</v>
      </c>
      <c r="AO97" s="49">
        <f t="shared" si="17"/>
        <v>0</v>
      </c>
      <c r="AP97" s="49">
        <f t="shared" si="18"/>
        <v>0</v>
      </c>
      <c r="AQ97" s="58">
        <f t="shared" si="19"/>
        <v>0</v>
      </c>
      <c r="AR97" s="59">
        <f t="shared" si="20"/>
        <v>0</v>
      </c>
      <c r="AS97" s="49">
        <f t="shared" si="21"/>
        <v>0</v>
      </c>
      <c r="AT97" s="64">
        <f t="shared" si="22"/>
        <v>0</v>
      </c>
      <c r="AU97" s="73">
        <f t="shared" si="23"/>
        <v>0</v>
      </c>
      <c r="AV97" s="40">
        <v>0</v>
      </c>
      <c r="AW97" s="6">
        <v>0</v>
      </c>
      <c r="AX97" s="72">
        <f t="shared" si="24"/>
        <v>0</v>
      </c>
      <c r="AY97" s="74">
        <f t="shared" si="25"/>
        <v>0</v>
      </c>
      <c r="AZ97" s="66">
        <f t="shared" si="26"/>
        <v>-681.70054516972209</v>
      </c>
      <c r="BA97" s="129">
        <v>1</v>
      </c>
      <c r="BB97" s="52" t="s">
        <v>47</v>
      </c>
      <c r="BC97" s="22">
        <v>48</v>
      </c>
      <c r="BD97" s="22" t="s">
        <v>89</v>
      </c>
      <c r="BE97" s="22" t="s">
        <v>44</v>
      </c>
      <c r="BF97" s="83">
        <v>44255</v>
      </c>
      <c r="BG97" s="40"/>
      <c r="BH97" s="34">
        <v>2233.48</v>
      </c>
      <c r="BI97" s="34"/>
      <c r="BJ97" s="34"/>
      <c r="BK97" s="34"/>
      <c r="BL97" s="34"/>
      <c r="BM97" s="35">
        <f t="shared" si="27"/>
        <v>2233.48</v>
      </c>
      <c r="BN97" s="36">
        <f t="shared" si="28"/>
        <v>0.25999999999976353</v>
      </c>
      <c r="BO97" s="37">
        <f t="shared" si="10"/>
        <v>3.1199999999971514E-2</v>
      </c>
      <c r="BP97" s="41">
        <f t="shared" si="29"/>
        <v>0.29119999999973506</v>
      </c>
      <c r="BQ97" s="34">
        <f t="shared" si="30"/>
        <v>0.29119999999973506</v>
      </c>
      <c r="BR97" s="34">
        <f t="shared" si="31"/>
        <v>0</v>
      </c>
      <c r="BS97" s="34">
        <f t="shared" si="32"/>
        <v>0.55327999999949662</v>
      </c>
      <c r="BT97" s="42">
        <f t="shared" si="33"/>
        <v>0</v>
      </c>
      <c r="BU97" s="43">
        <f t="shared" si="34"/>
        <v>0.55327999999949662</v>
      </c>
      <c r="BV97" s="34">
        <f t="shared" si="35"/>
        <v>0</v>
      </c>
      <c r="BW97" s="43">
        <f t="shared" si="36"/>
        <v>0</v>
      </c>
      <c r="BX97" s="40">
        <f t="shared" si="37"/>
        <v>0.55327999999949662</v>
      </c>
      <c r="BY97" s="93">
        <f t="shared" si="38"/>
        <v>6.5788454442368999E-2</v>
      </c>
      <c r="BZ97" s="39">
        <f t="shared" si="39"/>
        <v>0.61906845444186565</v>
      </c>
      <c r="CA97" s="94">
        <f t="shared" si="40"/>
        <v>-681.08147671528025</v>
      </c>
      <c r="CB97" s="129">
        <v>1</v>
      </c>
      <c r="CC97" s="52" t="s">
        <v>47</v>
      </c>
      <c r="CD97" s="22">
        <v>48</v>
      </c>
      <c r="CE97" s="22" t="s">
        <v>89</v>
      </c>
      <c r="CF97" s="22" t="s">
        <v>44</v>
      </c>
      <c r="CG97" s="31">
        <v>44286</v>
      </c>
      <c r="CH97" s="40"/>
      <c r="CI97" s="22">
        <v>2233.63</v>
      </c>
      <c r="CJ97" s="22"/>
      <c r="CK97" s="22"/>
      <c r="CL97" s="22"/>
      <c r="CM97" s="22"/>
      <c r="CN97" s="32">
        <v>2233.63</v>
      </c>
      <c r="CO97" s="36">
        <f t="shared" si="41"/>
        <v>0.15000000000009095</v>
      </c>
      <c r="CP97" s="37">
        <f t="shared" si="42"/>
        <v>1.8000014646150603E-2</v>
      </c>
      <c r="CQ97" s="105">
        <f t="shared" si="43"/>
        <v>0.16800001464624156</v>
      </c>
      <c r="CR97" s="34">
        <f t="shared" si="44"/>
        <v>0.16800001464624156</v>
      </c>
      <c r="CS97" s="34">
        <f t="shared" si="45"/>
        <v>0</v>
      </c>
      <c r="CT97" s="34">
        <f t="shared" si="46"/>
        <v>0.31920002782785895</v>
      </c>
      <c r="CU97" s="41">
        <f t="shared" si="47"/>
        <v>0</v>
      </c>
      <c r="CV97" s="43">
        <f t="shared" si="48"/>
        <v>0.31920002782785895</v>
      </c>
      <c r="CW97" s="34">
        <f t="shared" si="49"/>
        <v>0</v>
      </c>
      <c r="CX97" s="43">
        <f t="shared" si="50"/>
        <v>0</v>
      </c>
      <c r="CY97" s="40">
        <f t="shared" si="51"/>
        <v>0.31920002782785895</v>
      </c>
      <c r="CZ97" s="108">
        <f t="shared" si="52"/>
        <v>2.8430507320882162E-2</v>
      </c>
      <c r="DA97" s="123">
        <f t="shared" si="11"/>
        <v>-6.5788454442368999E-2</v>
      </c>
      <c r="DB97" s="121">
        <f t="shared" si="53"/>
        <v>-2.8430507320882162E-2</v>
      </c>
      <c r="DC97" s="124">
        <f t="shared" si="12"/>
        <v>-0.22986052819729164</v>
      </c>
      <c r="DD97" s="125">
        <f t="shared" si="13"/>
        <v>-9.7346525519606986E-2</v>
      </c>
      <c r="DE97" s="111">
        <f t="shared" si="54"/>
        <v>-7.3795480331408703E-2</v>
      </c>
      <c r="DF97" s="106">
        <f t="shared" si="14"/>
        <v>-681.1552721956117</v>
      </c>
      <c r="DG97" s="106" t="str">
        <f t="shared" si="55"/>
        <v>П2 7_8_Семенов И.П.</v>
      </c>
      <c r="DH97" s="129">
        <v>1</v>
      </c>
      <c r="DI97" s="52" t="s">
        <v>47</v>
      </c>
      <c r="DJ97" s="22">
        <v>48</v>
      </c>
      <c r="DK97" s="22" t="s">
        <v>89</v>
      </c>
      <c r="DL97" s="22" t="s">
        <v>44</v>
      </c>
      <c r="DM97" s="31">
        <v>44319</v>
      </c>
      <c r="DN97" s="40"/>
      <c r="DO97" s="34">
        <v>2431.4</v>
      </c>
      <c r="DP97" s="34"/>
      <c r="DQ97" s="34"/>
      <c r="DR97" s="34"/>
      <c r="DS97" s="34"/>
      <c r="DT97" s="35">
        <v>2431.4</v>
      </c>
      <c r="DU97" s="36">
        <f t="shared" si="56"/>
        <v>197.76999999999998</v>
      </c>
      <c r="DV97" s="37">
        <f t="shared" si="57"/>
        <v>23.732293405262681</v>
      </c>
      <c r="DW97" s="105">
        <f t="shared" si="58"/>
        <v>221.50229340526266</v>
      </c>
      <c r="DX97" s="34">
        <f t="shared" si="59"/>
        <v>110</v>
      </c>
      <c r="DY97" s="34">
        <f t="shared" si="60"/>
        <v>111.50229340526266</v>
      </c>
      <c r="DZ97" s="34">
        <f t="shared" si="61"/>
        <v>209</v>
      </c>
      <c r="EA97" s="41">
        <f t="shared" si="62"/>
        <v>276.78387172425181</v>
      </c>
      <c r="EB97" s="43">
        <f t="shared" si="63"/>
        <v>485.78387172425181</v>
      </c>
      <c r="EC97" s="34">
        <v>0</v>
      </c>
      <c r="ED97" s="43">
        <f t="shared" si="64"/>
        <v>0</v>
      </c>
      <c r="EE97" s="104">
        <f t="shared" si="65"/>
        <v>485.78387172425181</v>
      </c>
      <c r="EF97" s="39">
        <f t="shared" si="66"/>
        <v>290.94583407598452</v>
      </c>
      <c r="EG97" s="44">
        <f t="shared" si="67"/>
        <v>-390.20943811962718</v>
      </c>
      <c r="EH97" s="144" t="s">
        <v>89</v>
      </c>
      <c r="EI97" s="129">
        <v>1</v>
      </c>
      <c r="EJ97" s="52" t="s">
        <v>47</v>
      </c>
    </row>
    <row r="98" spans="1:140" ht="15.75" thickBot="1" x14ac:dyDescent="0.3">
      <c r="A98" s="22">
        <v>49</v>
      </c>
      <c r="B98" s="22" t="s">
        <v>90</v>
      </c>
      <c r="C98" s="22" t="s">
        <v>40</v>
      </c>
      <c r="D98" s="31">
        <v>44196</v>
      </c>
      <c r="E98" s="34"/>
      <c r="F98" s="34">
        <v>15884.92</v>
      </c>
      <c r="G98" s="34"/>
      <c r="H98" s="34"/>
      <c r="I98" s="34"/>
      <c r="J98" s="34"/>
      <c r="K98" s="35">
        <v>15884.92</v>
      </c>
      <c r="L98" s="36">
        <v>289.28999999999905</v>
      </c>
      <c r="M98" s="37">
        <v>34.714806343703081</v>
      </c>
      <c r="N98" s="38">
        <v>324.00480634370211</v>
      </c>
      <c r="O98" s="34">
        <v>110</v>
      </c>
      <c r="P98" s="34">
        <v>214.00480634370211</v>
      </c>
      <c r="Q98" s="34">
        <v>209</v>
      </c>
      <c r="R98" s="42">
        <v>555.79739744875008</v>
      </c>
      <c r="S98" s="43">
        <v>764.79739744875008</v>
      </c>
      <c r="T98" s="34">
        <v>764.79739744875008</v>
      </c>
      <c r="U98" s="34">
        <v>34.831562777524603</v>
      </c>
      <c r="V98" s="39">
        <v>799.62896022627467</v>
      </c>
      <c r="W98" s="44">
        <v>-1376.2923821611207</v>
      </c>
      <c r="X98" s="129">
        <v>1</v>
      </c>
      <c r="Y98" s="22" t="s">
        <v>47</v>
      </c>
      <c r="Z98" s="22">
        <v>49</v>
      </c>
      <c r="AA98" s="22" t="s">
        <v>90</v>
      </c>
      <c r="AB98" s="22" t="s">
        <v>40</v>
      </c>
      <c r="AC98" s="31">
        <v>44228</v>
      </c>
      <c r="AD98" s="40"/>
      <c r="AE98" s="22">
        <v>16280.880000000001</v>
      </c>
      <c r="AF98" s="22"/>
      <c r="AG98" s="22"/>
      <c r="AH98" s="22"/>
      <c r="AI98" s="22"/>
      <c r="AJ98" s="32">
        <v>16280.880000000001</v>
      </c>
      <c r="AK98" s="55">
        <f t="shared" si="8"/>
        <v>395.96000000000095</v>
      </c>
      <c r="AL98" s="56">
        <f t="shared" si="9"/>
        <v>47.496573125597351</v>
      </c>
      <c r="AM98" s="57">
        <f t="shared" si="15"/>
        <v>443.45657312559831</v>
      </c>
      <c r="AN98" s="49">
        <f t="shared" si="16"/>
        <v>110</v>
      </c>
      <c r="AO98" s="49">
        <f t="shared" si="17"/>
        <v>333.45657312559831</v>
      </c>
      <c r="AP98" s="49">
        <f t="shared" si="18"/>
        <v>209</v>
      </c>
      <c r="AQ98" s="58">
        <f t="shared" si="19"/>
        <v>887.91768256048499</v>
      </c>
      <c r="AR98" s="59">
        <f t="shared" si="20"/>
        <v>1096.917682560485</v>
      </c>
      <c r="AS98" s="49">
        <f t="shared" si="21"/>
        <v>1096.917682560485</v>
      </c>
      <c r="AT98" s="64">
        <f t="shared" si="22"/>
        <v>41.806531143194249</v>
      </c>
      <c r="AU98" s="73">
        <f t="shared" si="23"/>
        <v>1138.7242137036792</v>
      </c>
      <c r="AV98" s="40">
        <v>799.62896022627467</v>
      </c>
      <c r="AW98" s="6">
        <v>603.26272560884752</v>
      </c>
      <c r="AX98" s="72">
        <f t="shared" si="24"/>
        <v>-3095.2648894263689</v>
      </c>
      <c r="AY98" s="74">
        <f t="shared" si="25"/>
        <v>-1956.5406757226897</v>
      </c>
      <c r="AZ98" s="66">
        <f t="shared" si="26"/>
        <v>-3332.8330578838104</v>
      </c>
      <c r="BA98" s="129">
        <v>1</v>
      </c>
      <c r="BB98" s="52" t="s">
        <v>47</v>
      </c>
      <c r="BC98" s="22">
        <v>49</v>
      </c>
      <c r="BD98" s="22" t="s">
        <v>90</v>
      </c>
      <c r="BE98" s="22" t="s">
        <v>40</v>
      </c>
      <c r="BF98" s="83">
        <v>44255</v>
      </c>
      <c r="BG98" s="40"/>
      <c r="BH98" s="34">
        <v>16547.560000000001</v>
      </c>
      <c r="BI98" s="34"/>
      <c r="BJ98" s="34"/>
      <c r="BK98" s="34"/>
      <c r="BL98" s="34"/>
      <c r="BM98" s="35">
        <f t="shared" si="27"/>
        <v>16547.560000000001</v>
      </c>
      <c r="BN98" s="36">
        <f t="shared" si="28"/>
        <v>266.68000000000029</v>
      </c>
      <c r="BO98" s="37">
        <f t="shared" si="10"/>
        <v>32.001599999999925</v>
      </c>
      <c r="BP98" s="41">
        <f t="shared" si="29"/>
        <v>298.68160000000023</v>
      </c>
      <c r="BQ98" s="34">
        <f t="shared" si="30"/>
        <v>110</v>
      </c>
      <c r="BR98" s="34">
        <f t="shared" si="31"/>
        <v>188.68160000000023</v>
      </c>
      <c r="BS98" s="34">
        <f t="shared" si="32"/>
        <v>209</v>
      </c>
      <c r="BT98" s="42">
        <f t="shared" si="33"/>
        <v>479.49729998810892</v>
      </c>
      <c r="BU98" s="43">
        <f t="shared" si="34"/>
        <v>688.49729998810892</v>
      </c>
      <c r="BV98" s="34">
        <f t="shared" si="35"/>
        <v>688.49729998810892</v>
      </c>
      <c r="BW98" s="43">
        <f t="shared" si="36"/>
        <v>34.810120551515887</v>
      </c>
      <c r="BX98" s="40">
        <f t="shared" si="37"/>
        <v>723.30742053962479</v>
      </c>
      <c r="BY98" s="93">
        <f t="shared" si="38"/>
        <v>86.005778781162945</v>
      </c>
      <c r="BZ98" s="39">
        <f t="shared" si="39"/>
        <v>809.3131993207877</v>
      </c>
      <c r="CA98" s="94">
        <f t="shared" si="40"/>
        <v>-2523.5198585630228</v>
      </c>
      <c r="CB98" s="129">
        <v>1</v>
      </c>
      <c r="CC98" s="52" t="s">
        <v>47</v>
      </c>
      <c r="CD98" s="22">
        <v>49</v>
      </c>
      <c r="CE98" s="22" t="s">
        <v>90</v>
      </c>
      <c r="CF98" s="22" t="s">
        <v>40</v>
      </c>
      <c r="CG98" s="31">
        <v>44286</v>
      </c>
      <c r="CH98" s="40"/>
      <c r="CI98" s="22">
        <v>16893.97</v>
      </c>
      <c r="CJ98" s="22"/>
      <c r="CK98" s="22"/>
      <c r="CL98" s="22"/>
      <c r="CM98" s="22"/>
      <c r="CN98" s="32">
        <v>16893.97</v>
      </c>
      <c r="CO98" s="36">
        <f t="shared" si="41"/>
        <v>346.40999999999985</v>
      </c>
      <c r="CP98" s="37">
        <f t="shared" si="42"/>
        <v>41.569233823794981</v>
      </c>
      <c r="CQ98" s="105">
        <f t="shared" si="43"/>
        <v>387.97923382379486</v>
      </c>
      <c r="CR98" s="34">
        <f t="shared" si="44"/>
        <v>110</v>
      </c>
      <c r="CS98" s="34">
        <f t="shared" si="45"/>
        <v>277.97923382379486</v>
      </c>
      <c r="CT98" s="34">
        <f t="shared" si="46"/>
        <v>209</v>
      </c>
      <c r="CU98" s="41">
        <f t="shared" si="47"/>
        <v>706.83410839037117</v>
      </c>
      <c r="CV98" s="43">
        <f t="shared" si="48"/>
        <v>915.83410839037117</v>
      </c>
      <c r="CW98" s="34">
        <f t="shared" si="49"/>
        <v>915.83410839037117</v>
      </c>
      <c r="CX98" s="43">
        <f t="shared" si="50"/>
        <v>47.757684761049227</v>
      </c>
      <c r="CY98" s="40">
        <f t="shared" si="51"/>
        <v>963.59179315142035</v>
      </c>
      <c r="CZ98" s="108">
        <f t="shared" si="52"/>
        <v>85.825191545119367</v>
      </c>
      <c r="DA98" s="123">
        <f t="shared" si="11"/>
        <v>-86.005778781162945</v>
      </c>
      <c r="DB98" s="121">
        <f t="shared" si="53"/>
        <v>-85.825191545119367</v>
      </c>
      <c r="DC98" s="124">
        <f t="shared" si="12"/>
        <v>-286.03664155187221</v>
      </c>
      <c r="DD98" s="125">
        <f t="shared" si="13"/>
        <v>-279.30219496167825</v>
      </c>
      <c r="DE98" s="111">
        <f t="shared" si="54"/>
        <v>312.24717785670686</v>
      </c>
      <c r="DF98" s="106">
        <f t="shared" si="14"/>
        <v>-2211.2726807063159</v>
      </c>
      <c r="DG98" s="106" t="str">
        <f t="shared" si="55"/>
        <v>П2 71_Белов Н.М.</v>
      </c>
      <c r="DH98" s="129">
        <v>1</v>
      </c>
      <c r="DI98" s="52" t="s">
        <v>47</v>
      </c>
      <c r="DJ98" s="22">
        <v>49</v>
      </c>
      <c r="DK98" s="22" t="s">
        <v>90</v>
      </c>
      <c r="DL98" s="22" t="s">
        <v>40</v>
      </c>
      <c r="DM98" s="31">
        <v>44319</v>
      </c>
      <c r="DN98" s="40"/>
      <c r="DO98" s="34">
        <v>17382.5</v>
      </c>
      <c r="DP98" s="34"/>
      <c r="DQ98" s="34"/>
      <c r="DR98" s="34"/>
      <c r="DS98" s="34"/>
      <c r="DT98" s="35">
        <v>17382.5</v>
      </c>
      <c r="DU98" s="36">
        <f t="shared" si="56"/>
        <v>488.52999999999884</v>
      </c>
      <c r="DV98" s="37">
        <f t="shared" si="57"/>
        <v>58.623336690463425</v>
      </c>
      <c r="DW98" s="105">
        <f t="shared" si="58"/>
        <v>547.15333669046231</v>
      </c>
      <c r="DX98" s="34">
        <f t="shared" si="59"/>
        <v>110</v>
      </c>
      <c r="DY98" s="34">
        <f t="shared" si="60"/>
        <v>437.15333669046231</v>
      </c>
      <c r="DZ98" s="34">
        <f t="shared" si="61"/>
        <v>209</v>
      </c>
      <c r="EA98" s="41">
        <f t="shared" si="62"/>
        <v>1085.1525055775292</v>
      </c>
      <c r="EB98" s="43">
        <f t="shared" si="63"/>
        <v>1294.1525055775292</v>
      </c>
      <c r="EC98" s="34">
        <v>915.83410839037117</v>
      </c>
      <c r="ED98" s="43">
        <f t="shared" si="64"/>
        <v>47.757684761049227</v>
      </c>
      <c r="EE98" s="104">
        <f t="shared" si="65"/>
        <v>1341.9101903385783</v>
      </c>
      <c r="EF98" s="39">
        <f t="shared" si="66"/>
        <v>803.69728660884584</v>
      </c>
      <c r="EG98" s="44">
        <f t="shared" si="67"/>
        <v>-1407.5753940974701</v>
      </c>
      <c r="EH98" s="144" t="s">
        <v>90</v>
      </c>
      <c r="EI98" s="129">
        <v>1</v>
      </c>
      <c r="EJ98" s="52" t="s">
        <v>47</v>
      </c>
    </row>
    <row r="99" spans="1:140" ht="15.75" thickBot="1" x14ac:dyDescent="0.3">
      <c r="A99" s="22">
        <v>50</v>
      </c>
      <c r="B99" s="22" t="s">
        <v>256</v>
      </c>
      <c r="C99" s="22" t="s">
        <v>263</v>
      </c>
      <c r="D99" s="31">
        <v>44196</v>
      </c>
      <c r="E99" s="34">
        <v>2000</v>
      </c>
      <c r="F99" s="34">
        <v>10115.040000000001</v>
      </c>
      <c r="G99" s="34">
        <v>39.519999999999996</v>
      </c>
      <c r="H99" s="34">
        <v>5749.63</v>
      </c>
      <c r="I99" s="34"/>
      <c r="J99" s="34"/>
      <c r="K99" s="35">
        <v>15904.190000000002</v>
      </c>
      <c r="L99" s="36">
        <v>1455.0900000000001</v>
      </c>
      <c r="M99" s="37">
        <v>174.61083190797845</v>
      </c>
      <c r="N99" s="38">
        <v>1629.7008319079787</v>
      </c>
      <c r="O99" s="34">
        <v>110</v>
      </c>
      <c r="P99" s="34">
        <v>1519.7008319079787</v>
      </c>
      <c r="Q99" s="34">
        <v>209</v>
      </c>
      <c r="R99" s="42">
        <v>3946.8541931652358</v>
      </c>
      <c r="S99" s="43">
        <v>4155.8541931652362</v>
      </c>
      <c r="T99" s="34">
        <v>4155.8541931652362</v>
      </c>
      <c r="U99" s="34">
        <v>189.27221340756975</v>
      </c>
      <c r="V99" s="39">
        <v>4345.1264065728055</v>
      </c>
      <c r="W99" s="44">
        <v>1362.6203355239295</v>
      </c>
      <c r="X99" s="129">
        <v>2</v>
      </c>
      <c r="Y99" s="22" t="s">
        <v>47</v>
      </c>
      <c r="Z99" s="22">
        <v>50</v>
      </c>
      <c r="AA99" s="22" t="s">
        <v>256</v>
      </c>
      <c r="AB99" s="22" t="s">
        <v>263</v>
      </c>
      <c r="AC99" s="31">
        <v>44228</v>
      </c>
      <c r="AD99" s="40">
        <v>1500</v>
      </c>
      <c r="AE99" s="22">
        <v>12385.710000000001</v>
      </c>
      <c r="AF99" s="22">
        <v>39.519999999999996</v>
      </c>
      <c r="AG99" s="22">
        <v>5749.63</v>
      </c>
      <c r="AH99" s="22"/>
      <c r="AI99" s="22"/>
      <c r="AJ99" s="32">
        <v>18174.86</v>
      </c>
      <c r="AK99" s="55">
        <f t="shared" si="8"/>
        <v>2270.6699999999983</v>
      </c>
      <c r="AL99" s="56">
        <f t="shared" si="9"/>
        <v>272.37358243029547</v>
      </c>
      <c r="AM99" s="57">
        <f t="shared" si="15"/>
        <v>2543.0435824302936</v>
      </c>
      <c r="AN99" s="49">
        <f t="shared" si="16"/>
        <v>110</v>
      </c>
      <c r="AO99" s="49">
        <f t="shared" si="17"/>
        <v>2433.0435824302936</v>
      </c>
      <c r="AP99" s="49">
        <f t="shared" si="18"/>
        <v>209</v>
      </c>
      <c r="AQ99" s="58">
        <f t="shared" si="19"/>
        <v>6478.6319820616081</v>
      </c>
      <c r="AR99" s="59">
        <f t="shared" si="20"/>
        <v>6687.6319820616081</v>
      </c>
      <c r="AS99" s="49">
        <f t="shared" si="21"/>
        <v>6687.6319820616081</v>
      </c>
      <c r="AT99" s="64">
        <f t="shared" si="22"/>
        <v>254.88393448052915</v>
      </c>
      <c r="AU99" s="73">
        <f t="shared" si="23"/>
        <v>6942.5159165421373</v>
      </c>
      <c r="AV99" s="40">
        <v>4345.1264065728055</v>
      </c>
      <c r="AW99" s="6">
        <v>2024.6400010309189</v>
      </c>
      <c r="AX99" s="72">
        <f t="shared" si="24"/>
        <v>-16212.142866881246</v>
      </c>
      <c r="AY99" s="74">
        <f t="shared" si="25"/>
        <v>-9269.6269503391086</v>
      </c>
      <c r="AZ99" s="66">
        <f t="shared" si="26"/>
        <v>-9407.0066148151782</v>
      </c>
      <c r="BA99" s="129">
        <v>2</v>
      </c>
      <c r="BB99" s="52" t="s">
        <v>47</v>
      </c>
      <c r="BC99" s="22">
        <v>50</v>
      </c>
      <c r="BD99" s="22" t="s">
        <v>256</v>
      </c>
      <c r="BE99" s="22" t="s">
        <v>263</v>
      </c>
      <c r="BF99" s="83">
        <v>44255</v>
      </c>
      <c r="BG99" s="40"/>
      <c r="BH99" s="34">
        <v>13756.33</v>
      </c>
      <c r="BI99" s="34">
        <v>39.519999999999996</v>
      </c>
      <c r="BJ99" s="34">
        <v>5749.63</v>
      </c>
      <c r="BK99" s="34"/>
      <c r="BL99" s="34"/>
      <c r="BM99" s="35">
        <f t="shared" si="27"/>
        <v>19545.48</v>
      </c>
      <c r="BN99" s="36">
        <f t="shared" si="28"/>
        <v>1370.619999999999</v>
      </c>
      <c r="BO99" s="37">
        <f t="shared" si="10"/>
        <v>164.47439999999929</v>
      </c>
      <c r="BP99" s="41">
        <f t="shared" si="29"/>
        <v>1535.0943999999984</v>
      </c>
      <c r="BQ99" s="34">
        <f t="shared" si="30"/>
        <v>110</v>
      </c>
      <c r="BR99" s="34">
        <f t="shared" si="31"/>
        <v>1425.0943999999984</v>
      </c>
      <c r="BS99" s="34">
        <f t="shared" si="32"/>
        <v>209</v>
      </c>
      <c r="BT99" s="42">
        <f t="shared" si="33"/>
        <v>3621.5980627054914</v>
      </c>
      <c r="BU99" s="43">
        <f t="shared" si="34"/>
        <v>3830.5980627054914</v>
      </c>
      <c r="BV99" s="34">
        <f t="shared" si="35"/>
        <v>3830.5980627054914</v>
      </c>
      <c r="BW99" s="43">
        <f t="shared" si="36"/>
        <v>193.67335260353872</v>
      </c>
      <c r="BX99" s="40">
        <f t="shared" si="37"/>
        <v>4024.2714153090301</v>
      </c>
      <c r="BY99" s="93">
        <f t="shared" si="38"/>
        <v>478.51105528851002</v>
      </c>
      <c r="BZ99" s="39">
        <f t="shared" si="39"/>
        <v>4502.7824705975399</v>
      </c>
      <c r="CA99" s="94">
        <f t="shared" si="40"/>
        <v>-4904.2241442176382</v>
      </c>
      <c r="CB99" s="129">
        <v>2</v>
      </c>
      <c r="CC99" s="52" t="s">
        <v>47</v>
      </c>
      <c r="CD99" s="22">
        <v>50</v>
      </c>
      <c r="CE99" s="22" t="s">
        <v>256</v>
      </c>
      <c r="CF99" s="22" t="s">
        <v>263</v>
      </c>
      <c r="CG99" s="31">
        <v>44286</v>
      </c>
      <c r="CH99" s="40"/>
      <c r="CI99" s="22">
        <v>14686.11</v>
      </c>
      <c r="CJ99" s="22">
        <v>39.519999999999996</v>
      </c>
      <c r="CK99" s="22">
        <v>5749.63</v>
      </c>
      <c r="CL99" s="22"/>
      <c r="CM99" s="22"/>
      <c r="CN99" s="32">
        <v>20475.260000000002</v>
      </c>
      <c r="CO99" s="36">
        <f t="shared" si="41"/>
        <v>929.78000000000247</v>
      </c>
      <c r="CP99" s="37">
        <f t="shared" si="42"/>
        <v>111.57369078458535</v>
      </c>
      <c r="CQ99" s="105">
        <f t="shared" si="43"/>
        <v>1041.3536907845878</v>
      </c>
      <c r="CR99" s="34">
        <f t="shared" si="44"/>
        <v>110</v>
      </c>
      <c r="CS99" s="34">
        <f t="shared" si="45"/>
        <v>931.3536907845878</v>
      </c>
      <c r="CT99" s="34">
        <f t="shared" si="46"/>
        <v>209</v>
      </c>
      <c r="CU99" s="41">
        <f t="shared" si="47"/>
        <v>2368.2076771212915</v>
      </c>
      <c r="CV99" s="43">
        <f t="shared" si="48"/>
        <v>2577.2076771212915</v>
      </c>
      <c r="CW99" s="34">
        <f t="shared" si="49"/>
        <v>2577.2076771212915</v>
      </c>
      <c r="CX99" s="43">
        <f t="shared" si="50"/>
        <v>134.39275812083156</v>
      </c>
      <c r="CY99" s="40">
        <f t="shared" si="51"/>
        <v>2711.6004352421232</v>
      </c>
      <c r="CZ99" s="108">
        <f t="shared" si="52"/>
        <v>241.5168211295815</v>
      </c>
      <c r="DA99" s="123">
        <f t="shared" si="11"/>
        <v>-478.51105528851002</v>
      </c>
      <c r="DB99" s="121">
        <f t="shared" si="53"/>
        <v>-241.5168211295815</v>
      </c>
      <c r="DC99" s="124">
        <f t="shared" si="12"/>
        <v>-1591.4244035674656</v>
      </c>
      <c r="DD99" s="125">
        <f t="shared" si="13"/>
        <v>-785.97177643578675</v>
      </c>
      <c r="DE99" s="111">
        <f t="shared" si="54"/>
        <v>-144.30680004963892</v>
      </c>
      <c r="DF99" s="106">
        <f t="shared" si="14"/>
        <v>-5048.5309442672769</v>
      </c>
      <c r="DG99" s="106" t="str">
        <f t="shared" si="55"/>
        <v>П2 94_Симакова А.Л.</v>
      </c>
      <c r="DH99" s="129">
        <v>2</v>
      </c>
      <c r="DI99" s="52" t="s">
        <v>47</v>
      </c>
      <c r="DJ99" s="22">
        <v>50</v>
      </c>
      <c r="DK99" s="22" t="s">
        <v>256</v>
      </c>
      <c r="DL99" s="22" t="s">
        <v>263</v>
      </c>
      <c r="DM99" s="31">
        <v>44319</v>
      </c>
      <c r="DN99" s="40"/>
      <c r="DO99" s="34">
        <v>15209.14</v>
      </c>
      <c r="DP99" s="34">
        <v>39.519999999999996</v>
      </c>
      <c r="DQ99" s="34">
        <v>5749.63</v>
      </c>
      <c r="DR99" s="34"/>
      <c r="DS99" s="34"/>
      <c r="DT99" s="35">
        <v>20998.29</v>
      </c>
      <c r="DU99" s="36">
        <f t="shared" si="56"/>
        <v>523.02999999999884</v>
      </c>
      <c r="DV99" s="37">
        <f t="shared" si="57"/>
        <v>62.763318095537819</v>
      </c>
      <c r="DW99" s="105">
        <f t="shared" si="58"/>
        <v>585.79331809553662</v>
      </c>
      <c r="DX99" s="34">
        <f t="shared" si="59"/>
        <v>110</v>
      </c>
      <c r="DY99" s="34">
        <f t="shared" si="60"/>
        <v>475.79331809553662</v>
      </c>
      <c r="DZ99" s="34">
        <f t="shared" si="61"/>
        <v>209</v>
      </c>
      <c r="EA99" s="41">
        <f t="shared" si="62"/>
        <v>1181.0691305188489</v>
      </c>
      <c r="EB99" s="43">
        <f t="shared" si="63"/>
        <v>1390.0691305188489</v>
      </c>
      <c r="EC99" s="34">
        <v>2577.2076771212915</v>
      </c>
      <c r="ED99" s="43">
        <f t="shared" si="64"/>
        <v>134.39275812083156</v>
      </c>
      <c r="EE99" s="104">
        <f t="shared" si="65"/>
        <v>1524.4618886396804</v>
      </c>
      <c r="EF99" s="39">
        <f t="shared" si="66"/>
        <v>913.0312089881179</v>
      </c>
      <c r="EG99" s="44">
        <f t="shared" si="67"/>
        <v>-4135.4997352791588</v>
      </c>
      <c r="EH99" s="144" t="s">
        <v>256</v>
      </c>
      <c r="EI99" s="129">
        <v>2</v>
      </c>
      <c r="EJ99" s="52" t="s">
        <v>47</v>
      </c>
    </row>
    <row r="100" spans="1:140" ht="15.75" thickBot="1" x14ac:dyDescent="0.3">
      <c r="A100" s="22">
        <v>51</v>
      </c>
      <c r="B100" s="22" t="s">
        <v>41</v>
      </c>
      <c r="C100" s="22" t="s">
        <v>42</v>
      </c>
      <c r="D100" s="31">
        <v>44196</v>
      </c>
      <c r="E100" s="34"/>
      <c r="F100" s="34">
        <v>41727.39</v>
      </c>
      <c r="G100" s="34"/>
      <c r="H100" s="34"/>
      <c r="I100" s="34"/>
      <c r="J100" s="34"/>
      <c r="K100" s="35">
        <v>41727.39</v>
      </c>
      <c r="L100" s="36">
        <v>731.55999999999767</v>
      </c>
      <c r="M100" s="37">
        <v>87.787216042031957</v>
      </c>
      <c r="N100" s="38">
        <v>819.34721604202969</v>
      </c>
      <c r="O100" s="34">
        <v>110</v>
      </c>
      <c r="P100" s="34">
        <v>709.34721604202969</v>
      </c>
      <c r="Q100" s="34">
        <v>209</v>
      </c>
      <c r="R100" s="42">
        <v>1842.2639346262454</v>
      </c>
      <c r="S100" s="43">
        <v>2051.2639346262454</v>
      </c>
      <c r="T100" s="34">
        <v>2051.2639346262454</v>
      </c>
      <c r="U100" s="34">
        <v>93.42177255119914</v>
      </c>
      <c r="V100" s="39">
        <v>2144.6857071774443</v>
      </c>
      <c r="W100" s="44">
        <v>7985.4598603757331</v>
      </c>
      <c r="X100" s="129">
        <v>1</v>
      </c>
      <c r="Y100" s="22" t="s">
        <v>47</v>
      </c>
      <c r="Z100" s="22">
        <v>51</v>
      </c>
      <c r="AA100" s="22" t="s">
        <v>41</v>
      </c>
      <c r="AB100" s="22" t="s">
        <v>42</v>
      </c>
      <c r="AC100" s="31">
        <v>44228</v>
      </c>
      <c r="AD100" s="40">
        <v>7985.46</v>
      </c>
      <c r="AE100" s="22">
        <v>42303.71</v>
      </c>
      <c r="AF100" s="22"/>
      <c r="AG100" s="22"/>
      <c r="AH100" s="22"/>
      <c r="AI100" s="22"/>
      <c r="AJ100" s="32">
        <v>42303.71</v>
      </c>
      <c r="AK100" s="55">
        <f t="shared" si="8"/>
        <v>576.31999999999971</v>
      </c>
      <c r="AL100" s="56">
        <f t="shared" si="9"/>
        <v>69.131288573957434</v>
      </c>
      <c r="AM100" s="57">
        <f t="shared" si="15"/>
        <v>645.45128857395719</v>
      </c>
      <c r="AN100" s="49">
        <f t="shared" si="16"/>
        <v>110</v>
      </c>
      <c r="AO100" s="49">
        <f t="shared" si="17"/>
        <v>535.45128857395719</v>
      </c>
      <c r="AP100" s="49">
        <f t="shared" si="18"/>
        <v>209</v>
      </c>
      <c r="AQ100" s="58">
        <f t="shared" si="19"/>
        <v>1425.7828622725565</v>
      </c>
      <c r="AR100" s="59">
        <f t="shared" si="20"/>
        <v>1634.7828622725565</v>
      </c>
      <c r="AS100" s="49">
        <f t="shared" si="21"/>
        <v>1634.7828622725565</v>
      </c>
      <c r="AT100" s="64">
        <f t="shared" si="22"/>
        <v>62.306043316235169</v>
      </c>
      <c r="AU100" s="73">
        <f t="shared" si="23"/>
        <v>1697.0889055887917</v>
      </c>
      <c r="AV100" s="40">
        <v>2144.6857071774443</v>
      </c>
      <c r="AW100" s="6">
        <v>1266.6558050728449</v>
      </c>
      <c r="AX100" s="72">
        <f t="shared" si="24"/>
        <v>-6221.217499970865</v>
      </c>
      <c r="AY100" s="74">
        <f t="shared" si="25"/>
        <v>-4524.1285943820731</v>
      </c>
      <c r="AZ100" s="66">
        <f t="shared" si="26"/>
        <v>-4524.12873400634</v>
      </c>
      <c r="BA100" s="129">
        <v>1</v>
      </c>
      <c r="BB100" s="52" t="s">
        <v>47</v>
      </c>
      <c r="BC100" s="22">
        <v>51</v>
      </c>
      <c r="BD100" s="22" t="s">
        <v>41</v>
      </c>
      <c r="BE100" s="22" t="s">
        <v>42</v>
      </c>
      <c r="BF100" s="83">
        <v>44255</v>
      </c>
      <c r="BG100" s="40"/>
      <c r="BH100" s="34">
        <v>42680.82</v>
      </c>
      <c r="BI100" s="34"/>
      <c r="BJ100" s="34"/>
      <c r="BK100" s="34"/>
      <c r="BL100" s="34"/>
      <c r="BM100" s="35">
        <f t="shared" si="27"/>
        <v>42680.82</v>
      </c>
      <c r="BN100" s="36">
        <f t="shared" si="28"/>
        <v>377.11000000000058</v>
      </c>
      <c r="BO100" s="37">
        <f t="shared" si="10"/>
        <v>45.253199999999914</v>
      </c>
      <c r="BP100" s="41">
        <f t="shared" si="29"/>
        <v>422.36320000000052</v>
      </c>
      <c r="BQ100" s="34">
        <f t="shared" si="30"/>
        <v>110</v>
      </c>
      <c r="BR100" s="34">
        <f t="shared" si="31"/>
        <v>312.36320000000052</v>
      </c>
      <c r="BS100" s="34">
        <f t="shared" si="32"/>
        <v>209</v>
      </c>
      <c r="BT100" s="42">
        <f t="shared" si="33"/>
        <v>793.80984163609867</v>
      </c>
      <c r="BU100" s="43">
        <f t="shared" si="34"/>
        <v>1002.8098416360987</v>
      </c>
      <c r="BV100" s="34">
        <f t="shared" si="35"/>
        <v>1002.8098416360987</v>
      </c>
      <c r="BW100" s="43">
        <f t="shared" si="36"/>
        <v>50.701624361057121</v>
      </c>
      <c r="BX100" s="40">
        <f t="shared" si="37"/>
        <v>1053.5114659971557</v>
      </c>
      <c r="BY100" s="93">
        <f t="shared" si="38"/>
        <v>125.26910621264155</v>
      </c>
      <c r="BZ100" s="39">
        <f t="shared" si="39"/>
        <v>1178.7805722097974</v>
      </c>
      <c r="CA100" s="94">
        <f t="shared" si="40"/>
        <v>-3345.3481617965426</v>
      </c>
      <c r="CB100" s="129">
        <v>1</v>
      </c>
      <c r="CC100" s="52" t="s">
        <v>47</v>
      </c>
      <c r="CD100" s="22">
        <v>51</v>
      </c>
      <c r="CE100" s="22" t="s">
        <v>41</v>
      </c>
      <c r="CF100" s="22" t="s">
        <v>42</v>
      </c>
      <c r="CG100" s="31">
        <v>44286</v>
      </c>
      <c r="CH100" s="40"/>
      <c r="CI100" s="22">
        <v>43093.120000000003</v>
      </c>
      <c r="CJ100" s="22"/>
      <c r="CK100" s="22"/>
      <c r="CL100" s="22"/>
      <c r="CM100" s="22"/>
      <c r="CN100" s="32">
        <v>43093.120000000003</v>
      </c>
      <c r="CO100" s="36">
        <f t="shared" si="41"/>
        <v>412.30000000000291</v>
      </c>
      <c r="CP100" s="37">
        <f t="shared" si="42"/>
        <v>49.476040257356303</v>
      </c>
      <c r="CQ100" s="105">
        <f t="shared" si="43"/>
        <v>461.77604025735923</v>
      </c>
      <c r="CR100" s="34">
        <f t="shared" si="44"/>
        <v>110</v>
      </c>
      <c r="CS100" s="34">
        <f t="shared" si="45"/>
        <v>351.77604025735923</v>
      </c>
      <c r="CT100" s="34">
        <f t="shared" si="46"/>
        <v>209</v>
      </c>
      <c r="CU100" s="41">
        <f t="shared" si="47"/>
        <v>894.48157816715934</v>
      </c>
      <c r="CV100" s="43">
        <f t="shared" si="48"/>
        <v>1103.4815781671593</v>
      </c>
      <c r="CW100" s="34">
        <f t="shared" si="49"/>
        <v>1103.4815781671593</v>
      </c>
      <c r="CX100" s="43">
        <f t="shared" si="50"/>
        <v>57.542872521263675</v>
      </c>
      <c r="CY100" s="40">
        <f t="shared" si="51"/>
        <v>1161.024450688423</v>
      </c>
      <c r="CZ100" s="108">
        <f t="shared" si="52"/>
        <v>103.41012301797646</v>
      </c>
      <c r="DA100" s="123">
        <f t="shared" si="11"/>
        <v>-125.26910621264155</v>
      </c>
      <c r="DB100" s="121">
        <f t="shared" si="53"/>
        <v>-103.41012301797646</v>
      </c>
      <c r="DC100" s="124">
        <f t="shared" si="12"/>
        <v>-416.61798705922087</v>
      </c>
      <c r="DD100" s="125">
        <f t="shared" si="13"/>
        <v>-336.52909851059303</v>
      </c>
      <c r="DE100" s="111">
        <f t="shared" si="54"/>
        <v>282.60825890596743</v>
      </c>
      <c r="DF100" s="106">
        <f t="shared" si="14"/>
        <v>-3062.7399028905752</v>
      </c>
      <c r="DG100" s="106" t="str">
        <f t="shared" si="55"/>
        <v>Охрана</v>
      </c>
      <c r="DH100" s="129">
        <v>1</v>
      </c>
      <c r="DI100" s="52" t="s">
        <v>47</v>
      </c>
      <c r="DJ100" s="22">
        <v>51</v>
      </c>
      <c r="DK100" s="22" t="s">
        <v>41</v>
      </c>
      <c r="DL100" s="22" t="s">
        <v>42</v>
      </c>
      <c r="DM100" s="31">
        <v>44319</v>
      </c>
      <c r="DN100" s="40"/>
      <c r="DO100" s="34">
        <v>43788.33</v>
      </c>
      <c r="DP100" s="34"/>
      <c r="DQ100" s="34"/>
      <c r="DR100" s="34"/>
      <c r="DS100" s="34"/>
      <c r="DT100" s="35">
        <v>43788.33</v>
      </c>
      <c r="DU100" s="36">
        <f t="shared" si="56"/>
        <v>695.20999999999913</v>
      </c>
      <c r="DV100" s="37">
        <f t="shared" si="57"/>
        <v>83.424825293384487</v>
      </c>
      <c r="DW100" s="105">
        <f t="shared" si="58"/>
        <v>778.63482529338364</v>
      </c>
      <c r="DX100" s="34">
        <f t="shared" si="59"/>
        <v>110</v>
      </c>
      <c r="DY100" s="34">
        <f t="shared" si="60"/>
        <v>668.63482529338364</v>
      </c>
      <c r="DZ100" s="34">
        <f t="shared" si="61"/>
        <v>209</v>
      </c>
      <c r="EA100" s="41">
        <f t="shared" si="62"/>
        <v>1659.7625937767182</v>
      </c>
      <c r="EB100" s="43">
        <f t="shared" si="63"/>
        <v>1868.7625937767182</v>
      </c>
      <c r="EC100" s="34">
        <v>1103.4815781671593</v>
      </c>
      <c r="ED100" s="43">
        <f t="shared" si="64"/>
        <v>57.542872521263675</v>
      </c>
      <c r="EE100" s="104">
        <f t="shared" si="65"/>
        <v>1926.3054662979819</v>
      </c>
      <c r="EF100" s="39">
        <f t="shared" si="66"/>
        <v>1153.7034949059121</v>
      </c>
      <c r="EG100" s="44">
        <f t="shared" si="67"/>
        <v>-1909.0364079846631</v>
      </c>
      <c r="EH100" s="144" t="s">
        <v>41</v>
      </c>
      <c r="EI100" s="129">
        <v>1</v>
      </c>
      <c r="EJ100" s="52" t="s">
        <v>47</v>
      </c>
    </row>
    <row r="101" spans="1:140" ht="15.75" thickBot="1" x14ac:dyDescent="0.3">
      <c r="A101" s="22">
        <v>52</v>
      </c>
      <c r="B101" s="22" t="s">
        <v>91</v>
      </c>
      <c r="C101" s="22" t="s">
        <v>92</v>
      </c>
      <c r="D101" s="31">
        <v>44196</v>
      </c>
      <c r="E101" s="34"/>
      <c r="F101" s="34">
        <v>3384.44</v>
      </c>
      <c r="G101" s="34"/>
      <c r="H101" s="34"/>
      <c r="I101" s="34"/>
      <c r="J101" s="34"/>
      <c r="K101" s="35">
        <v>3384.44</v>
      </c>
      <c r="L101" s="36">
        <v>188.48999999999978</v>
      </c>
      <c r="M101" s="37">
        <v>22.618804133307776</v>
      </c>
      <c r="N101" s="38">
        <v>211.10880413330756</v>
      </c>
      <c r="O101" s="34">
        <v>110</v>
      </c>
      <c r="P101" s="34">
        <v>101.10880413330756</v>
      </c>
      <c r="Q101" s="34">
        <v>209</v>
      </c>
      <c r="R101" s="42">
        <v>262.59228078361122</v>
      </c>
      <c r="S101" s="43">
        <v>471.59228078361122</v>
      </c>
      <c r="T101" s="34">
        <v>471.59228078361122</v>
      </c>
      <c r="U101" s="34">
        <v>21.477970751869755</v>
      </c>
      <c r="V101" s="39">
        <v>493.07025153548096</v>
      </c>
      <c r="W101" s="44">
        <v>2024.8307139152894</v>
      </c>
      <c r="X101" s="129">
        <v>1</v>
      </c>
      <c r="Y101" s="22" t="s">
        <v>47</v>
      </c>
      <c r="Z101" s="22">
        <v>52</v>
      </c>
      <c r="AA101" s="22" t="s">
        <v>91</v>
      </c>
      <c r="AB101" s="22" t="s">
        <v>92</v>
      </c>
      <c r="AC101" s="31">
        <v>44228</v>
      </c>
      <c r="AD101" s="40">
        <v>3500</v>
      </c>
      <c r="AE101" s="22">
        <v>3659.9700000000003</v>
      </c>
      <c r="AF101" s="22"/>
      <c r="AG101" s="22"/>
      <c r="AH101" s="22"/>
      <c r="AI101" s="22"/>
      <c r="AJ101" s="32">
        <v>3659.9700000000003</v>
      </c>
      <c r="AK101" s="55">
        <f t="shared" si="8"/>
        <v>275.5300000000002</v>
      </c>
      <c r="AL101" s="56">
        <f t="shared" si="9"/>
        <v>33.050638431396642</v>
      </c>
      <c r="AM101" s="57">
        <f t="shared" si="15"/>
        <v>308.58063843139684</v>
      </c>
      <c r="AN101" s="49">
        <f t="shared" si="16"/>
        <v>110</v>
      </c>
      <c r="AO101" s="49">
        <f t="shared" si="17"/>
        <v>198.58063843139684</v>
      </c>
      <c r="AP101" s="49">
        <f t="shared" si="18"/>
        <v>209</v>
      </c>
      <c r="AQ101" s="58">
        <f t="shared" si="19"/>
        <v>528.77428273388477</v>
      </c>
      <c r="AR101" s="59">
        <f t="shared" si="20"/>
        <v>737.77428273388477</v>
      </c>
      <c r="AS101" s="49">
        <f t="shared" si="21"/>
        <v>737.77428273388477</v>
      </c>
      <c r="AT101" s="64">
        <f t="shared" si="22"/>
        <v>28.118594510906888</v>
      </c>
      <c r="AU101" s="73">
        <f t="shared" si="23"/>
        <v>765.89287724479163</v>
      </c>
      <c r="AV101" s="40">
        <v>493.07025153548096</v>
      </c>
      <c r="AW101" s="6">
        <v>399.43574589127377</v>
      </c>
      <c r="AX101" s="72">
        <f t="shared" si="24"/>
        <v>-2019.6536425376075</v>
      </c>
      <c r="AY101" s="74">
        <f t="shared" si="25"/>
        <v>-1253.7607652928159</v>
      </c>
      <c r="AZ101" s="66">
        <f t="shared" si="26"/>
        <v>-2728.9300513775265</v>
      </c>
      <c r="BA101" s="129">
        <v>1</v>
      </c>
      <c r="BB101" s="52" t="s">
        <v>47</v>
      </c>
      <c r="BC101" s="22">
        <v>52</v>
      </c>
      <c r="BD101" s="22" t="s">
        <v>91</v>
      </c>
      <c r="BE101" s="22" t="s">
        <v>92</v>
      </c>
      <c r="BF101" s="83">
        <v>44255</v>
      </c>
      <c r="BG101" s="40"/>
      <c r="BH101" s="34">
        <v>3735.38</v>
      </c>
      <c r="BI101" s="34"/>
      <c r="BJ101" s="34"/>
      <c r="BK101" s="34"/>
      <c r="BL101" s="34"/>
      <c r="BM101" s="35">
        <f t="shared" si="27"/>
        <v>3735.38</v>
      </c>
      <c r="BN101" s="36">
        <f t="shared" si="28"/>
        <v>75.409999999999854</v>
      </c>
      <c r="BO101" s="37">
        <f t="shared" si="10"/>
        <v>9.0491999999999511</v>
      </c>
      <c r="BP101" s="41">
        <f t="shared" si="29"/>
        <v>84.459199999999811</v>
      </c>
      <c r="BQ101" s="34">
        <f t="shared" si="30"/>
        <v>84.459199999999811</v>
      </c>
      <c r="BR101" s="34">
        <f t="shared" si="31"/>
        <v>0</v>
      </c>
      <c r="BS101" s="34">
        <f t="shared" si="32"/>
        <v>160.47247999999962</v>
      </c>
      <c r="BT101" s="42">
        <f t="shared" si="33"/>
        <v>0</v>
      </c>
      <c r="BU101" s="43">
        <f t="shared" si="34"/>
        <v>160.47247999999962</v>
      </c>
      <c r="BV101" s="34">
        <f t="shared" si="35"/>
        <v>160.47247999999962</v>
      </c>
      <c r="BW101" s="43">
        <f t="shared" si="36"/>
        <v>8.1134179815914855</v>
      </c>
      <c r="BX101" s="40">
        <f t="shared" si="37"/>
        <v>168.5858979815911</v>
      </c>
      <c r="BY101" s="93">
        <f t="shared" si="38"/>
        <v>20.045918285493538</v>
      </c>
      <c r="BZ101" s="39">
        <f t="shared" si="39"/>
        <v>188.63181626708464</v>
      </c>
      <c r="CA101" s="94">
        <f t="shared" si="40"/>
        <v>-2540.298235110442</v>
      </c>
      <c r="CB101" s="129">
        <v>1</v>
      </c>
      <c r="CC101" s="52" t="s">
        <v>47</v>
      </c>
      <c r="CD101" s="22">
        <v>52</v>
      </c>
      <c r="CE101" s="22" t="s">
        <v>91</v>
      </c>
      <c r="CF101" s="22" t="s">
        <v>92</v>
      </c>
      <c r="CG101" s="31">
        <v>44286</v>
      </c>
      <c r="CH101" s="40"/>
      <c r="CI101" s="22">
        <v>3797.31</v>
      </c>
      <c r="CJ101" s="22"/>
      <c r="CK101" s="22"/>
      <c r="CL101" s="22"/>
      <c r="CM101" s="22"/>
      <c r="CN101" s="32">
        <v>3797.31</v>
      </c>
      <c r="CO101" s="36">
        <f t="shared" si="41"/>
        <v>61.929999999999836</v>
      </c>
      <c r="CP101" s="37">
        <f t="shared" si="42"/>
        <v>7.4316060469028526</v>
      </c>
      <c r="CQ101" s="105">
        <f t="shared" si="43"/>
        <v>69.361606046902693</v>
      </c>
      <c r="CR101" s="34">
        <f t="shared" si="44"/>
        <v>69.361606046902693</v>
      </c>
      <c r="CS101" s="34">
        <f t="shared" si="45"/>
        <v>0</v>
      </c>
      <c r="CT101" s="34">
        <f t="shared" si="46"/>
        <v>131.7870514891151</v>
      </c>
      <c r="CU101" s="41">
        <f t="shared" si="47"/>
        <v>0</v>
      </c>
      <c r="CV101" s="43">
        <f t="shared" si="48"/>
        <v>131.7870514891151</v>
      </c>
      <c r="CW101" s="34">
        <f t="shared" si="49"/>
        <v>131.7870514891151</v>
      </c>
      <c r="CX101" s="43">
        <f t="shared" si="50"/>
        <v>6.8722538317196991</v>
      </c>
      <c r="CY101" s="40">
        <f t="shared" si="51"/>
        <v>138.65930532083479</v>
      </c>
      <c r="CZ101" s="108">
        <f t="shared" si="52"/>
        <v>12.350106677178578</v>
      </c>
      <c r="DA101" s="123">
        <f t="shared" si="11"/>
        <v>-20.045918285493538</v>
      </c>
      <c r="DB101" s="121">
        <f t="shared" si="53"/>
        <v>-12.350106677178578</v>
      </c>
      <c r="DC101" s="124">
        <f t="shared" si="12"/>
        <v>-66.668393966821114</v>
      </c>
      <c r="DD101" s="125">
        <f t="shared" si="13"/>
        <v>-40.191135502837263</v>
      </c>
      <c r="DE101" s="111">
        <f t="shared" si="54"/>
        <v>11.753857565682885</v>
      </c>
      <c r="DF101" s="106">
        <f t="shared" si="14"/>
        <v>-2528.5443775447593</v>
      </c>
      <c r="DG101" s="106" t="str">
        <f t="shared" si="55"/>
        <v>П3 116_117_Гайнанов И.А.</v>
      </c>
      <c r="DH101" s="129">
        <v>1</v>
      </c>
      <c r="DI101" s="52" t="s">
        <v>47</v>
      </c>
      <c r="DJ101" s="22">
        <v>52</v>
      </c>
      <c r="DK101" s="22" t="s">
        <v>91</v>
      </c>
      <c r="DL101" s="22" t="s">
        <v>92</v>
      </c>
      <c r="DM101" s="31">
        <v>44319</v>
      </c>
      <c r="DN101" s="40"/>
      <c r="DO101" s="34">
        <v>3884.46</v>
      </c>
      <c r="DP101" s="34"/>
      <c r="DQ101" s="34"/>
      <c r="DR101" s="34"/>
      <c r="DS101" s="34"/>
      <c r="DT101" s="35">
        <v>3884.46</v>
      </c>
      <c r="DU101" s="36">
        <f t="shared" si="56"/>
        <v>87.150000000000091</v>
      </c>
      <c r="DV101" s="37">
        <f t="shared" si="57"/>
        <v>10.457953027600976</v>
      </c>
      <c r="DW101" s="105">
        <f t="shared" si="58"/>
        <v>97.60795302760107</v>
      </c>
      <c r="DX101" s="34">
        <f t="shared" si="59"/>
        <v>97.60795302760107</v>
      </c>
      <c r="DY101" s="34">
        <f t="shared" si="60"/>
        <v>0</v>
      </c>
      <c r="DZ101" s="34">
        <f t="shared" si="61"/>
        <v>185.45511075244201</v>
      </c>
      <c r="EA101" s="41">
        <f t="shared" si="62"/>
        <v>0</v>
      </c>
      <c r="EB101" s="43">
        <f t="shared" si="63"/>
        <v>185.45511075244201</v>
      </c>
      <c r="EC101" s="34">
        <v>131.7870514891151</v>
      </c>
      <c r="ED101" s="43">
        <f t="shared" si="64"/>
        <v>6.8722538317196991</v>
      </c>
      <c r="EE101" s="104">
        <f t="shared" si="65"/>
        <v>192.3273645841617</v>
      </c>
      <c r="EF101" s="39">
        <f t="shared" si="66"/>
        <v>115.18876760144475</v>
      </c>
      <c r="EG101" s="44">
        <f t="shared" si="67"/>
        <v>-2413.3556099433144</v>
      </c>
      <c r="EH101" s="144" t="s">
        <v>91</v>
      </c>
      <c r="EI101" s="129">
        <v>1</v>
      </c>
      <c r="EJ101" s="52" t="s">
        <v>47</v>
      </c>
    </row>
    <row r="102" spans="1:140" ht="15.75" thickBot="1" x14ac:dyDescent="0.3">
      <c r="A102" s="22">
        <v>53</v>
      </c>
      <c r="B102" s="22" t="s">
        <v>93</v>
      </c>
      <c r="C102" s="22" t="s">
        <v>94</v>
      </c>
      <c r="D102" s="31">
        <v>44196</v>
      </c>
      <c r="E102" s="34"/>
      <c r="F102" s="34">
        <v>1004.3000000000001</v>
      </c>
      <c r="G102" s="34"/>
      <c r="H102" s="34"/>
      <c r="I102" s="34"/>
      <c r="J102" s="34"/>
      <c r="K102" s="35">
        <v>1004.3000000000001</v>
      </c>
      <c r="L102" s="36">
        <v>12.530000000000086</v>
      </c>
      <c r="M102" s="37">
        <v>1.503600274764437</v>
      </c>
      <c r="N102" s="38">
        <v>14.033600274764524</v>
      </c>
      <c r="O102" s="34">
        <v>14.033600274764524</v>
      </c>
      <c r="P102" s="34">
        <v>0</v>
      </c>
      <c r="Q102" s="34">
        <v>26.663840522052595</v>
      </c>
      <c r="R102" s="42">
        <v>0</v>
      </c>
      <c r="S102" s="43">
        <v>26.663840522052595</v>
      </c>
      <c r="T102" s="34">
        <v>0</v>
      </c>
      <c r="U102" s="34">
        <v>0</v>
      </c>
      <c r="V102" s="39">
        <v>26.663840522052595</v>
      </c>
      <c r="W102" s="44">
        <v>-1314.1571794277372</v>
      </c>
      <c r="X102" s="129">
        <v>1</v>
      </c>
      <c r="Y102" s="22" t="s">
        <v>47</v>
      </c>
      <c r="Z102" s="22">
        <v>53</v>
      </c>
      <c r="AA102" s="22" t="s">
        <v>93</v>
      </c>
      <c r="AB102" s="22" t="s">
        <v>94</v>
      </c>
      <c r="AC102" s="31">
        <v>44228</v>
      </c>
      <c r="AD102" s="40"/>
      <c r="AE102" s="22">
        <v>1025.46</v>
      </c>
      <c r="AF102" s="22"/>
      <c r="AG102" s="22"/>
      <c r="AH102" s="22"/>
      <c r="AI102" s="22"/>
      <c r="AJ102" s="32">
        <v>1025.46</v>
      </c>
      <c r="AK102" s="55">
        <f t="shared" si="8"/>
        <v>21.159999999999968</v>
      </c>
      <c r="AL102" s="56">
        <f t="shared" si="9"/>
        <v>2.5382045846490455</v>
      </c>
      <c r="AM102" s="57">
        <f t="shared" si="15"/>
        <v>23.698204584649012</v>
      </c>
      <c r="AN102" s="49">
        <f t="shared" si="16"/>
        <v>23.698204584649012</v>
      </c>
      <c r="AO102" s="49">
        <f t="shared" si="17"/>
        <v>0</v>
      </c>
      <c r="AP102" s="49">
        <f t="shared" si="18"/>
        <v>45.026588710833124</v>
      </c>
      <c r="AQ102" s="58">
        <f t="shared" si="19"/>
        <v>0</v>
      </c>
      <c r="AR102" s="59">
        <f t="shared" si="20"/>
        <v>45.026588710833124</v>
      </c>
      <c r="AS102" s="49">
        <f t="shared" si="21"/>
        <v>0</v>
      </c>
      <c r="AT102" s="64">
        <f t="shared" si="22"/>
        <v>0</v>
      </c>
      <c r="AU102" s="73">
        <f t="shared" si="23"/>
        <v>45.026588710833124</v>
      </c>
      <c r="AV102" s="40">
        <v>26.663840522052595</v>
      </c>
      <c r="AW102" s="6">
        <v>224.76834174328451</v>
      </c>
      <c r="AX102" s="72">
        <f t="shared" si="24"/>
        <v>-361.03741133014734</v>
      </c>
      <c r="AY102" s="74">
        <f t="shared" si="25"/>
        <v>-316.01082261931424</v>
      </c>
      <c r="AZ102" s="66">
        <f t="shared" si="26"/>
        <v>-1630.1680020470515</v>
      </c>
      <c r="BA102" s="129">
        <v>1</v>
      </c>
      <c r="BB102" s="52" t="s">
        <v>47</v>
      </c>
      <c r="BC102" s="22">
        <v>53</v>
      </c>
      <c r="BD102" s="22" t="s">
        <v>93</v>
      </c>
      <c r="BE102" s="22" t="s">
        <v>94</v>
      </c>
      <c r="BF102" s="83">
        <v>44255</v>
      </c>
      <c r="BG102" s="40"/>
      <c r="BH102" s="34">
        <v>1034.4100000000001</v>
      </c>
      <c r="BI102" s="34"/>
      <c r="BJ102" s="34"/>
      <c r="BK102" s="34"/>
      <c r="BL102" s="34"/>
      <c r="BM102" s="35">
        <f t="shared" si="27"/>
        <v>1034.4100000000001</v>
      </c>
      <c r="BN102" s="36">
        <f t="shared" si="28"/>
        <v>8.9500000000000455</v>
      </c>
      <c r="BO102" s="37">
        <f t="shared" si="10"/>
        <v>1.0740000000000016</v>
      </c>
      <c r="BP102" s="41">
        <f t="shared" si="29"/>
        <v>10.024000000000047</v>
      </c>
      <c r="BQ102" s="34">
        <f t="shared" si="30"/>
        <v>10.024000000000047</v>
      </c>
      <c r="BR102" s="34">
        <f t="shared" si="31"/>
        <v>0</v>
      </c>
      <c r="BS102" s="34">
        <f t="shared" si="32"/>
        <v>19.045600000000089</v>
      </c>
      <c r="BT102" s="42">
        <f t="shared" si="33"/>
        <v>0</v>
      </c>
      <c r="BU102" s="43">
        <f t="shared" si="34"/>
        <v>19.045600000000089</v>
      </c>
      <c r="BV102" s="34">
        <f t="shared" si="35"/>
        <v>0</v>
      </c>
      <c r="BW102" s="43">
        <f t="shared" si="36"/>
        <v>0</v>
      </c>
      <c r="BX102" s="40">
        <f t="shared" si="37"/>
        <v>19.045600000000089</v>
      </c>
      <c r="BY102" s="93">
        <f t="shared" si="38"/>
        <v>2.2646410279220808</v>
      </c>
      <c r="BZ102" s="39">
        <f t="shared" si="39"/>
        <v>21.310241027922171</v>
      </c>
      <c r="CA102" s="94">
        <f t="shared" si="40"/>
        <v>-1608.8577610191294</v>
      </c>
      <c r="CB102" s="129">
        <v>1</v>
      </c>
      <c r="CC102" s="52" t="s">
        <v>47</v>
      </c>
      <c r="CD102" s="22">
        <v>53</v>
      </c>
      <c r="CE102" s="22" t="s">
        <v>93</v>
      </c>
      <c r="CF102" s="22" t="s">
        <v>94</v>
      </c>
      <c r="CG102" s="31">
        <v>44286</v>
      </c>
      <c r="CH102" s="40"/>
      <c r="CI102" s="22">
        <v>1038.9100000000001</v>
      </c>
      <c r="CJ102" s="22"/>
      <c r="CK102" s="22"/>
      <c r="CL102" s="22"/>
      <c r="CM102" s="22"/>
      <c r="CN102" s="32">
        <v>1038.9100000000001</v>
      </c>
      <c r="CO102" s="36">
        <f t="shared" si="41"/>
        <v>4.5</v>
      </c>
      <c r="CP102" s="37">
        <f t="shared" si="42"/>
        <v>0.54000043938419062</v>
      </c>
      <c r="CQ102" s="105">
        <f t="shared" si="43"/>
        <v>5.0400004393841904</v>
      </c>
      <c r="CR102" s="34">
        <f t="shared" si="44"/>
        <v>5.0400004393841904</v>
      </c>
      <c r="CS102" s="34">
        <f t="shared" si="45"/>
        <v>0</v>
      </c>
      <c r="CT102" s="34">
        <f t="shared" si="46"/>
        <v>9.5760008348299621</v>
      </c>
      <c r="CU102" s="41">
        <f t="shared" si="47"/>
        <v>0</v>
      </c>
      <c r="CV102" s="43">
        <f t="shared" si="48"/>
        <v>9.5760008348299621</v>
      </c>
      <c r="CW102" s="34">
        <f t="shared" si="49"/>
        <v>0</v>
      </c>
      <c r="CX102" s="43">
        <f t="shared" si="50"/>
        <v>0</v>
      </c>
      <c r="CY102" s="40">
        <f t="shared" si="51"/>
        <v>9.5760008348299621</v>
      </c>
      <c r="CZ102" s="108">
        <f t="shared" si="52"/>
        <v>0.85291521962594774</v>
      </c>
      <c r="DA102" s="123">
        <f t="shared" si="11"/>
        <v>-2.2646410279220808</v>
      </c>
      <c r="DB102" s="121">
        <f t="shared" si="53"/>
        <v>-0.85291521962594774</v>
      </c>
      <c r="DC102" s="124">
        <f t="shared" si="12"/>
        <v>-7.9125066437216978</v>
      </c>
      <c r="DD102" s="125">
        <f t="shared" si="13"/>
        <v>-2.9203957655864392</v>
      </c>
      <c r="DE102" s="111">
        <f t="shared" si="54"/>
        <v>-3.5215426024002556</v>
      </c>
      <c r="DF102" s="106">
        <f t="shared" si="14"/>
        <v>-1612.3793036215297</v>
      </c>
      <c r="DG102" s="106" t="str">
        <f t="shared" si="55"/>
        <v>П3 135_Дружинина Н.Г.</v>
      </c>
      <c r="DH102" s="129">
        <v>1</v>
      </c>
      <c r="DI102" s="52" t="s">
        <v>47</v>
      </c>
      <c r="DJ102" s="22">
        <v>53</v>
      </c>
      <c r="DK102" s="22" t="s">
        <v>93</v>
      </c>
      <c r="DL102" s="22" t="s">
        <v>94</v>
      </c>
      <c r="DM102" s="31">
        <v>44319</v>
      </c>
      <c r="DN102" s="40"/>
      <c r="DO102" s="34">
        <v>1040.4100000000001</v>
      </c>
      <c r="DP102" s="34"/>
      <c r="DQ102" s="34"/>
      <c r="DR102" s="34"/>
      <c r="DS102" s="34"/>
      <c r="DT102" s="35">
        <v>1040.4100000000001</v>
      </c>
      <c r="DU102" s="36">
        <f t="shared" si="56"/>
        <v>1.5</v>
      </c>
      <c r="DV102" s="37">
        <f t="shared" si="57"/>
        <v>0.1799991915249736</v>
      </c>
      <c r="DW102" s="105">
        <f t="shared" si="58"/>
        <v>1.6799991915249737</v>
      </c>
      <c r="DX102" s="34">
        <f t="shared" si="59"/>
        <v>1.6799991915249737</v>
      </c>
      <c r="DY102" s="34">
        <f t="shared" si="60"/>
        <v>0</v>
      </c>
      <c r="DZ102" s="34">
        <f t="shared" si="61"/>
        <v>3.1919984638974497</v>
      </c>
      <c r="EA102" s="41">
        <f t="shared" si="62"/>
        <v>0</v>
      </c>
      <c r="EB102" s="43">
        <f t="shared" si="63"/>
        <v>3.1919984638974497</v>
      </c>
      <c r="EC102" s="34">
        <v>0</v>
      </c>
      <c r="ED102" s="43">
        <f t="shared" si="64"/>
        <v>0</v>
      </c>
      <c r="EE102" s="104">
        <f t="shared" si="65"/>
        <v>3.1919984638974497</v>
      </c>
      <c r="EF102" s="39">
        <f t="shared" si="66"/>
        <v>1.9117527557091627</v>
      </c>
      <c r="EG102" s="44">
        <f t="shared" si="67"/>
        <v>-1610.4675508658206</v>
      </c>
      <c r="EH102" s="144" t="s">
        <v>93</v>
      </c>
      <c r="EI102" s="129">
        <v>1</v>
      </c>
      <c r="EJ102" s="52" t="s">
        <v>47</v>
      </c>
    </row>
    <row r="103" spans="1:140" ht="15.75" thickBot="1" x14ac:dyDescent="0.3">
      <c r="A103" s="22">
        <v>54</v>
      </c>
      <c r="B103" s="22" t="s">
        <v>138</v>
      </c>
      <c r="C103" s="22" t="s">
        <v>139</v>
      </c>
      <c r="D103" s="31">
        <v>44196</v>
      </c>
      <c r="E103" s="34"/>
      <c r="F103" s="34">
        <v>9.74</v>
      </c>
      <c r="G103" s="34"/>
      <c r="H103" s="34"/>
      <c r="I103" s="34"/>
      <c r="J103" s="34"/>
      <c r="K103" s="35">
        <v>9.74</v>
      </c>
      <c r="L103" s="36">
        <v>0</v>
      </c>
      <c r="M103" s="37">
        <v>0</v>
      </c>
      <c r="N103" s="38">
        <v>0</v>
      </c>
      <c r="O103" s="34">
        <v>0</v>
      </c>
      <c r="P103" s="34">
        <v>0</v>
      </c>
      <c r="Q103" s="34">
        <v>0</v>
      </c>
      <c r="R103" s="42">
        <v>0</v>
      </c>
      <c r="S103" s="43">
        <v>0</v>
      </c>
      <c r="T103" s="34">
        <v>0</v>
      </c>
      <c r="U103" s="34">
        <v>0</v>
      </c>
      <c r="V103" s="39">
        <v>0</v>
      </c>
      <c r="W103" s="44">
        <v>16.406817991977483</v>
      </c>
      <c r="X103" s="129">
        <v>1</v>
      </c>
      <c r="Y103" s="22" t="s">
        <v>47</v>
      </c>
      <c r="Z103" s="22">
        <v>54</v>
      </c>
      <c r="AA103" s="22" t="s">
        <v>138</v>
      </c>
      <c r="AB103" s="22" t="s">
        <v>139</v>
      </c>
      <c r="AC103" s="31">
        <v>44228</v>
      </c>
      <c r="AD103" s="40">
        <v>20</v>
      </c>
      <c r="AE103" s="22">
        <v>9.74</v>
      </c>
      <c r="AF103" s="22"/>
      <c r="AG103" s="22"/>
      <c r="AH103" s="22"/>
      <c r="AI103" s="22"/>
      <c r="AJ103" s="32">
        <v>9.74</v>
      </c>
      <c r="AK103" s="55">
        <f t="shared" si="8"/>
        <v>0</v>
      </c>
      <c r="AL103" s="56">
        <f t="shared" si="9"/>
        <v>0</v>
      </c>
      <c r="AM103" s="57">
        <f t="shared" si="15"/>
        <v>0</v>
      </c>
      <c r="AN103" s="49">
        <f t="shared" si="16"/>
        <v>0</v>
      </c>
      <c r="AO103" s="49">
        <f t="shared" si="17"/>
        <v>0</v>
      </c>
      <c r="AP103" s="49">
        <f t="shared" si="18"/>
        <v>0</v>
      </c>
      <c r="AQ103" s="58">
        <f t="shared" si="19"/>
        <v>0</v>
      </c>
      <c r="AR103" s="59">
        <f t="shared" si="20"/>
        <v>0</v>
      </c>
      <c r="AS103" s="49">
        <f t="shared" si="21"/>
        <v>0</v>
      </c>
      <c r="AT103" s="64">
        <f t="shared" si="22"/>
        <v>0</v>
      </c>
      <c r="AU103" s="73">
        <f t="shared" si="23"/>
        <v>0</v>
      </c>
      <c r="AV103" s="40">
        <v>0</v>
      </c>
      <c r="AW103" s="6">
        <v>0</v>
      </c>
      <c r="AX103" s="72">
        <f t="shared" si="24"/>
        <v>0</v>
      </c>
      <c r="AY103" s="74">
        <f t="shared" si="25"/>
        <v>0</v>
      </c>
      <c r="AZ103" s="66">
        <f t="shared" si="26"/>
        <v>-3.5931820080225165</v>
      </c>
      <c r="BA103" s="129">
        <v>1</v>
      </c>
      <c r="BB103" s="52" t="s">
        <v>47</v>
      </c>
      <c r="BC103" s="22">
        <v>54</v>
      </c>
      <c r="BD103" s="22" t="s">
        <v>138</v>
      </c>
      <c r="BE103" s="22" t="s">
        <v>139</v>
      </c>
      <c r="BF103" s="83">
        <v>44255</v>
      </c>
      <c r="BG103" s="40"/>
      <c r="BH103" s="34">
        <v>9.74</v>
      </c>
      <c r="BI103" s="34"/>
      <c r="BJ103" s="34"/>
      <c r="BK103" s="34"/>
      <c r="BL103" s="34"/>
      <c r="BM103" s="35">
        <f t="shared" si="27"/>
        <v>9.74</v>
      </c>
      <c r="BN103" s="36">
        <f t="shared" si="28"/>
        <v>0</v>
      </c>
      <c r="BO103" s="37">
        <f t="shared" si="10"/>
        <v>0</v>
      </c>
      <c r="BP103" s="41">
        <f t="shared" si="29"/>
        <v>0</v>
      </c>
      <c r="BQ103" s="34">
        <f t="shared" si="30"/>
        <v>0</v>
      </c>
      <c r="BR103" s="34">
        <f t="shared" si="31"/>
        <v>0</v>
      </c>
      <c r="BS103" s="34">
        <f t="shared" si="32"/>
        <v>0</v>
      </c>
      <c r="BT103" s="42">
        <f t="shared" si="33"/>
        <v>0</v>
      </c>
      <c r="BU103" s="43">
        <f t="shared" si="34"/>
        <v>0</v>
      </c>
      <c r="BV103" s="34">
        <f t="shared" si="35"/>
        <v>0</v>
      </c>
      <c r="BW103" s="43">
        <f t="shared" si="36"/>
        <v>0</v>
      </c>
      <c r="BX103" s="40">
        <f t="shared" si="37"/>
        <v>0</v>
      </c>
      <c r="BY103" s="93">
        <f t="shared" si="38"/>
        <v>0</v>
      </c>
      <c r="BZ103" s="39">
        <f t="shared" si="39"/>
        <v>0</v>
      </c>
      <c r="CA103" s="94">
        <f t="shared" si="40"/>
        <v>-3.5931820080225165</v>
      </c>
      <c r="CB103" s="129">
        <v>1</v>
      </c>
      <c r="CC103" s="52" t="s">
        <v>47</v>
      </c>
      <c r="CD103" s="22">
        <v>54</v>
      </c>
      <c r="CE103" s="22" t="s">
        <v>138</v>
      </c>
      <c r="CF103" s="22" t="s">
        <v>139</v>
      </c>
      <c r="CG103" s="31">
        <v>44286</v>
      </c>
      <c r="CH103" s="40"/>
      <c r="CI103" s="22">
        <v>9.74</v>
      </c>
      <c r="CJ103" s="22"/>
      <c r="CK103" s="22"/>
      <c r="CL103" s="22"/>
      <c r="CM103" s="22"/>
      <c r="CN103" s="32">
        <v>9.74</v>
      </c>
      <c r="CO103" s="36">
        <f t="shared" si="41"/>
        <v>0</v>
      </c>
      <c r="CP103" s="37">
        <f t="shared" si="42"/>
        <v>0</v>
      </c>
      <c r="CQ103" s="105">
        <f t="shared" si="43"/>
        <v>0</v>
      </c>
      <c r="CR103" s="34">
        <f t="shared" si="44"/>
        <v>0</v>
      </c>
      <c r="CS103" s="34">
        <f t="shared" si="45"/>
        <v>0</v>
      </c>
      <c r="CT103" s="34">
        <f t="shared" si="46"/>
        <v>0</v>
      </c>
      <c r="CU103" s="41">
        <f t="shared" si="47"/>
        <v>0</v>
      </c>
      <c r="CV103" s="43">
        <f t="shared" si="48"/>
        <v>0</v>
      </c>
      <c r="CW103" s="34">
        <f t="shared" si="49"/>
        <v>0</v>
      </c>
      <c r="CX103" s="43">
        <f t="shared" si="50"/>
        <v>0</v>
      </c>
      <c r="CY103" s="40">
        <f t="shared" si="51"/>
        <v>0</v>
      </c>
      <c r="CZ103" s="108">
        <f t="shared" si="52"/>
        <v>0</v>
      </c>
      <c r="DA103" s="123">
        <f t="shared" si="11"/>
        <v>0</v>
      </c>
      <c r="DB103" s="121">
        <f t="shared" si="53"/>
        <v>0</v>
      </c>
      <c r="DC103" s="124">
        <f t="shared" si="12"/>
        <v>0</v>
      </c>
      <c r="DD103" s="125">
        <f t="shared" si="13"/>
        <v>0</v>
      </c>
      <c r="DE103" s="111">
        <f t="shared" si="54"/>
        <v>0</v>
      </c>
      <c r="DF103" s="106">
        <f t="shared" si="14"/>
        <v>-3.5931820080225165</v>
      </c>
      <c r="DG103" s="106" t="str">
        <f t="shared" si="55"/>
        <v>П3 142_143 Кудрявцев А.Ю.</v>
      </c>
      <c r="DH103" s="129">
        <v>1</v>
      </c>
      <c r="DI103" s="52" t="s">
        <v>47</v>
      </c>
      <c r="DJ103" s="22">
        <v>54</v>
      </c>
      <c r="DK103" s="22" t="s">
        <v>138</v>
      </c>
      <c r="DL103" s="22" t="s">
        <v>139</v>
      </c>
      <c r="DM103" s="31">
        <v>44319</v>
      </c>
      <c r="DN103" s="40"/>
      <c r="DO103" s="34">
        <v>9.74</v>
      </c>
      <c r="DP103" s="34"/>
      <c r="DQ103" s="34"/>
      <c r="DR103" s="34"/>
      <c r="DS103" s="34"/>
      <c r="DT103" s="35">
        <v>9.74</v>
      </c>
      <c r="DU103" s="36">
        <f t="shared" si="56"/>
        <v>0</v>
      </c>
      <c r="DV103" s="37">
        <f t="shared" si="57"/>
        <v>0</v>
      </c>
      <c r="DW103" s="105">
        <f t="shared" si="58"/>
        <v>0</v>
      </c>
      <c r="DX103" s="34">
        <f t="shared" si="59"/>
        <v>0</v>
      </c>
      <c r="DY103" s="34">
        <f t="shared" si="60"/>
        <v>0</v>
      </c>
      <c r="DZ103" s="34">
        <f t="shared" si="61"/>
        <v>0</v>
      </c>
      <c r="EA103" s="41">
        <f t="shared" si="62"/>
        <v>0</v>
      </c>
      <c r="EB103" s="43">
        <f t="shared" si="63"/>
        <v>0</v>
      </c>
      <c r="EC103" s="34">
        <v>0</v>
      </c>
      <c r="ED103" s="43">
        <f t="shared" si="64"/>
        <v>0</v>
      </c>
      <c r="EE103" s="104">
        <f t="shared" si="65"/>
        <v>0</v>
      </c>
      <c r="EF103" s="39">
        <f t="shared" si="66"/>
        <v>0</v>
      </c>
      <c r="EG103" s="44">
        <f t="shared" si="67"/>
        <v>-3.5931820080225165</v>
      </c>
      <c r="EH103" s="144" t="s">
        <v>138</v>
      </c>
      <c r="EI103" s="129">
        <v>1</v>
      </c>
      <c r="EJ103" s="52" t="s">
        <v>47</v>
      </c>
    </row>
    <row r="104" spans="1:140" ht="15.75" thickBot="1" x14ac:dyDescent="0.3">
      <c r="A104" s="22">
        <v>55</v>
      </c>
      <c r="B104" s="22" t="s">
        <v>95</v>
      </c>
      <c r="C104" s="22" t="s">
        <v>96</v>
      </c>
      <c r="D104" s="31">
        <v>44196</v>
      </c>
      <c r="E104" s="34"/>
      <c r="F104" s="34">
        <v>1607.28</v>
      </c>
      <c r="G104" s="34"/>
      <c r="H104" s="34"/>
      <c r="I104" s="34"/>
      <c r="J104" s="34"/>
      <c r="K104" s="35">
        <v>1607.28</v>
      </c>
      <c r="L104" s="36">
        <v>20.319999999999936</v>
      </c>
      <c r="M104" s="37">
        <v>2.438400445587634</v>
      </c>
      <c r="N104" s="38">
        <v>22.758400445587569</v>
      </c>
      <c r="O104" s="34">
        <v>22.758400445587569</v>
      </c>
      <c r="P104" s="34">
        <v>0</v>
      </c>
      <c r="Q104" s="34">
        <v>43.240960846616382</v>
      </c>
      <c r="R104" s="42">
        <v>0</v>
      </c>
      <c r="S104" s="43">
        <v>43.240960846616382</v>
      </c>
      <c r="T104" s="34">
        <v>0</v>
      </c>
      <c r="U104" s="34">
        <v>0</v>
      </c>
      <c r="V104" s="39">
        <v>43.240960846616382</v>
      </c>
      <c r="W104" s="44">
        <v>108.6713892029893</v>
      </c>
      <c r="X104" s="129">
        <v>1</v>
      </c>
      <c r="Y104" s="22" t="s">
        <v>47</v>
      </c>
      <c r="Z104" s="22">
        <v>55</v>
      </c>
      <c r="AA104" s="22" t="s">
        <v>95</v>
      </c>
      <c r="AB104" s="22" t="s">
        <v>96</v>
      </c>
      <c r="AC104" s="31">
        <v>44228</v>
      </c>
      <c r="AD104" s="40"/>
      <c r="AE104" s="22">
        <v>1621.28</v>
      </c>
      <c r="AF104" s="22"/>
      <c r="AG104" s="22"/>
      <c r="AH104" s="22"/>
      <c r="AI104" s="22"/>
      <c r="AJ104" s="32">
        <v>1621.28</v>
      </c>
      <c r="AK104" s="55">
        <f t="shared" si="8"/>
        <v>14</v>
      </c>
      <c r="AL104" s="56">
        <f t="shared" si="9"/>
        <v>1.6793414076127924</v>
      </c>
      <c r="AM104" s="57">
        <f t="shared" si="15"/>
        <v>15.679341407612792</v>
      </c>
      <c r="AN104" s="49">
        <f t="shared" si="16"/>
        <v>15.679341407612792</v>
      </c>
      <c r="AO104" s="49">
        <f t="shared" si="17"/>
        <v>0</v>
      </c>
      <c r="AP104" s="49">
        <f t="shared" si="18"/>
        <v>29.790748674464304</v>
      </c>
      <c r="AQ104" s="58">
        <f t="shared" si="19"/>
        <v>0</v>
      </c>
      <c r="AR104" s="59">
        <f t="shared" si="20"/>
        <v>29.790748674464304</v>
      </c>
      <c r="AS104" s="49">
        <f t="shared" si="21"/>
        <v>0</v>
      </c>
      <c r="AT104" s="64">
        <f t="shared" si="22"/>
        <v>0</v>
      </c>
      <c r="AU104" s="73">
        <f t="shared" si="23"/>
        <v>29.790748674464304</v>
      </c>
      <c r="AV104" s="40">
        <v>43.240960846616382</v>
      </c>
      <c r="AW104" s="6">
        <v>55.962203486253884</v>
      </c>
      <c r="AX104" s="72">
        <f t="shared" si="24"/>
        <v>-157.09310362504942</v>
      </c>
      <c r="AY104" s="74">
        <f t="shared" si="25"/>
        <v>-127.30235495058511</v>
      </c>
      <c r="AZ104" s="66">
        <f t="shared" si="26"/>
        <v>-18.630965747595809</v>
      </c>
      <c r="BA104" s="129">
        <v>1</v>
      </c>
      <c r="BB104" s="52" t="s">
        <v>47</v>
      </c>
      <c r="BC104" s="22">
        <v>55</v>
      </c>
      <c r="BD104" s="22" t="s">
        <v>95</v>
      </c>
      <c r="BE104" s="22" t="s">
        <v>96</v>
      </c>
      <c r="BF104" s="83">
        <v>44255</v>
      </c>
      <c r="BG104" s="40"/>
      <c r="BH104" s="34">
        <v>1635.13</v>
      </c>
      <c r="BI104" s="34"/>
      <c r="BJ104" s="34"/>
      <c r="BK104" s="34"/>
      <c r="BL104" s="34"/>
      <c r="BM104" s="35">
        <f t="shared" si="27"/>
        <v>1635.13</v>
      </c>
      <c r="BN104" s="36">
        <f t="shared" si="28"/>
        <v>13.850000000000136</v>
      </c>
      <c r="BO104" s="37">
        <f t="shared" si="10"/>
        <v>1.6620000000000106</v>
      </c>
      <c r="BP104" s="41">
        <f t="shared" si="29"/>
        <v>15.512000000000146</v>
      </c>
      <c r="BQ104" s="34">
        <f t="shared" si="30"/>
        <v>15.512000000000146</v>
      </c>
      <c r="BR104" s="34">
        <f t="shared" si="31"/>
        <v>0</v>
      </c>
      <c r="BS104" s="34">
        <f t="shared" si="32"/>
        <v>29.472800000000277</v>
      </c>
      <c r="BT104" s="42">
        <f t="shared" si="33"/>
        <v>0</v>
      </c>
      <c r="BU104" s="43">
        <f t="shared" si="34"/>
        <v>29.472800000000277</v>
      </c>
      <c r="BV104" s="34">
        <f t="shared" si="35"/>
        <v>0</v>
      </c>
      <c r="BW104" s="43">
        <f t="shared" si="36"/>
        <v>0</v>
      </c>
      <c r="BX104" s="40">
        <f t="shared" si="37"/>
        <v>29.472800000000277</v>
      </c>
      <c r="BY104" s="93">
        <f t="shared" si="38"/>
        <v>3.5045003616448009</v>
      </c>
      <c r="BZ104" s="39">
        <f t="shared" si="39"/>
        <v>32.977300361645078</v>
      </c>
      <c r="CA104" s="94">
        <f t="shared" si="40"/>
        <v>14.346334614049269</v>
      </c>
      <c r="CB104" s="129">
        <v>1</v>
      </c>
      <c r="CC104" s="52" t="s">
        <v>47</v>
      </c>
      <c r="CD104" s="22">
        <v>55</v>
      </c>
      <c r="CE104" s="22" t="s">
        <v>95</v>
      </c>
      <c r="CF104" s="22" t="s">
        <v>96</v>
      </c>
      <c r="CG104" s="31">
        <v>44286</v>
      </c>
      <c r="CH104" s="40"/>
      <c r="CI104" s="22">
        <v>1663.55</v>
      </c>
      <c r="CJ104" s="22"/>
      <c r="CK104" s="22"/>
      <c r="CL104" s="22"/>
      <c r="CM104" s="22"/>
      <c r="CN104" s="32">
        <v>1663.55</v>
      </c>
      <c r="CO104" s="36">
        <f t="shared" si="41"/>
        <v>28.419999999999845</v>
      </c>
      <c r="CP104" s="37">
        <f t="shared" si="42"/>
        <v>3.4104027749552475</v>
      </c>
      <c r="CQ104" s="105">
        <f t="shared" si="43"/>
        <v>31.830402774955093</v>
      </c>
      <c r="CR104" s="34">
        <f t="shared" si="44"/>
        <v>31.830402774955093</v>
      </c>
      <c r="CS104" s="34">
        <f t="shared" si="45"/>
        <v>0</v>
      </c>
      <c r="CT104" s="34">
        <f t="shared" si="46"/>
        <v>60.477765272414672</v>
      </c>
      <c r="CU104" s="41">
        <f t="shared" si="47"/>
        <v>0</v>
      </c>
      <c r="CV104" s="43">
        <f t="shared" si="48"/>
        <v>60.477765272414672</v>
      </c>
      <c r="CW104" s="34">
        <f t="shared" si="49"/>
        <v>0</v>
      </c>
      <c r="CX104" s="43">
        <f t="shared" si="50"/>
        <v>0</v>
      </c>
      <c r="CY104" s="40">
        <f t="shared" si="51"/>
        <v>60.477765272414672</v>
      </c>
      <c r="CZ104" s="108">
        <f t="shared" si="52"/>
        <v>5.3866334537265113</v>
      </c>
      <c r="DA104" s="123">
        <f t="shared" si="11"/>
        <v>-3.5045003616448009</v>
      </c>
      <c r="DB104" s="121">
        <f t="shared" si="53"/>
        <v>-5.3866334537265113</v>
      </c>
      <c r="DC104" s="124">
        <f t="shared" si="12"/>
        <v>-12.244493521290059</v>
      </c>
      <c r="DD104" s="125">
        <f t="shared" si="13"/>
        <v>-18.443921701770254</v>
      </c>
      <c r="DE104" s="111">
        <f t="shared" si="54"/>
        <v>26.284849687709563</v>
      </c>
      <c r="DF104" s="106">
        <f t="shared" si="14"/>
        <v>40.631184301758836</v>
      </c>
      <c r="DG104" s="106" t="str">
        <f t="shared" si="55"/>
        <v>П3 148_Коростылева Г.И.</v>
      </c>
      <c r="DH104" s="129">
        <v>1</v>
      </c>
      <c r="DI104" s="52" t="s">
        <v>47</v>
      </c>
      <c r="DJ104" s="22">
        <v>55</v>
      </c>
      <c r="DK104" s="22" t="s">
        <v>95</v>
      </c>
      <c r="DL104" s="22" t="s">
        <v>96</v>
      </c>
      <c r="DM104" s="31">
        <v>44319</v>
      </c>
      <c r="DN104" s="40"/>
      <c r="DO104" s="34">
        <v>1716.52</v>
      </c>
      <c r="DP104" s="34"/>
      <c r="DQ104" s="34"/>
      <c r="DR104" s="34"/>
      <c r="DS104" s="34"/>
      <c r="DT104" s="35">
        <v>1716.52</v>
      </c>
      <c r="DU104" s="36">
        <f t="shared" si="56"/>
        <v>52.970000000000027</v>
      </c>
      <c r="DV104" s="37">
        <f t="shared" si="57"/>
        <v>6.3563714500519035</v>
      </c>
      <c r="DW104" s="105">
        <f t="shared" si="58"/>
        <v>59.32637145005193</v>
      </c>
      <c r="DX104" s="34">
        <f t="shared" si="59"/>
        <v>59.32637145005193</v>
      </c>
      <c r="DY104" s="34">
        <f t="shared" si="60"/>
        <v>0</v>
      </c>
      <c r="DZ104" s="34">
        <f t="shared" si="61"/>
        <v>112.72010575509866</v>
      </c>
      <c r="EA104" s="41">
        <f t="shared" si="62"/>
        <v>0</v>
      </c>
      <c r="EB104" s="43">
        <f t="shared" si="63"/>
        <v>112.72010575509866</v>
      </c>
      <c r="EC104" s="34">
        <v>0</v>
      </c>
      <c r="ED104" s="43">
        <f t="shared" si="64"/>
        <v>0</v>
      </c>
      <c r="EE104" s="104">
        <f t="shared" si="65"/>
        <v>112.72010575509866</v>
      </c>
      <c r="EF104" s="39">
        <f t="shared" si="66"/>
        <v>67.510362313276261</v>
      </c>
      <c r="EG104" s="44">
        <f t="shared" si="67"/>
        <v>108.1415466150351</v>
      </c>
      <c r="EH104" s="144" t="s">
        <v>95</v>
      </c>
      <c r="EI104" s="129">
        <v>1</v>
      </c>
      <c r="EJ104" s="52" t="s">
        <v>47</v>
      </c>
    </row>
    <row r="105" spans="1:140" ht="15.75" thickBot="1" x14ac:dyDescent="0.3">
      <c r="A105" s="22">
        <v>56</v>
      </c>
      <c r="B105" s="22" t="s">
        <v>97</v>
      </c>
      <c r="C105" s="22" t="s">
        <v>98</v>
      </c>
      <c r="D105" s="31">
        <v>44196</v>
      </c>
      <c r="E105" s="34"/>
      <c r="F105" s="34">
        <v>315.18</v>
      </c>
      <c r="G105" s="34"/>
      <c r="H105" s="34"/>
      <c r="I105" s="34"/>
      <c r="J105" s="34"/>
      <c r="K105" s="35">
        <v>315.18</v>
      </c>
      <c r="L105" s="36">
        <v>0</v>
      </c>
      <c r="M105" s="37">
        <v>0</v>
      </c>
      <c r="N105" s="38">
        <v>0</v>
      </c>
      <c r="O105" s="34">
        <v>0</v>
      </c>
      <c r="P105" s="34">
        <v>0</v>
      </c>
      <c r="Q105" s="34">
        <v>0</v>
      </c>
      <c r="R105" s="42">
        <v>0</v>
      </c>
      <c r="S105" s="43">
        <v>0</v>
      </c>
      <c r="T105" s="34">
        <v>0</v>
      </c>
      <c r="U105" s="34">
        <v>0</v>
      </c>
      <c r="V105" s="39">
        <v>0</v>
      </c>
      <c r="W105" s="44">
        <v>-31.15230016561177</v>
      </c>
      <c r="X105" s="129">
        <v>1</v>
      </c>
      <c r="Y105" s="22" t="s">
        <v>47</v>
      </c>
      <c r="Z105" s="22">
        <v>56</v>
      </c>
      <c r="AA105" s="22" t="s">
        <v>97</v>
      </c>
      <c r="AB105" s="22" t="s">
        <v>98</v>
      </c>
      <c r="AC105" s="31">
        <v>44228</v>
      </c>
      <c r="AD105" s="40"/>
      <c r="AE105" s="22">
        <v>315.18</v>
      </c>
      <c r="AF105" s="22"/>
      <c r="AG105" s="22"/>
      <c r="AH105" s="22"/>
      <c r="AI105" s="22"/>
      <c r="AJ105" s="32">
        <v>315.18</v>
      </c>
      <c r="AK105" s="55">
        <f t="shared" si="8"/>
        <v>0</v>
      </c>
      <c r="AL105" s="56">
        <f t="shared" si="9"/>
        <v>0</v>
      </c>
      <c r="AM105" s="57">
        <f t="shared" si="15"/>
        <v>0</v>
      </c>
      <c r="AN105" s="49">
        <f t="shared" si="16"/>
        <v>0</v>
      </c>
      <c r="AO105" s="49">
        <f t="shared" si="17"/>
        <v>0</v>
      </c>
      <c r="AP105" s="49">
        <f t="shared" si="18"/>
        <v>0</v>
      </c>
      <c r="AQ105" s="58">
        <f t="shared" si="19"/>
        <v>0</v>
      </c>
      <c r="AR105" s="59">
        <f t="shared" si="20"/>
        <v>0</v>
      </c>
      <c r="AS105" s="49">
        <f t="shared" si="21"/>
        <v>0</v>
      </c>
      <c r="AT105" s="64">
        <f t="shared" si="22"/>
        <v>0</v>
      </c>
      <c r="AU105" s="73">
        <f t="shared" si="23"/>
        <v>0</v>
      </c>
      <c r="AV105" s="40">
        <v>0</v>
      </c>
      <c r="AW105" s="6">
        <v>0</v>
      </c>
      <c r="AX105" s="72">
        <f t="shared" si="24"/>
        <v>0</v>
      </c>
      <c r="AY105" s="74">
        <f t="shared" si="25"/>
        <v>0</v>
      </c>
      <c r="AZ105" s="66">
        <f t="shared" si="26"/>
        <v>-31.15230016561177</v>
      </c>
      <c r="BA105" s="129">
        <v>1</v>
      </c>
      <c r="BB105" s="52" t="s">
        <v>47</v>
      </c>
      <c r="BC105" s="22">
        <v>56</v>
      </c>
      <c r="BD105" s="22" t="s">
        <v>97</v>
      </c>
      <c r="BE105" s="22" t="s">
        <v>98</v>
      </c>
      <c r="BF105" s="83">
        <v>44255</v>
      </c>
      <c r="BG105" s="40"/>
      <c r="BH105" s="34">
        <v>315.18</v>
      </c>
      <c r="BI105" s="34"/>
      <c r="BJ105" s="34"/>
      <c r="BK105" s="34"/>
      <c r="BL105" s="34"/>
      <c r="BM105" s="35">
        <f t="shared" si="27"/>
        <v>315.18</v>
      </c>
      <c r="BN105" s="36">
        <f t="shared" si="28"/>
        <v>0</v>
      </c>
      <c r="BO105" s="37">
        <f t="shared" si="10"/>
        <v>0</v>
      </c>
      <c r="BP105" s="41">
        <f t="shared" si="29"/>
        <v>0</v>
      </c>
      <c r="BQ105" s="34">
        <f t="shared" si="30"/>
        <v>0</v>
      </c>
      <c r="BR105" s="34">
        <f t="shared" si="31"/>
        <v>0</v>
      </c>
      <c r="BS105" s="34">
        <f t="shared" si="32"/>
        <v>0</v>
      </c>
      <c r="BT105" s="42">
        <f t="shared" si="33"/>
        <v>0</v>
      </c>
      <c r="BU105" s="43">
        <f t="shared" si="34"/>
        <v>0</v>
      </c>
      <c r="BV105" s="34">
        <f t="shared" si="35"/>
        <v>0</v>
      </c>
      <c r="BW105" s="43">
        <f t="shared" si="36"/>
        <v>0</v>
      </c>
      <c r="BX105" s="40">
        <f t="shared" si="37"/>
        <v>0</v>
      </c>
      <c r="BY105" s="93">
        <f t="shared" si="38"/>
        <v>0</v>
      </c>
      <c r="BZ105" s="39">
        <f t="shared" si="39"/>
        <v>0</v>
      </c>
      <c r="CA105" s="94">
        <f t="shared" si="40"/>
        <v>-31.15230016561177</v>
      </c>
      <c r="CB105" s="129">
        <v>1</v>
      </c>
      <c r="CC105" s="52" t="s">
        <v>47</v>
      </c>
      <c r="CD105" s="22">
        <v>56</v>
      </c>
      <c r="CE105" s="22" t="s">
        <v>97</v>
      </c>
      <c r="CF105" s="22" t="s">
        <v>98</v>
      </c>
      <c r="CG105" s="31">
        <v>44286</v>
      </c>
      <c r="CH105" s="40"/>
      <c r="CI105" s="22">
        <v>315.18</v>
      </c>
      <c r="CJ105" s="22"/>
      <c r="CK105" s="22"/>
      <c r="CL105" s="22"/>
      <c r="CM105" s="22"/>
      <c r="CN105" s="32">
        <v>315.18</v>
      </c>
      <c r="CO105" s="36">
        <f t="shared" si="41"/>
        <v>0</v>
      </c>
      <c r="CP105" s="37">
        <f t="shared" si="42"/>
        <v>0</v>
      </c>
      <c r="CQ105" s="105">
        <f t="shared" si="43"/>
        <v>0</v>
      </c>
      <c r="CR105" s="34">
        <f t="shared" si="44"/>
        <v>0</v>
      </c>
      <c r="CS105" s="34">
        <f t="shared" si="45"/>
        <v>0</v>
      </c>
      <c r="CT105" s="34">
        <f t="shared" si="46"/>
        <v>0</v>
      </c>
      <c r="CU105" s="41">
        <f t="shared" si="47"/>
        <v>0</v>
      </c>
      <c r="CV105" s="43">
        <f t="shared" si="48"/>
        <v>0</v>
      </c>
      <c r="CW105" s="34">
        <f t="shared" si="49"/>
        <v>0</v>
      </c>
      <c r="CX105" s="43">
        <f t="shared" si="50"/>
        <v>0</v>
      </c>
      <c r="CY105" s="40">
        <f t="shared" si="51"/>
        <v>0</v>
      </c>
      <c r="CZ105" s="108">
        <f t="shared" si="52"/>
        <v>0</v>
      </c>
      <c r="DA105" s="123">
        <f t="shared" si="11"/>
        <v>0</v>
      </c>
      <c r="DB105" s="121">
        <f t="shared" si="53"/>
        <v>0</v>
      </c>
      <c r="DC105" s="124">
        <f t="shared" si="12"/>
        <v>0</v>
      </c>
      <c r="DD105" s="125">
        <f t="shared" si="13"/>
        <v>0</v>
      </c>
      <c r="DE105" s="111">
        <f t="shared" si="54"/>
        <v>0</v>
      </c>
      <c r="DF105" s="106">
        <f t="shared" si="14"/>
        <v>-31.15230016561177</v>
      </c>
      <c r="DG105" s="106" t="str">
        <f t="shared" si="55"/>
        <v>П3 176_Прусова Л.Г.</v>
      </c>
      <c r="DH105" s="129">
        <v>1</v>
      </c>
      <c r="DI105" s="52" t="s">
        <v>47</v>
      </c>
      <c r="DJ105" s="22">
        <v>56</v>
      </c>
      <c r="DK105" s="22" t="s">
        <v>97</v>
      </c>
      <c r="DL105" s="22" t="s">
        <v>98</v>
      </c>
      <c r="DM105" s="31">
        <v>44319</v>
      </c>
      <c r="DN105" s="40"/>
      <c r="DO105" s="34">
        <v>315.73</v>
      </c>
      <c r="DP105" s="34"/>
      <c r="DQ105" s="34"/>
      <c r="DR105" s="34"/>
      <c r="DS105" s="34"/>
      <c r="DT105" s="35">
        <v>315.73</v>
      </c>
      <c r="DU105" s="36">
        <f t="shared" si="56"/>
        <v>0.55000000000001137</v>
      </c>
      <c r="DV105" s="37">
        <f t="shared" si="57"/>
        <v>6.5999703559158351E-2</v>
      </c>
      <c r="DW105" s="105">
        <f t="shared" si="58"/>
        <v>0.61599970355916978</v>
      </c>
      <c r="DX105" s="34">
        <f t="shared" si="59"/>
        <v>0.61599970355916978</v>
      </c>
      <c r="DY105" s="34">
        <f t="shared" si="60"/>
        <v>0</v>
      </c>
      <c r="DZ105" s="34">
        <f t="shared" si="61"/>
        <v>1.1703994367624224</v>
      </c>
      <c r="EA105" s="41">
        <f t="shared" si="62"/>
        <v>0</v>
      </c>
      <c r="EB105" s="43">
        <f t="shared" si="63"/>
        <v>1.1703994367624224</v>
      </c>
      <c r="EC105" s="34">
        <v>0</v>
      </c>
      <c r="ED105" s="43">
        <f t="shared" si="64"/>
        <v>0</v>
      </c>
      <c r="EE105" s="104">
        <f t="shared" si="65"/>
        <v>1.1703994367624224</v>
      </c>
      <c r="EF105" s="39">
        <f t="shared" si="66"/>
        <v>0.70097601042670743</v>
      </c>
      <c r="EG105" s="44">
        <f t="shared" si="67"/>
        <v>-30.451324155185063</v>
      </c>
      <c r="EH105" s="144" t="s">
        <v>97</v>
      </c>
      <c r="EI105" s="129">
        <v>1</v>
      </c>
      <c r="EJ105" s="52" t="s">
        <v>47</v>
      </c>
    </row>
    <row r="106" spans="1:140" ht="15.75" thickBot="1" x14ac:dyDescent="0.3">
      <c r="A106" s="22">
        <v>57</v>
      </c>
      <c r="B106" s="22" t="s">
        <v>199</v>
      </c>
      <c r="C106" s="22" t="s">
        <v>200</v>
      </c>
      <c r="D106" s="31">
        <v>44196</v>
      </c>
      <c r="E106" s="34"/>
      <c r="F106" s="34">
        <v>1.99</v>
      </c>
      <c r="G106" s="34"/>
      <c r="H106" s="34"/>
      <c r="I106" s="34">
        <v>22444.95</v>
      </c>
      <c r="J106" s="34">
        <v>5893.62</v>
      </c>
      <c r="K106" s="35">
        <v>22446.940000000002</v>
      </c>
      <c r="L106" s="36">
        <v>0</v>
      </c>
      <c r="M106" s="37">
        <v>0</v>
      </c>
      <c r="N106" s="38">
        <v>0</v>
      </c>
      <c r="O106" s="34">
        <v>0</v>
      </c>
      <c r="P106" s="34">
        <v>0</v>
      </c>
      <c r="Q106" s="34">
        <v>0</v>
      </c>
      <c r="R106" s="42">
        <v>0</v>
      </c>
      <c r="S106" s="43">
        <v>0</v>
      </c>
      <c r="T106" s="34">
        <v>0</v>
      </c>
      <c r="U106" s="34">
        <v>0</v>
      </c>
      <c r="V106" s="39">
        <v>0</v>
      </c>
      <c r="W106" s="44">
        <v>6446.5607501103077</v>
      </c>
      <c r="X106" s="129">
        <v>2</v>
      </c>
      <c r="Y106" s="22" t="s">
        <v>47</v>
      </c>
      <c r="Z106" s="22">
        <v>57</v>
      </c>
      <c r="AA106" s="22" t="s">
        <v>199</v>
      </c>
      <c r="AB106" s="22" t="s">
        <v>200</v>
      </c>
      <c r="AC106" s="31">
        <v>44228</v>
      </c>
      <c r="AD106" s="40"/>
      <c r="AE106" s="22">
        <v>1.99</v>
      </c>
      <c r="AF106" s="22"/>
      <c r="AG106" s="22"/>
      <c r="AH106" s="22">
        <v>22444.95</v>
      </c>
      <c r="AI106" s="22">
        <v>5893.62</v>
      </c>
      <c r="AJ106" s="32">
        <v>22446.940000000002</v>
      </c>
      <c r="AK106" s="55">
        <f t="shared" si="8"/>
        <v>0</v>
      </c>
      <c r="AL106" s="56">
        <f t="shared" si="9"/>
        <v>0</v>
      </c>
      <c r="AM106" s="57">
        <f t="shared" si="15"/>
        <v>0</v>
      </c>
      <c r="AN106" s="49">
        <f t="shared" si="16"/>
        <v>0</v>
      </c>
      <c r="AO106" s="49">
        <f t="shared" si="17"/>
        <v>0</v>
      </c>
      <c r="AP106" s="49">
        <f t="shared" si="18"/>
        <v>0</v>
      </c>
      <c r="AQ106" s="58">
        <f t="shared" si="19"/>
        <v>0</v>
      </c>
      <c r="AR106" s="59">
        <f t="shared" si="20"/>
        <v>0</v>
      </c>
      <c r="AS106" s="49">
        <f t="shared" si="21"/>
        <v>0</v>
      </c>
      <c r="AT106" s="64">
        <f t="shared" si="22"/>
        <v>0</v>
      </c>
      <c r="AU106" s="73">
        <f t="shared" si="23"/>
        <v>0</v>
      </c>
      <c r="AV106" s="40">
        <v>0</v>
      </c>
      <c r="AW106" s="6">
        <v>0</v>
      </c>
      <c r="AX106" s="72">
        <f t="shared" si="24"/>
        <v>0</v>
      </c>
      <c r="AY106" s="74">
        <f t="shared" si="25"/>
        <v>0</v>
      </c>
      <c r="AZ106" s="66">
        <f t="shared" si="26"/>
        <v>6446.5607501103077</v>
      </c>
      <c r="BA106" s="129">
        <v>2</v>
      </c>
      <c r="BB106" s="52" t="s">
        <v>47</v>
      </c>
      <c r="BC106" s="22">
        <v>57</v>
      </c>
      <c r="BD106" s="22" t="s">
        <v>199</v>
      </c>
      <c r="BE106" s="22" t="s">
        <v>200</v>
      </c>
      <c r="BF106" s="83">
        <v>44255</v>
      </c>
      <c r="BG106" s="40"/>
      <c r="BH106" s="34">
        <v>1.99</v>
      </c>
      <c r="BI106" s="34"/>
      <c r="BJ106" s="34"/>
      <c r="BK106" s="34">
        <v>22444.95</v>
      </c>
      <c r="BL106" s="34">
        <v>5893.62</v>
      </c>
      <c r="BM106" s="35">
        <f t="shared" si="27"/>
        <v>22446.940000000002</v>
      </c>
      <c r="BN106" s="36">
        <f t="shared" si="28"/>
        <v>0</v>
      </c>
      <c r="BO106" s="37">
        <f t="shared" si="10"/>
        <v>0</v>
      </c>
      <c r="BP106" s="41">
        <f t="shared" si="29"/>
        <v>0</v>
      </c>
      <c r="BQ106" s="34">
        <f t="shared" si="30"/>
        <v>0</v>
      </c>
      <c r="BR106" s="34">
        <f t="shared" si="31"/>
        <v>0</v>
      </c>
      <c r="BS106" s="34">
        <f t="shared" si="32"/>
        <v>0</v>
      </c>
      <c r="BT106" s="42">
        <f t="shared" si="33"/>
        <v>0</v>
      </c>
      <c r="BU106" s="43">
        <f t="shared" si="34"/>
        <v>0</v>
      </c>
      <c r="BV106" s="34">
        <f t="shared" si="35"/>
        <v>0</v>
      </c>
      <c r="BW106" s="43">
        <f t="shared" si="36"/>
        <v>0</v>
      </c>
      <c r="BX106" s="40">
        <f t="shared" si="37"/>
        <v>0</v>
      </c>
      <c r="BY106" s="93">
        <f t="shared" si="38"/>
        <v>0</v>
      </c>
      <c r="BZ106" s="39">
        <f t="shared" si="39"/>
        <v>0</v>
      </c>
      <c r="CA106" s="94">
        <f t="shared" si="40"/>
        <v>6446.5607501103077</v>
      </c>
      <c r="CB106" s="129">
        <v>2</v>
      </c>
      <c r="CC106" s="52" t="s">
        <v>47</v>
      </c>
      <c r="CD106" s="22">
        <v>57</v>
      </c>
      <c r="CE106" s="22" t="s">
        <v>199</v>
      </c>
      <c r="CF106" s="22" t="s">
        <v>200</v>
      </c>
      <c r="CG106" s="31">
        <v>44286</v>
      </c>
      <c r="CH106" s="40"/>
      <c r="CI106" s="22">
        <v>1.99</v>
      </c>
      <c r="CJ106" s="22"/>
      <c r="CK106" s="22"/>
      <c r="CL106" s="22">
        <v>22444.95</v>
      </c>
      <c r="CM106" s="22">
        <v>5893.62</v>
      </c>
      <c r="CN106" s="32">
        <v>22446.940000000002</v>
      </c>
      <c r="CO106" s="36">
        <f t="shared" si="41"/>
        <v>0</v>
      </c>
      <c r="CP106" s="37">
        <f t="shared" si="42"/>
        <v>0</v>
      </c>
      <c r="CQ106" s="105">
        <f t="shared" si="43"/>
        <v>0</v>
      </c>
      <c r="CR106" s="34">
        <f t="shared" si="44"/>
        <v>0</v>
      </c>
      <c r="CS106" s="34">
        <f t="shared" si="45"/>
        <v>0</v>
      </c>
      <c r="CT106" s="34">
        <f t="shared" si="46"/>
        <v>0</v>
      </c>
      <c r="CU106" s="41">
        <f t="shared" si="47"/>
        <v>0</v>
      </c>
      <c r="CV106" s="43">
        <f t="shared" si="48"/>
        <v>0</v>
      </c>
      <c r="CW106" s="34">
        <f t="shared" si="49"/>
        <v>0</v>
      </c>
      <c r="CX106" s="43">
        <f t="shared" si="50"/>
        <v>0</v>
      </c>
      <c r="CY106" s="40">
        <f t="shared" si="51"/>
        <v>0</v>
      </c>
      <c r="CZ106" s="108">
        <f t="shared" si="52"/>
        <v>0</v>
      </c>
      <c r="DA106" s="123">
        <f t="shared" si="11"/>
        <v>0</v>
      </c>
      <c r="DB106" s="121">
        <f t="shared" si="53"/>
        <v>0</v>
      </c>
      <c r="DC106" s="124">
        <f t="shared" si="12"/>
        <v>0</v>
      </c>
      <c r="DD106" s="125">
        <f t="shared" si="13"/>
        <v>0</v>
      </c>
      <c r="DE106" s="111">
        <f t="shared" si="54"/>
        <v>0</v>
      </c>
      <c r="DF106" s="106">
        <f t="shared" si="14"/>
        <v>6446.5607501103077</v>
      </c>
      <c r="DG106" s="106" t="str">
        <f t="shared" si="55"/>
        <v>П3 177 _Чаплыгин Н.А</v>
      </c>
      <c r="DH106" s="129">
        <v>2</v>
      </c>
      <c r="DI106" s="52" t="s">
        <v>47</v>
      </c>
      <c r="DJ106" s="22">
        <v>57</v>
      </c>
      <c r="DK106" s="22" t="s">
        <v>199</v>
      </c>
      <c r="DL106" s="22" t="s">
        <v>200</v>
      </c>
      <c r="DM106" s="31">
        <v>44319</v>
      </c>
      <c r="DN106" s="40"/>
      <c r="DO106" s="34">
        <v>1.99</v>
      </c>
      <c r="DP106" s="34"/>
      <c r="DQ106" s="34"/>
      <c r="DR106" s="34">
        <v>22444.95</v>
      </c>
      <c r="DS106" s="34">
        <v>5893.62</v>
      </c>
      <c r="DT106" s="35">
        <v>22446.940000000002</v>
      </c>
      <c r="DU106" s="36">
        <f t="shared" si="56"/>
        <v>0</v>
      </c>
      <c r="DV106" s="37">
        <f t="shared" si="57"/>
        <v>0</v>
      </c>
      <c r="DW106" s="105">
        <f t="shared" si="58"/>
        <v>0</v>
      </c>
      <c r="DX106" s="34">
        <f t="shared" si="59"/>
        <v>0</v>
      </c>
      <c r="DY106" s="34">
        <f t="shared" si="60"/>
        <v>0</v>
      </c>
      <c r="DZ106" s="34">
        <f t="shared" si="61"/>
        <v>0</v>
      </c>
      <c r="EA106" s="41">
        <f t="shared" si="62"/>
        <v>0</v>
      </c>
      <c r="EB106" s="43">
        <f t="shared" si="63"/>
        <v>0</v>
      </c>
      <c r="EC106" s="34">
        <v>0</v>
      </c>
      <c r="ED106" s="43">
        <f t="shared" si="64"/>
        <v>0</v>
      </c>
      <c r="EE106" s="104">
        <f t="shared" si="65"/>
        <v>0</v>
      </c>
      <c r="EF106" s="39">
        <f t="shared" si="66"/>
        <v>0</v>
      </c>
      <c r="EG106" s="44">
        <f t="shared" si="67"/>
        <v>6446.5607501103077</v>
      </c>
      <c r="EH106" s="144" t="s">
        <v>199</v>
      </c>
      <c r="EI106" s="129">
        <v>2</v>
      </c>
      <c r="EJ106" s="52" t="s">
        <v>47</v>
      </c>
    </row>
    <row r="107" spans="1:140" ht="15.75" thickBot="1" x14ac:dyDescent="0.3">
      <c r="A107" s="22">
        <v>58</v>
      </c>
      <c r="B107" s="22" t="s">
        <v>99</v>
      </c>
      <c r="C107" s="22" t="s">
        <v>100</v>
      </c>
      <c r="D107" s="31">
        <v>44196</v>
      </c>
      <c r="E107" s="34"/>
      <c r="F107" s="34">
        <v>781.56000000000006</v>
      </c>
      <c r="G107" s="34"/>
      <c r="H107" s="34"/>
      <c r="I107" s="34"/>
      <c r="J107" s="34"/>
      <c r="K107" s="35">
        <v>781.56000000000006</v>
      </c>
      <c r="L107" s="36">
        <v>0</v>
      </c>
      <c r="M107" s="37">
        <v>0</v>
      </c>
      <c r="N107" s="38">
        <v>0</v>
      </c>
      <c r="O107" s="34">
        <v>0</v>
      </c>
      <c r="P107" s="34">
        <v>0</v>
      </c>
      <c r="Q107" s="34">
        <v>0</v>
      </c>
      <c r="R107" s="42">
        <v>0</v>
      </c>
      <c r="S107" s="43">
        <v>0</v>
      </c>
      <c r="T107" s="34">
        <v>0</v>
      </c>
      <c r="U107" s="34">
        <v>0</v>
      </c>
      <c r="V107" s="39">
        <v>0</v>
      </c>
      <c r="W107" s="44">
        <v>-254.49799601952796</v>
      </c>
      <c r="X107" s="129">
        <v>1</v>
      </c>
      <c r="Y107" s="22" t="s">
        <v>47</v>
      </c>
      <c r="Z107" s="22">
        <v>58</v>
      </c>
      <c r="AA107" s="22" t="s">
        <v>99</v>
      </c>
      <c r="AB107" s="22" t="s">
        <v>100</v>
      </c>
      <c r="AC107" s="31">
        <v>44228</v>
      </c>
      <c r="AD107" s="40"/>
      <c r="AE107" s="22">
        <v>781.56000000000006</v>
      </c>
      <c r="AF107" s="22"/>
      <c r="AG107" s="22"/>
      <c r="AH107" s="22"/>
      <c r="AI107" s="22"/>
      <c r="AJ107" s="32">
        <v>781.56000000000006</v>
      </c>
      <c r="AK107" s="55">
        <f t="shared" si="8"/>
        <v>0</v>
      </c>
      <c r="AL107" s="56">
        <f t="shared" si="9"/>
        <v>0</v>
      </c>
      <c r="AM107" s="57">
        <f t="shared" si="15"/>
        <v>0</v>
      </c>
      <c r="AN107" s="49">
        <f t="shared" si="16"/>
        <v>0</v>
      </c>
      <c r="AO107" s="49">
        <f t="shared" si="17"/>
        <v>0</v>
      </c>
      <c r="AP107" s="49">
        <f t="shared" si="18"/>
        <v>0</v>
      </c>
      <c r="AQ107" s="58">
        <f t="shared" si="19"/>
        <v>0</v>
      </c>
      <c r="AR107" s="59">
        <f t="shared" si="20"/>
        <v>0</v>
      </c>
      <c r="AS107" s="49">
        <f t="shared" si="21"/>
        <v>0</v>
      </c>
      <c r="AT107" s="64">
        <f t="shared" si="22"/>
        <v>0</v>
      </c>
      <c r="AU107" s="73">
        <f t="shared" si="23"/>
        <v>0</v>
      </c>
      <c r="AV107" s="40">
        <v>0</v>
      </c>
      <c r="AW107" s="6">
        <v>0.3191760655111478</v>
      </c>
      <c r="AX107" s="72">
        <f t="shared" si="24"/>
        <v>-0.38870329277573995</v>
      </c>
      <c r="AY107" s="74">
        <f t="shared" si="25"/>
        <v>-0.38870329277573995</v>
      </c>
      <c r="AZ107" s="66">
        <f t="shared" si="26"/>
        <v>-254.8866993123037</v>
      </c>
      <c r="BA107" s="129">
        <v>1</v>
      </c>
      <c r="BB107" s="52" t="s">
        <v>47</v>
      </c>
      <c r="BC107" s="22">
        <v>58</v>
      </c>
      <c r="BD107" s="22" t="s">
        <v>99</v>
      </c>
      <c r="BE107" s="22" t="s">
        <v>100</v>
      </c>
      <c r="BF107" s="83">
        <v>44255</v>
      </c>
      <c r="BG107" s="40"/>
      <c r="BH107" s="34">
        <v>781.56000000000006</v>
      </c>
      <c r="BI107" s="34"/>
      <c r="BJ107" s="34"/>
      <c r="BK107" s="34"/>
      <c r="BL107" s="34"/>
      <c r="BM107" s="35">
        <f t="shared" si="27"/>
        <v>781.56000000000006</v>
      </c>
      <c r="BN107" s="36">
        <f t="shared" si="28"/>
        <v>0</v>
      </c>
      <c r="BO107" s="37">
        <f t="shared" si="10"/>
        <v>0</v>
      </c>
      <c r="BP107" s="41">
        <f t="shared" si="29"/>
        <v>0</v>
      </c>
      <c r="BQ107" s="34">
        <f t="shared" si="30"/>
        <v>0</v>
      </c>
      <c r="BR107" s="34">
        <f t="shared" si="31"/>
        <v>0</v>
      </c>
      <c r="BS107" s="34">
        <f t="shared" si="32"/>
        <v>0</v>
      </c>
      <c r="BT107" s="42">
        <f t="shared" si="33"/>
        <v>0</v>
      </c>
      <c r="BU107" s="43">
        <f t="shared" si="34"/>
        <v>0</v>
      </c>
      <c r="BV107" s="34">
        <f t="shared" si="35"/>
        <v>0</v>
      </c>
      <c r="BW107" s="43">
        <f t="shared" si="36"/>
        <v>0</v>
      </c>
      <c r="BX107" s="40">
        <f t="shared" si="37"/>
        <v>0</v>
      </c>
      <c r="BY107" s="93">
        <f t="shared" si="38"/>
        <v>0</v>
      </c>
      <c r="BZ107" s="39">
        <f t="shared" si="39"/>
        <v>0</v>
      </c>
      <c r="CA107" s="94">
        <f t="shared" si="40"/>
        <v>-254.8866993123037</v>
      </c>
      <c r="CB107" s="129">
        <v>1</v>
      </c>
      <c r="CC107" s="52" t="s">
        <v>47</v>
      </c>
      <c r="CD107" s="22">
        <v>58</v>
      </c>
      <c r="CE107" s="22" t="s">
        <v>99</v>
      </c>
      <c r="CF107" s="22" t="s">
        <v>100</v>
      </c>
      <c r="CG107" s="31">
        <v>44286</v>
      </c>
      <c r="CH107" s="40"/>
      <c r="CI107" s="22">
        <v>781.56000000000006</v>
      </c>
      <c r="CJ107" s="22"/>
      <c r="CK107" s="22"/>
      <c r="CL107" s="22"/>
      <c r="CM107" s="22"/>
      <c r="CN107" s="32">
        <v>781.56000000000006</v>
      </c>
      <c r="CO107" s="36">
        <f t="shared" si="41"/>
        <v>0</v>
      </c>
      <c r="CP107" s="37">
        <f t="shared" si="42"/>
        <v>0</v>
      </c>
      <c r="CQ107" s="105">
        <f t="shared" si="43"/>
        <v>0</v>
      </c>
      <c r="CR107" s="34">
        <f t="shared" si="44"/>
        <v>0</v>
      </c>
      <c r="CS107" s="34">
        <f t="shared" si="45"/>
        <v>0</v>
      </c>
      <c r="CT107" s="34">
        <f t="shared" si="46"/>
        <v>0</v>
      </c>
      <c r="CU107" s="41">
        <f t="shared" si="47"/>
        <v>0</v>
      </c>
      <c r="CV107" s="43">
        <f t="shared" si="48"/>
        <v>0</v>
      </c>
      <c r="CW107" s="34">
        <f t="shared" si="49"/>
        <v>0</v>
      </c>
      <c r="CX107" s="43">
        <f t="shared" si="50"/>
        <v>0</v>
      </c>
      <c r="CY107" s="40">
        <f t="shared" si="51"/>
        <v>0</v>
      </c>
      <c r="CZ107" s="108">
        <f t="shared" si="52"/>
        <v>0</v>
      </c>
      <c r="DA107" s="123">
        <f t="shared" si="11"/>
        <v>0</v>
      </c>
      <c r="DB107" s="121">
        <f t="shared" si="53"/>
        <v>0</v>
      </c>
      <c r="DC107" s="124">
        <f t="shared" si="12"/>
        <v>0</v>
      </c>
      <c r="DD107" s="125">
        <f t="shared" si="13"/>
        <v>0</v>
      </c>
      <c r="DE107" s="111">
        <f t="shared" si="54"/>
        <v>0</v>
      </c>
      <c r="DF107" s="106">
        <f t="shared" si="14"/>
        <v>-254.8866993123037</v>
      </c>
      <c r="DG107" s="106" t="str">
        <f t="shared" si="55"/>
        <v>П3 18_Терещенко О.А.</v>
      </c>
      <c r="DH107" s="129">
        <v>1</v>
      </c>
      <c r="DI107" s="52" t="s">
        <v>47</v>
      </c>
      <c r="DJ107" s="22">
        <v>58</v>
      </c>
      <c r="DK107" s="22" t="s">
        <v>99</v>
      </c>
      <c r="DL107" s="22" t="s">
        <v>100</v>
      </c>
      <c r="DM107" s="31">
        <v>44319</v>
      </c>
      <c r="DN107" s="40"/>
      <c r="DO107" s="34">
        <v>781.56000000000006</v>
      </c>
      <c r="DP107" s="34"/>
      <c r="DQ107" s="34"/>
      <c r="DR107" s="34"/>
      <c r="DS107" s="34"/>
      <c r="DT107" s="35">
        <v>781.56000000000006</v>
      </c>
      <c r="DU107" s="36">
        <f t="shared" si="56"/>
        <v>0</v>
      </c>
      <c r="DV107" s="37">
        <f t="shared" si="57"/>
        <v>0</v>
      </c>
      <c r="DW107" s="105">
        <f t="shared" si="58"/>
        <v>0</v>
      </c>
      <c r="DX107" s="34">
        <f t="shared" si="59"/>
        <v>0</v>
      </c>
      <c r="DY107" s="34">
        <f t="shared" si="60"/>
        <v>0</v>
      </c>
      <c r="DZ107" s="34">
        <f t="shared" si="61"/>
        <v>0</v>
      </c>
      <c r="EA107" s="41">
        <f t="shared" si="62"/>
        <v>0</v>
      </c>
      <c r="EB107" s="43">
        <f t="shared" si="63"/>
        <v>0</v>
      </c>
      <c r="EC107" s="34">
        <v>0</v>
      </c>
      <c r="ED107" s="43">
        <f t="shared" si="64"/>
        <v>0</v>
      </c>
      <c r="EE107" s="104">
        <f t="shared" si="65"/>
        <v>0</v>
      </c>
      <c r="EF107" s="39">
        <f t="shared" si="66"/>
        <v>0</v>
      </c>
      <c r="EG107" s="44">
        <f t="shared" si="67"/>
        <v>-254.8866993123037</v>
      </c>
      <c r="EH107" s="144" t="s">
        <v>99</v>
      </c>
      <c r="EI107" s="129">
        <v>1</v>
      </c>
      <c r="EJ107" s="52" t="s">
        <v>47</v>
      </c>
    </row>
    <row r="108" spans="1:140" ht="15.75" thickBot="1" x14ac:dyDescent="0.3">
      <c r="A108" s="22">
        <v>59</v>
      </c>
      <c r="B108" s="22" t="s">
        <v>101</v>
      </c>
      <c r="C108" s="22" t="s">
        <v>102</v>
      </c>
      <c r="D108" s="31">
        <v>44196</v>
      </c>
      <c r="E108" s="34"/>
      <c r="F108" s="34">
        <v>2460.94</v>
      </c>
      <c r="G108" s="34"/>
      <c r="H108" s="34"/>
      <c r="I108" s="34"/>
      <c r="J108" s="34"/>
      <c r="K108" s="35">
        <v>2460.94</v>
      </c>
      <c r="L108" s="36">
        <v>77.880000000000109</v>
      </c>
      <c r="M108" s="37">
        <v>9.3456017077935929</v>
      </c>
      <c r="N108" s="38">
        <v>87.2256017077937</v>
      </c>
      <c r="O108" s="34">
        <v>87.2256017077937</v>
      </c>
      <c r="P108" s="34">
        <v>0</v>
      </c>
      <c r="Q108" s="34">
        <v>165.72864324480801</v>
      </c>
      <c r="R108" s="42">
        <v>0</v>
      </c>
      <c r="S108" s="43">
        <v>165.72864324480801</v>
      </c>
      <c r="T108" s="34">
        <v>165.72864324480801</v>
      </c>
      <c r="U108" s="34">
        <v>7.5478651737989679</v>
      </c>
      <c r="V108" s="39">
        <v>173.27650841860697</v>
      </c>
      <c r="W108" s="44">
        <v>198.65911776867148</v>
      </c>
      <c r="X108" s="129">
        <v>1</v>
      </c>
      <c r="Y108" s="22" t="s">
        <v>47</v>
      </c>
      <c r="Z108" s="22">
        <v>59</v>
      </c>
      <c r="AA108" s="22" t="s">
        <v>101</v>
      </c>
      <c r="AB108" s="22" t="s">
        <v>102</v>
      </c>
      <c r="AC108" s="31">
        <v>44228</v>
      </c>
      <c r="AD108" s="40">
        <v>500</v>
      </c>
      <c r="AE108" s="22">
        <v>2489.7000000000003</v>
      </c>
      <c r="AF108" s="22"/>
      <c r="AG108" s="22"/>
      <c r="AH108" s="22"/>
      <c r="AI108" s="22"/>
      <c r="AJ108" s="32">
        <v>2489.7000000000003</v>
      </c>
      <c r="AK108" s="55">
        <f t="shared" si="8"/>
        <v>28.760000000000218</v>
      </c>
      <c r="AL108" s="56">
        <f t="shared" si="9"/>
        <v>3.4498470630674483</v>
      </c>
      <c r="AM108" s="57">
        <f t="shared" si="15"/>
        <v>32.20984706306767</v>
      </c>
      <c r="AN108" s="49">
        <f t="shared" si="16"/>
        <v>32.20984706306767</v>
      </c>
      <c r="AO108" s="49">
        <f t="shared" si="17"/>
        <v>0</v>
      </c>
      <c r="AP108" s="49">
        <f t="shared" si="18"/>
        <v>61.198709419828567</v>
      </c>
      <c r="AQ108" s="58">
        <f t="shared" si="19"/>
        <v>0</v>
      </c>
      <c r="AR108" s="59">
        <f t="shared" si="20"/>
        <v>61.198709419828567</v>
      </c>
      <c r="AS108" s="49">
        <f t="shared" si="21"/>
        <v>0</v>
      </c>
      <c r="AT108" s="64">
        <f t="shared" si="22"/>
        <v>0</v>
      </c>
      <c r="AU108" s="73">
        <f t="shared" si="23"/>
        <v>61.198709419828567</v>
      </c>
      <c r="AV108" s="40">
        <v>173.27650841860697</v>
      </c>
      <c r="AW108" s="6">
        <v>51.34478973852908</v>
      </c>
      <c r="AX108" s="72">
        <f t="shared" si="24"/>
        <v>-348.08116927073513</v>
      </c>
      <c r="AY108" s="74">
        <f t="shared" si="25"/>
        <v>-286.88245985090657</v>
      </c>
      <c r="AZ108" s="66">
        <f t="shared" si="26"/>
        <v>-588.22334208223515</v>
      </c>
      <c r="BA108" s="129">
        <v>1</v>
      </c>
      <c r="BB108" s="52" t="s">
        <v>47</v>
      </c>
      <c r="BC108" s="22">
        <v>59</v>
      </c>
      <c r="BD108" s="22" t="s">
        <v>101</v>
      </c>
      <c r="BE108" s="22" t="s">
        <v>102</v>
      </c>
      <c r="BF108" s="83">
        <v>44255</v>
      </c>
      <c r="BG108" s="40"/>
      <c r="BH108" s="34">
        <v>2510.66</v>
      </c>
      <c r="BI108" s="34"/>
      <c r="BJ108" s="34"/>
      <c r="BK108" s="34"/>
      <c r="BL108" s="34"/>
      <c r="BM108" s="35">
        <f t="shared" si="27"/>
        <v>2510.66</v>
      </c>
      <c r="BN108" s="36">
        <f t="shared" si="28"/>
        <v>20.959999999999582</v>
      </c>
      <c r="BO108" s="37">
        <f t="shared" si="10"/>
        <v>2.515199999999941</v>
      </c>
      <c r="BP108" s="41">
        <f t="shared" si="29"/>
        <v>23.475199999999521</v>
      </c>
      <c r="BQ108" s="34">
        <f t="shared" si="30"/>
        <v>23.475199999999521</v>
      </c>
      <c r="BR108" s="34">
        <f t="shared" si="31"/>
        <v>0</v>
      </c>
      <c r="BS108" s="34">
        <f t="shared" si="32"/>
        <v>44.602879999999089</v>
      </c>
      <c r="BT108" s="42">
        <f t="shared" si="33"/>
        <v>0</v>
      </c>
      <c r="BU108" s="43">
        <f t="shared" si="34"/>
        <v>44.602879999999089</v>
      </c>
      <c r="BV108" s="34">
        <f t="shared" si="35"/>
        <v>0</v>
      </c>
      <c r="BW108" s="43">
        <f t="shared" si="36"/>
        <v>0</v>
      </c>
      <c r="BX108" s="40">
        <f t="shared" si="37"/>
        <v>44.602879999999089</v>
      </c>
      <c r="BY108" s="93">
        <f t="shared" si="38"/>
        <v>5.3035615581280027</v>
      </c>
      <c r="BZ108" s="39">
        <f t="shared" si="39"/>
        <v>49.906441558127092</v>
      </c>
      <c r="CA108" s="94">
        <f t="shared" si="40"/>
        <v>-538.31690052410806</v>
      </c>
      <c r="CB108" s="129">
        <v>1</v>
      </c>
      <c r="CC108" s="52" t="s">
        <v>47</v>
      </c>
      <c r="CD108" s="22">
        <v>59</v>
      </c>
      <c r="CE108" s="22" t="s">
        <v>101</v>
      </c>
      <c r="CF108" s="22" t="s">
        <v>102</v>
      </c>
      <c r="CG108" s="31">
        <v>44286</v>
      </c>
      <c r="CH108" s="40"/>
      <c r="CI108" s="22">
        <v>2547.19</v>
      </c>
      <c r="CJ108" s="22"/>
      <c r="CK108" s="22"/>
      <c r="CL108" s="22"/>
      <c r="CM108" s="22"/>
      <c r="CN108" s="32">
        <v>2547.19</v>
      </c>
      <c r="CO108" s="36">
        <f t="shared" si="41"/>
        <v>36.5300000000002</v>
      </c>
      <c r="CP108" s="37">
        <f t="shared" si="42"/>
        <v>4.3836035668232425</v>
      </c>
      <c r="CQ108" s="105">
        <f t="shared" si="43"/>
        <v>40.91360356682344</v>
      </c>
      <c r="CR108" s="34">
        <f t="shared" si="44"/>
        <v>40.91360356682344</v>
      </c>
      <c r="CS108" s="34">
        <f t="shared" si="45"/>
        <v>0</v>
      </c>
      <c r="CT108" s="34">
        <f t="shared" si="46"/>
        <v>77.735846776964536</v>
      </c>
      <c r="CU108" s="41">
        <f t="shared" si="47"/>
        <v>0</v>
      </c>
      <c r="CV108" s="43">
        <f t="shared" si="48"/>
        <v>77.735846776964536</v>
      </c>
      <c r="CW108" s="34">
        <f t="shared" si="49"/>
        <v>0</v>
      </c>
      <c r="CX108" s="43">
        <f t="shared" si="50"/>
        <v>0</v>
      </c>
      <c r="CY108" s="40">
        <f t="shared" si="51"/>
        <v>77.735846776964536</v>
      </c>
      <c r="CZ108" s="108">
        <f t="shared" si="52"/>
        <v>6.923776216208009</v>
      </c>
      <c r="DA108" s="123">
        <f t="shared" si="11"/>
        <v>-5.3035615581280027</v>
      </c>
      <c r="DB108" s="121">
        <f t="shared" si="53"/>
        <v>-6.923776216208009</v>
      </c>
      <c r="DC108" s="124">
        <f t="shared" si="12"/>
        <v>-18.530294888536606</v>
      </c>
      <c r="DD108" s="125">
        <f t="shared" si="13"/>
        <v>-23.707123848194044</v>
      </c>
      <c r="DE108" s="111">
        <f t="shared" si="54"/>
        <v>30.194866482105894</v>
      </c>
      <c r="DF108" s="106">
        <f t="shared" si="14"/>
        <v>-508.12203404200216</v>
      </c>
      <c r="DG108" s="106" t="str">
        <f t="shared" si="55"/>
        <v>П3 185_Крупенина Е.Н.</v>
      </c>
      <c r="DH108" s="129">
        <v>1</v>
      </c>
      <c r="DI108" s="52" t="s">
        <v>47</v>
      </c>
      <c r="DJ108" s="22">
        <v>59</v>
      </c>
      <c r="DK108" s="22" t="s">
        <v>101</v>
      </c>
      <c r="DL108" s="22" t="s">
        <v>102</v>
      </c>
      <c r="DM108" s="31">
        <v>44319</v>
      </c>
      <c r="DN108" s="40"/>
      <c r="DO108" s="34">
        <v>2592.06</v>
      </c>
      <c r="DP108" s="34"/>
      <c r="DQ108" s="34"/>
      <c r="DR108" s="34"/>
      <c r="DS108" s="34"/>
      <c r="DT108" s="35">
        <v>2592.06</v>
      </c>
      <c r="DU108" s="36">
        <f t="shared" si="56"/>
        <v>44.869999999999891</v>
      </c>
      <c r="DV108" s="37">
        <f t="shared" si="57"/>
        <v>5.3843758158170303</v>
      </c>
      <c r="DW108" s="105">
        <f t="shared" si="58"/>
        <v>50.254375815816921</v>
      </c>
      <c r="DX108" s="34">
        <f t="shared" si="59"/>
        <v>50.254375815816921</v>
      </c>
      <c r="DY108" s="34">
        <f t="shared" si="60"/>
        <v>0</v>
      </c>
      <c r="DZ108" s="34">
        <f t="shared" si="61"/>
        <v>95.483314050052144</v>
      </c>
      <c r="EA108" s="41">
        <f t="shared" si="62"/>
        <v>0</v>
      </c>
      <c r="EB108" s="43">
        <f t="shared" si="63"/>
        <v>95.483314050052144</v>
      </c>
      <c r="EC108" s="34">
        <v>0</v>
      </c>
      <c r="ED108" s="43">
        <f t="shared" si="64"/>
        <v>0</v>
      </c>
      <c r="EE108" s="104">
        <f t="shared" si="65"/>
        <v>95.483314050052144</v>
      </c>
      <c r="EF108" s="39">
        <f t="shared" si="66"/>
        <v>57.186897432446614</v>
      </c>
      <c r="EG108" s="44">
        <f t="shared" si="67"/>
        <v>-450.93513660955557</v>
      </c>
      <c r="EH108" s="144" t="s">
        <v>101</v>
      </c>
      <c r="EI108" s="129">
        <v>1</v>
      </c>
      <c r="EJ108" s="52" t="s">
        <v>47</v>
      </c>
    </row>
    <row r="109" spans="1:140" ht="15.75" thickBot="1" x14ac:dyDescent="0.3">
      <c r="A109" s="22">
        <v>60</v>
      </c>
      <c r="B109" s="22" t="s">
        <v>103</v>
      </c>
      <c r="C109" s="22" t="s">
        <v>104</v>
      </c>
      <c r="D109" s="31">
        <v>44196</v>
      </c>
      <c r="E109" s="34"/>
      <c r="F109" s="34">
        <v>3859.25</v>
      </c>
      <c r="G109" s="34"/>
      <c r="H109" s="34"/>
      <c r="I109" s="34"/>
      <c r="J109" s="34"/>
      <c r="K109" s="35">
        <v>3859.25</v>
      </c>
      <c r="L109" s="36">
        <v>28.929999999999836</v>
      </c>
      <c r="M109" s="37">
        <v>3.4716006343922281</v>
      </c>
      <c r="N109" s="38">
        <v>32.401600634392068</v>
      </c>
      <c r="O109" s="34">
        <v>32.401600634392068</v>
      </c>
      <c r="P109" s="34">
        <v>0</v>
      </c>
      <c r="Q109" s="34">
        <v>61.563041205344923</v>
      </c>
      <c r="R109" s="42">
        <v>0</v>
      </c>
      <c r="S109" s="43">
        <v>61.563041205344923</v>
      </c>
      <c r="T109" s="34">
        <v>0</v>
      </c>
      <c r="U109" s="34">
        <v>0</v>
      </c>
      <c r="V109" s="39">
        <v>61.563041205344923</v>
      </c>
      <c r="W109" s="44">
        <v>296.68275018458627</v>
      </c>
      <c r="X109" s="129">
        <v>1</v>
      </c>
      <c r="Y109" s="22" t="s">
        <v>47</v>
      </c>
      <c r="Z109" s="22">
        <v>60</v>
      </c>
      <c r="AA109" s="22" t="s">
        <v>103</v>
      </c>
      <c r="AB109" s="22" t="s">
        <v>104</v>
      </c>
      <c r="AC109" s="31">
        <v>44228</v>
      </c>
      <c r="AD109" s="40"/>
      <c r="AE109" s="22">
        <v>3898.25</v>
      </c>
      <c r="AF109" s="22"/>
      <c r="AG109" s="22"/>
      <c r="AH109" s="22"/>
      <c r="AI109" s="22"/>
      <c r="AJ109" s="32">
        <v>3898.25</v>
      </c>
      <c r="AK109" s="55">
        <f t="shared" si="8"/>
        <v>39</v>
      </c>
      <c r="AL109" s="56">
        <f t="shared" si="9"/>
        <v>4.6781653497784932</v>
      </c>
      <c r="AM109" s="57">
        <f t="shared" si="15"/>
        <v>43.678165349778496</v>
      </c>
      <c r="AN109" s="49">
        <f t="shared" si="16"/>
        <v>43.678165349778496</v>
      </c>
      <c r="AO109" s="49">
        <f t="shared" si="17"/>
        <v>0</v>
      </c>
      <c r="AP109" s="49">
        <f t="shared" si="18"/>
        <v>82.988514164579144</v>
      </c>
      <c r="AQ109" s="58">
        <f t="shared" si="19"/>
        <v>0</v>
      </c>
      <c r="AR109" s="59">
        <f t="shared" si="20"/>
        <v>82.988514164579144</v>
      </c>
      <c r="AS109" s="49">
        <f t="shared" si="21"/>
        <v>0</v>
      </c>
      <c r="AT109" s="64">
        <f t="shared" si="22"/>
        <v>0</v>
      </c>
      <c r="AU109" s="73">
        <f t="shared" si="23"/>
        <v>82.988514164579144</v>
      </c>
      <c r="AV109" s="40">
        <v>61.563041205344923</v>
      </c>
      <c r="AW109" s="6">
        <v>166.48741653023365</v>
      </c>
      <c r="AX109" s="72">
        <f t="shared" si="24"/>
        <v>-378.79366789471698</v>
      </c>
      <c r="AY109" s="74">
        <f t="shared" si="25"/>
        <v>-295.80515373013782</v>
      </c>
      <c r="AZ109" s="66">
        <f t="shared" si="26"/>
        <v>0.87759645444845091</v>
      </c>
      <c r="BA109" s="129">
        <v>1</v>
      </c>
      <c r="BB109" s="52" t="s">
        <v>47</v>
      </c>
      <c r="BC109" s="22">
        <v>60</v>
      </c>
      <c r="BD109" s="22" t="s">
        <v>103</v>
      </c>
      <c r="BE109" s="22" t="s">
        <v>104</v>
      </c>
      <c r="BF109" s="83">
        <v>44255</v>
      </c>
      <c r="BG109" s="40"/>
      <c r="BH109" s="34">
        <v>3915.1</v>
      </c>
      <c r="BI109" s="34"/>
      <c r="BJ109" s="34"/>
      <c r="BK109" s="34"/>
      <c r="BL109" s="34"/>
      <c r="BM109" s="35">
        <f t="shared" si="27"/>
        <v>3915.1</v>
      </c>
      <c r="BN109" s="36">
        <f t="shared" si="28"/>
        <v>16.849999999999909</v>
      </c>
      <c r="BO109" s="37">
        <f t="shared" si="10"/>
        <v>2.021999999999982</v>
      </c>
      <c r="BP109" s="41">
        <f t="shared" si="29"/>
        <v>18.87199999999989</v>
      </c>
      <c r="BQ109" s="34">
        <f t="shared" si="30"/>
        <v>18.87199999999989</v>
      </c>
      <c r="BR109" s="34">
        <f t="shared" si="31"/>
        <v>0</v>
      </c>
      <c r="BS109" s="34">
        <f t="shared" si="32"/>
        <v>35.856799999999787</v>
      </c>
      <c r="BT109" s="42">
        <f t="shared" si="33"/>
        <v>0</v>
      </c>
      <c r="BU109" s="43">
        <f t="shared" si="34"/>
        <v>35.856799999999787</v>
      </c>
      <c r="BV109" s="34">
        <f t="shared" si="35"/>
        <v>0</v>
      </c>
      <c r="BW109" s="43">
        <f t="shared" si="36"/>
        <v>0</v>
      </c>
      <c r="BX109" s="40">
        <f t="shared" si="37"/>
        <v>35.856799999999787</v>
      </c>
      <c r="BY109" s="93">
        <f t="shared" si="38"/>
        <v>4.2635979129035366</v>
      </c>
      <c r="BZ109" s="39">
        <f t="shared" si="39"/>
        <v>40.120397912903321</v>
      </c>
      <c r="CA109" s="94">
        <f t="shared" si="40"/>
        <v>40.997994367351772</v>
      </c>
      <c r="CB109" s="129">
        <v>1</v>
      </c>
      <c r="CC109" s="52" t="s">
        <v>47</v>
      </c>
      <c r="CD109" s="22">
        <v>60</v>
      </c>
      <c r="CE109" s="22" t="s">
        <v>103</v>
      </c>
      <c r="CF109" s="22" t="s">
        <v>104</v>
      </c>
      <c r="CG109" s="31">
        <v>44286</v>
      </c>
      <c r="CH109" s="40">
        <v>1000</v>
      </c>
      <c r="CI109" s="22">
        <v>3976.2400000000002</v>
      </c>
      <c r="CJ109" s="22"/>
      <c r="CK109" s="22"/>
      <c r="CL109" s="22"/>
      <c r="CM109" s="22"/>
      <c r="CN109" s="32">
        <v>3976.2400000000002</v>
      </c>
      <c r="CO109" s="36">
        <f t="shared" si="41"/>
        <v>61.140000000000327</v>
      </c>
      <c r="CP109" s="37">
        <f t="shared" si="42"/>
        <v>7.3368059697665764</v>
      </c>
      <c r="CQ109" s="105">
        <f t="shared" si="43"/>
        <v>68.4768059697669</v>
      </c>
      <c r="CR109" s="34">
        <f t="shared" si="44"/>
        <v>68.4768059697669</v>
      </c>
      <c r="CS109" s="34">
        <f t="shared" si="45"/>
        <v>0</v>
      </c>
      <c r="CT109" s="34">
        <f t="shared" si="46"/>
        <v>130.10593134255711</v>
      </c>
      <c r="CU109" s="41">
        <f t="shared" si="47"/>
        <v>0</v>
      </c>
      <c r="CV109" s="43">
        <f t="shared" si="48"/>
        <v>130.10593134255711</v>
      </c>
      <c r="CW109" s="34">
        <f t="shared" si="49"/>
        <v>130.10593134255711</v>
      </c>
      <c r="CX109" s="43">
        <f t="shared" si="50"/>
        <v>6.7845890403898883</v>
      </c>
      <c r="CY109" s="40">
        <f t="shared" si="51"/>
        <v>136.89052038294699</v>
      </c>
      <c r="CZ109" s="108">
        <f t="shared" si="52"/>
        <v>12.192564544529377</v>
      </c>
      <c r="DA109" s="123">
        <f t="shared" si="11"/>
        <v>-4.2635979129035366</v>
      </c>
      <c r="DB109" s="121">
        <f t="shared" si="53"/>
        <v>-12.192564544529377</v>
      </c>
      <c r="DC109" s="124">
        <f t="shared" si="12"/>
        <v>-14.896730385107173</v>
      </c>
      <c r="DD109" s="125">
        <f t="shared" si="13"/>
        <v>-39.678443801767962</v>
      </c>
      <c r="DE109" s="111">
        <f t="shared" si="54"/>
        <v>78.051748283168308</v>
      </c>
      <c r="DF109" s="106">
        <f t="shared" si="14"/>
        <v>-880.9502573494799</v>
      </c>
      <c r="DG109" s="106" t="str">
        <f t="shared" si="55"/>
        <v>П3 188_Ефимов К.В.</v>
      </c>
      <c r="DH109" s="129">
        <v>1</v>
      </c>
      <c r="DI109" s="52" t="s">
        <v>47</v>
      </c>
      <c r="DJ109" s="22">
        <v>60</v>
      </c>
      <c r="DK109" s="22" t="s">
        <v>103</v>
      </c>
      <c r="DL109" s="22" t="s">
        <v>104</v>
      </c>
      <c r="DM109" s="31">
        <v>44319</v>
      </c>
      <c r="DN109" s="40"/>
      <c r="DO109" s="34">
        <v>4007.56</v>
      </c>
      <c r="DP109" s="34"/>
      <c r="DQ109" s="34"/>
      <c r="DR109" s="34"/>
      <c r="DS109" s="34"/>
      <c r="DT109" s="35">
        <v>4007.56</v>
      </c>
      <c r="DU109" s="36">
        <f t="shared" si="56"/>
        <v>31.319999999999709</v>
      </c>
      <c r="DV109" s="37">
        <f t="shared" si="57"/>
        <v>3.7583831190414134</v>
      </c>
      <c r="DW109" s="105">
        <f t="shared" si="58"/>
        <v>35.078383119041121</v>
      </c>
      <c r="DX109" s="34">
        <f t="shared" si="59"/>
        <v>35.078383119041121</v>
      </c>
      <c r="DY109" s="34">
        <f t="shared" si="60"/>
        <v>0</v>
      </c>
      <c r="DZ109" s="34">
        <f t="shared" si="61"/>
        <v>66.648927926178132</v>
      </c>
      <c r="EA109" s="41">
        <f t="shared" si="62"/>
        <v>0</v>
      </c>
      <c r="EB109" s="43">
        <f t="shared" si="63"/>
        <v>66.648927926178132</v>
      </c>
      <c r="EC109" s="34">
        <v>130.10593134255711</v>
      </c>
      <c r="ED109" s="43">
        <f t="shared" si="64"/>
        <v>6.7845890403898883</v>
      </c>
      <c r="EE109" s="104">
        <f t="shared" si="65"/>
        <v>73.433516966568021</v>
      </c>
      <c r="EF109" s="39">
        <f t="shared" si="66"/>
        <v>43.980825808681281</v>
      </c>
      <c r="EG109" s="44">
        <f t="shared" si="67"/>
        <v>-836.96943154079861</v>
      </c>
      <c r="EH109" s="144" t="s">
        <v>103</v>
      </c>
      <c r="EI109" s="129">
        <v>1</v>
      </c>
      <c r="EJ109" s="52" t="s">
        <v>47</v>
      </c>
    </row>
    <row r="110" spans="1:140" ht="15.75" thickBot="1" x14ac:dyDescent="0.3">
      <c r="A110" s="22">
        <v>61</v>
      </c>
      <c r="B110" s="22" t="s">
        <v>105</v>
      </c>
      <c r="C110" s="22" t="s">
        <v>106</v>
      </c>
      <c r="D110" s="31">
        <v>44196</v>
      </c>
      <c r="E110" s="34"/>
      <c r="F110" s="34">
        <v>24.91</v>
      </c>
      <c r="G110" s="34"/>
      <c r="H110" s="34"/>
      <c r="I110" s="34"/>
      <c r="J110" s="34"/>
      <c r="K110" s="35">
        <v>24.91</v>
      </c>
      <c r="L110" s="36">
        <v>9.9999999999980105E-3</v>
      </c>
      <c r="M110" s="37">
        <v>1.200000219285018E-3</v>
      </c>
      <c r="N110" s="38">
        <v>1.1200000219283029E-2</v>
      </c>
      <c r="O110" s="34">
        <v>1.1200000219283029E-2</v>
      </c>
      <c r="P110" s="34">
        <v>0</v>
      </c>
      <c r="Q110" s="34">
        <v>2.1280000416637756E-2</v>
      </c>
      <c r="R110" s="42">
        <v>0</v>
      </c>
      <c r="S110" s="43">
        <v>2.1280000416637756E-2</v>
      </c>
      <c r="T110" s="34">
        <v>0</v>
      </c>
      <c r="U110" s="34">
        <v>0</v>
      </c>
      <c r="V110" s="39">
        <v>2.1280000416637756E-2</v>
      </c>
      <c r="W110" s="44">
        <v>51.859411396979439</v>
      </c>
      <c r="X110" s="129">
        <v>1</v>
      </c>
      <c r="Y110" s="22" t="s">
        <v>47</v>
      </c>
      <c r="Z110" s="22">
        <v>61</v>
      </c>
      <c r="AA110" s="22" t="s">
        <v>105</v>
      </c>
      <c r="AB110" s="22" t="s">
        <v>106</v>
      </c>
      <c r="AC110" s="31">
        <v>44228</v>
      </c>
      <c r="AD110" s="40"/>
      <c r="AE110" s="22">
        <v>24.91</v>
      </c>
      <c r="AF110" s="22"/>
      <c r="AG110" s="22"/>
      <c r="AH110" s="22"/>
      <c r="AI110" s="22"/>
      <c r="AJ110" s="32">
        <v>24.91</v>
      </c>
      <c r="AK110" s="55">
        <f t="shared" si="8"/>
        <v>0</v>
      </c>
      <c r="AL110" s="56">
        <f t="shared" si="9"/>
        <v>0</v>
      </c>
      <c r="AM110" s="57">
        <f t="shared" si="15"/>
        <v>0</v>
      </c>
      <c r="AN110" s="49">
        <f t="shared" si="16"/>
        <v>0</v>
      </c>
      <c r="AO110" s="49">
        <f t="shared" si="17"/>
        <v>0</v>
      </c>
      <c r="AP110" s="49">
        <f t="shared" si="18"/>
        <v>0</v>
      </c>
      <c r="AQ110" s="58">
        <f t="shared" si="19"/>
        <v>0</v>
      </c>
      <c r="AR110" s="59">
        <f t="shared" si="20"/>
        <v>0</v>
      </c>
      <c r="AS110" s="49">
        <f t="shared" si="21"/>
        <v>0</v>
      </c>
      <c r="AT110" s="64">
        <f t="shared" si="22"/>
        <v>0</v>
      </c>
      <c r="AU110" s="73">
        <f t="shared" si="23"/>
        <v>0</v>
      </c>
      <c r="AV110" s="40">
        <v>2.1280000416637756E-2</v>
      </c>
      <c r="AW110" s="6">
        <v>0</v>
      </c>
      <c r="AX110" s="72">
        <f t="shared" si="24"/>
        <v>-2.5915496573872369E-2</v>
      </c>
      <c r="AY110" s="74">
        <f t="shared" si="25"/>
        <v>-2.5915496573872369E-2</v>
      </c>
      <c r="AZ110" s="66">
        <f t="shared" si="26"/>
        <v>51.833495900405566</v>
      </c>
      <c r="BA110" s="129">
        <v>1</v>
      </c>
      <c r="BB110" s="52" t="s">
        <v>47</v>
      </c>
      <c r="BC110" s="22">
        <v>61</v>
      </c>
      <c r="BD110" s="22" t="s">
        <v>105</v>
      </c>
      <c r="BE110" s="22" t="s">
        <v>106</v>
      </c>
      <c r="BF110" s="83">
        <v>44255</v>
      </c>
      <c r="BG110" s="40"/>
      <c r="BH110" s="34">
        <v>24.91</v>
      </c>
      <c r="BI110" s="34"/>
      <c r="BJ110" s="34"/>
      <c r="BK110" s="34"/>
      <c r="BL110" s="34"/>
      <c r="BM110" s="35">
        <f t="shared" si="27"/>
        <v>24.91</v>
      </c>
      <c r="BN110" s="36">
        <f t="shared" si="28"/>
        <v>0</v>
      </c>
      <c r="BO110" s="37">
        <f t="shared" si="10"/>
        <v>0</v>
      </c>
      <c r="BP110" s="41">
        <f t="shared" si="29"/>
        <v>0</v>
      </c>
      <c r="BQ110" s="34">
        <f t="shared" si="30"/>
        <v>0</v>
      </c>
      <c r="BR110" s="34">
        <f t="shared" si="31"/>
        <v>0</v>
      </c>
      <c r="BS110" s="34">
        <f t="shared" si="32"/>
        <v>0</v>
      </c>
      <c r="BT110" s="42">
        <f t="shared" si="33"/>
        <v>0</v>
      </c>
      <c r="BU110" s="43">
        <f t="shared" si="34"/>
        <v>0</v>
      </c>
      <c r="BV110" s="34">
        <f t="shared" si="35"/>
        <v>0</v>
      </c>
      <c r="BW110" s="43">
        <f t="shared" si="36"/>
        <v>0</v>
      </c>
      <c r="BX110" s="40">
        <f t="shared" si="37"/>
        <v>0</v>
      </c>
      <c r="BY110" s="93">
        <f t="shared" si="38"/>
        <v>0</v>
      </c>
      <c r="BZ110" s="39">
        <f t="shared" si="39"/>
        <v>0</v>
      </c>
      <c r="CA110" s="94">
        <f t="shared" si="40"/>
        <v>51.833495900405566</v>
      </c>
      <c r="CB110" s="129">
        <v>1</v>
      </c>
      <c r="CC110" s="52" t="s">
        <v>47</v>
      </c>
      <c r="CD110" s="22">
        <v>61</v>
      </c>
      <c r="CE110" s="22" t="s">
        <v>105</v>
      </c>
      <c r="CF110" s="22" t="s">
        <v>106</v>
      </c>
      <c r="CG110" s="31">
        <v>44286</v>
      </c>
      <c r="CH110" s="40"/>
      <c r="CI110" s="22">
        <v>24.91</v>
      </c>
      <c r="CJ110" s="22"/>
      <c r="CK110" s="22"/>
      <c r="CL110" s="22"/>
      <c r="CM110" s="22"/>
      <c r="CN110" s="32">
        <v>24.91</v>
      </c>
      <c r="CO110" s="36">
        <f t="shared" si="41"/>
        <v>0</v>
      </c>
      <c r="CP110" s="37">
        <f t="shared" si="42"/>
        <v>0</v>
      </c>
      <c r="CQ110" s="105">
        <f t="shared" si="43"/>
        <v>0</v>
      </c>
      <c r="CR110" s="34">
        <f t="shared" si="44"/>
        <v>0</v>
      </c>
      <c r="CS110" s="34">
        <f t="shared" si="45"/>
        <v>0</v>
      </c>
      <c r="CT110" s="34">
        <f t="shared" si="46"/>
        <v>0</v>
      </c>
      <c r="CU110" s="41">
        <f t="shared" si="47"/>
        <v>0</v>
      </c>
      <c r="CV110" s="43">
        <f t="shared" si="48"/>
        <v>0</v>
      </c>
      <c r="CW110" s="34">
        <f t="shared" si="49"/>
        <v>0</v>
      </c>
      <c r="CX110" s="43">
        <f t="shared" si="50"/>
        <v>0</v>
      </c>
      <c r="CY110" s="40">
        <f t="shared" si="51"/>
        <v>0</v>
      </c>
      <c r="CZ110" s="108">
        <f t="shared" si="52"/>
        <v>0</v>
      </c>
      <c r="DA110" s="123">
        <f t="shared" si="11"/>
        <v>0</v>
      </c>
      <c r="DB110" s="121">
        <f t="shared" si="53"/>
        <v>0</v>
      </c>
      <c r="DC110" s="124">
        <f t="shared" si="12"/>
        <v>0</v>
      </c>
      <c r="DD110" s="125">
        <f t="shared" si="13"/>
        <v>0</v>
      </c>
      <c r="DE110" s="111">
        <f t="shared" si="54"/>
        <v>0</v>
      </c>
      <c r="DF110" s="106">
        <f t="shared" si="14"/>
        <v>51.833495900405566</v>
      </c>
      <c r="DG110" s="106" t="str">
        <f t="shared" si="55"/>
        <v>П3 212_Попова О.Е.</v>
      </c>
      <c r="DH110" s="129">
        <v>1</v>
      </c>
      <c r="DI110" s="52" t="s">
        <v>47</v>
      </c>
      <c r="DJ110" s="22">
        <v>61</v>
      </c>
      <c r="DK110" s="22" t="s">
        <v>105</v>
      </c>
      <c r="DL110" s="22" t="s">
        <v>106</v>
      </c>
      <c r="DM110" s="31">
        <v>44319</v>
      </c>
      <c r="DN110" s="40"/>
      <c r="DO110" s="34">
        <v>25</v>
      </c>
      <c r="DP110" s="34"/>
      <c r="DQ110" s="34"/>
      <c r="DR110" s="34"/>
      <c r="DS110" s="34"/>
      <c r="DT110" s="35">
        <v>25</v>
      </c>
      <c r="DU110" s="36">
        <f t="shared" si="56"/>
        <v>8.9999999999999858E-2</v>
      </c>
      <c r="DV110" s="37">
        <f t="shared" si="57"/>
        <v>1.0799951491498398E-2</v>
      </c>
      <c r="DW110" s="105">
        <f t="shared" si="58"/>
        <v>0.10079995149149826</v>
      </c>
      <c r="DX110" s="34">
        <f t="shared" si="59"/>
        <v>0.10079995149149826</v>
      </c>
      <c r="DY110" s="34">
        <f t="shared" si="60"/>
        <v>0</v>
      </c>
      <c r="DZ110" s="34">
        <f t="shared" si="61"/>
        <v>0.19151990783384668</v>
      </c>
      <c r="EA110" s="41">
        <f t="shared" si="62"/>
        <v>0</v>
      </c>
      <c r="EB110" s="43">
        <f t="shared" si="63"/>
        <v>0.19151990783384668</v>
      </c>
      <c r="EC110" s="34">
        <v>0</v>
      </c>
      <c r="ED110" s="43">
        <f t="shared" si="64"/>
        <v>0</v>
      </c>
      <c r="EE110" s="104">
        <f t="shared" si="65"/>
        <v>0.19151990783384668</v>
      </c>
      <c r="EF110" s="39">
        <f t="shared" si="66"/>
        <v>0.11470516534254958</v>
      </c>
      <c r="EG110" s="44">
        <f t="shared" si="67"/>
        <v>51.948201065748115</v>
      </c>
      <c r="EH110" s="144" t="s">
        <v>105</v>
      </c>
      <c r="EI110" s="129">
        <v>1</v>
      </c>
      <c r="EJ110" s="52" t="s">
        <v>47</v>
      </c>
    </row>
    <row r="111" spans="1:140" ht="15.75" thickBot="1" x14ac:dyDescent="0.3">
      <c r="A111" s="22">
        <v>62</v>
      </c>
      <c r="B111" s="22" t="s">
        <v>107</v>
      </c>
      <c r="C111" s="22" t="s">
        <v>108</v>
      </c>
      <c r="D111" s="31">
        <v>44196</v>
      </c>
      <c r="E111" s="34"/>
      <c r="F111" s="34">
        <v>0.36</v>
      </c>
      <c r="G111" s="34"/>
      <c r="H111" s="34"/>
      <c r="I111" s="34"/>
      <c r="J111" s="34"/>
      <c r="K111" s="35">
        <v>0.36</v>
      </c>
      <c r="L111" s="36">
        <v>0</v>
      </c>
      <c r="M111" s="37">
        <v>0</v>
      </c>
      <c r="N111" s="38">
        <v>0</v>
      </c>
      <c r="O111" s="34">
        <v>0</v>
      </c>
      <c r="P111" s="34">
        <v>0</v>
      </c>
      <c r="Q111" s="34">
        <v>0</v>
      </c>
      <c r="R111" s="42">
        <v>0</v>
      </c>
      <c r="S111" s="43">
        <v>0</v>
      </c>
      <c r="T111" s="34">
        <v>0</v>
      </c>
      <c r="U111" s="34">
        <v>0</v>
      </c>
      <c r="V111" s="39">
        <v>0</v>
      </c>
      <c r="W111" s="44">
        <v>0.56906661824892057</v>
      </c>
      <c r="X111" s="129">
        <v>1</v>
      </c>
      <c r="Y111" s="22" t="s">
        <v>47</v>
      </c>
      <c r="Z111" s="22">
        <v>62</v>
      </c>
      <c r="AA111" s="22" t="s">
        <v>107</v>
      </c>
      <c r="AB111" s="22" t="s">
        <v>108</v>
      </c>
      <c r="AC111" s="31">
        <v>44228</v>
      </c>
      <c r="AD111" s="40"/>
      <c r="AE111" s="22">
        <v>0.36</v>
      </c>
      <c r="AF111" s="22"/>
      <c r="AG111" s="22"/>
      <c r="AH111" s="22"/>
      <c r="AI111" s="22"/>
      <c r="AJ111" s="32">
        <v>0.36</v>
      </c>
      <c r="AK111" s="55">
        <f t="shared" si="8"/>
        <v>0</v>
      </c>
      <c r="AL111" s="56">
        <f t="shared" si="9"/>
        <v>0</v>
      </c>
      <c r="AM111" s="57">
        <f t="shared" si="15"/>
        <v>0</v>
      </c>
      <c r="AN111" s="49">
        <f t="shared" si="16"/>
        <v>0</v>
      </c>
      <c r="AO111" s="49">
        <f t="shared" si="17"/>
        <v>0</v>
      </c>
      <c r="AP111" s="49">
        <f t="shared" si="18"/>
        <v>0</v>
      </c>
      <c r="AQ111" s="58">
        <f t="shared" si="19"/>
        <v>0</v>
      </c>
      <c r="AR111" s="59">
        <f t="shared" si="20"/>
        <v>0</v>
      </c>
      <c r="AS111" s="49">
        <f t="shared" si="21"/>
        <v>0</v>
      </c>
      <c r="AT111" s="64">
        <f t="shared" si="22"/>
        <v>0</v>
      </c>
      <c r="AU111" s="73">
        <f t="shared" si="23"/>
        <v>0</v>
      </c>
      <c r="AV111" s="40">
        <v>0</v>
      </c>
      <c r="AW111" s="6">
        <v>0</v>
      </c>
      <c r="AX111" s="72">
        <f t="shared" si="24"/>
        <v>0</v>
      </c>
      <c r="AY111" s="74">
        <f t="shared" si="25"/>
        <v>0</v>
      </c>
      <c r="AZ111" s="66">
        <f t="shared" si="26"/>
        <v>0.56906661824892057</v>
      </c>
      <c r="BA111" s="129">
        <v>1</v>
      </c>
      <c r="BB111" s="52" t="s">
        <v>47</v>
      </c>
      <c r="BC111" s="22">
        <v>62</v>
      </c>
      <c r="BD111" s="22" t="s">
        <v>107</v>
      </c>
      <c r="BE111" s="22" t="s">
        <v>108</v>
      </c>
      <c r="BF111" s="83">
        <v>44255</v>
      </c>
      <c r="BG111" s="40"/>
      <c r="BH111" s="34">
        <v>0.36</v>
      </c>
      <c r="BI111" s="34"/>
      <c r="BJ111" s="34"/>
      <c r="BK111" s="34"/>
      <c r="BL111" s="34"/>
      <c r="BM111" s="35">
        <f t="shared" si="27"/>
        <v>0.36</v>
      </c>
      <c r="BN111" s="36">
        <f t="shared" si="28"/>
        <v>0</v>
      </c>
      <c r="BO111" s="37">
        <f t="shared" si="10"/>
        <v>0</v>
      </c>
      <c r="BP111" s="41">
        <f t="shared" si="29"/>
        <v>0</v>
      </c>
      <c r="BQ111" s="34">
        <f t="shared" si="30"/>
        <v>0</v>
      </c>
      <c r="BR111" s="34">
        <f t="shared" si="31"/>
        <v>0</v>
      </c>
      <c r="BS111" s="34">
        <f t="shared" si="32"/>
        <v>0</v>
      </c>
      <c r="BT111" s="42">
        <f t="shared" si="33"/>
        <v>0</v>
      </c>
      <c r="BU111" s="43">
        <f t="shared" si="34"/>
        <v>0</v>
      </c>
      <c r="BV111" s="34">
        <f t="shared" si="35"/>
        <v>0</v>
      </c>
      <c r="BW111" s="43">
        <f t="shared" si="36"/>
        <v>0</v>
      </c>
      <c r="BX111" s="40">
        <f t="shared" si="37"/>
        <v>0</v>
      </c>
      <c r="BY111" s="93">
        <f t="shared" si="38"/>
        <v>0</v>
      </c>
      <c r="BZ111" s="39">
        <f t="shared" si="39"/>
        <v>0</v>
      </c>
      <c r="CA111" s="94">
        <f t="shared" si="40"/>
        <v>0.56906661824892057</v>
      </c>
      <c r="CB111" s="129">
        <v>1</v>
      </c>
      <c r="CC111" s="52" t="s">
        <v>47</v>
      </c>
      <c r="CD111" s="22">
        <v>62</v>
      </c>
      <c r="CE111" s="22" t="s">
        <v>107</v>
      </c>
      <c r="CF111" s="22" t="s">
        <v>108</v>
      </c>
      <c r="CG111" s="31">
        <v>44286</v>
      </c>
      <c r="CH111" s="40"/>
      <c r="CI111" s="22">
        <v>0.36</v>
      </c>
      <c r="CJ111" s="22"/>
      <c r="CK111" s="22"/>
      <c r="CL111" s="22"/>
      <c r="CM111" s="22"/>
      <c r="CN111" s="32">
        <v>0.36</v>
      </c>
      <c r="CO111" s="36">
        <f t="shared" si="41"/>
        <v>0</v>
      </c>
      <c r="CP111" s="37">
        <f t="shared" si="42"/>
        <v>0</v>
      </c>
      <c r="CQ111" s="105">
        <f t="shared" si="43"/>
        <v>0</v>
      </c>
      <c r="CR111" s="34">
        <f t="shared" si="44"/>
        <v>0</v>
      </c>
      <c r="CS111" s="34">
        <f t="shared" si="45"/>
        <v>0</v>
      </c>
      <c r="CT111" s="34">
        <f t="shared" si="46"/>
        <v>0</v>
      </c>
      <c r="CU111" s="41">
        <f t="shared" si="47"/>
        <v>0</v>
      </c>
      <c r="CV111" s="43">
        <f t="shared" si="48"/>
        <v>0</v>
      </c>
      <c r="CW111" s="34">
        <f t="shared" si="49"/>
        <v>0</v>
      </c>
      <c r="CX111" s="43">
        <f t="shared" si="50"/>
        <v>0</v>
      </c>
      <c r="CY111" s="40">
        <f t="shared" si="51"/>
        <v>0</v>
      </c>
      <c r="CZ111" s="108">
        <f t="shared" si="52"/>
        <v>0</v>
      </c>
      <c r="DA111" s="123">
        <f t="shared" si="11"/>
        <v>0</v>
      </c>
      <c r="DB111" s="121">
        <f t="shared" si="53"/>
        <v>0</v>
      </c>
      <c r="DC111" s="124">
        <f t="shared" si="12"/>
        <v>0</v>
      </c>
      <c r="DD111" s="125">
        <f t="shared" si="13"/>
        <v>0</v>
      </c>
      <c r="DE111" s="111">
        <f t="shared" si="54"/>
        <v>0</v>
      </c>
      <c r="DF111" s="106">
        <f t="shared" si="14"/>
        <v>0.56906661824892057</v>
      </c>
      <c r="DG111" s="106" t="str">
        <f t="shared" si="55"/>
        <v>П3 214_Данилина Н.Ф.</v>
      </c>
      <c r="DH111" s="129">
        <v>1</v>
      </c>
      <c r="DI111" s="52" t="s">
        <v>47</v>
      </c>
      <c r="DJ111" s="22">
        <v>62</v>
      </c>
      <c r="DK111" s="22" t="s">
        <v>107</v>
      </c>
      <c r="DL111" s="22" t="s">
        <v>108</v>
      </c>
      <c r="DM111" s="31">
        <v>44319</v>
      </c>
      <c r="DN111" s="40"/>
      <c r="DO111" s="34">
        <v>0.36</v>
      </c>
      <c r="DP111" s="34"/>
      <c r="DQ111" s="34"/>
      <c r="DR111" s="34"/>
      <c r="DS111" s="34"/>
      <c r="DT111" s="35">
        <v>0.36</v>
      </c>
      <c r="DU111" s="36">
        <f t="shared" si="56"/>
        <v>0</v>
      </c>
      <c r="DV111" s="37">
        <f t="shared" si="57"/>
        <v>0</v>
      </c>
      <c r="DW111" s="105">
        <f t="shared" si="58"/>
        <v>0</v>
      </c>
      <c r="DX111" s="34">
        <f t="shared" si="59"/>
        <v>0</v>
      </c>
      <c r="DY111" s="34">
        <f t="shared" si="60"/>
        <v>0</v>
      </c>
      <c r="DZ111" s="34">
        <f t="shared" si="61"/>
        <v>0</v>
      </c>
      <c r="EA111" s="41">
        <f t="shared" si="62"/>
        <v>0</v>
      </c>
      <c r="EB111" s="43">
        <f t="shared" si="63"/>
        <v>0</v>
      </c>
      <c r="EC111" s="34">
        <v>0</v>
      </c>
      <c r="ED111" s="43">
        <f t="shared" si="64"/>
        <v>0</v>
      </c>
      <c r="EE111" s="104">
        <f t="shared" si="65"/>
        <v>0</v>
      </c>
      <c r="EF111" s="39">
        <f t="shared" si="66"/>
        <v>0</v>
      </c>
      <c r="EG111" s="44">
        <f t="shared" si="67"/>
        <v>0.56906661824892057</v>
      </c>
      <c r="EH111" s="144" t="s">
        <v>107</v>
      </c>
      <c r="EI111" s="129">
        <v>1</v>
      </c>
      <c r="EJ111" s="52" t="s">
        <v>47</v>
      </c>
    </row>
    <row r="112" spans="1:140" ht="15.75" thickBot="1" x14ac:dyDescent="0.3">
      <c r="A112" s="22">
        <v>63</v>
      </c>
      <c r="B112" s="22" t="s">
        <v>109</v>
      </c>
      <c r="C112" s="22" t="s">
        <v>264</v>
      </c>
      <c r="D112" s="31">
        <v>44196</v>
      </c>
      <c r="E112" s="34">
        <v>4000</v>
      </c>
      <c r="F112" s="34">
        <v>1758.22</v>
      </c>
      <c r="G112" s="34">
        <v>63.7</v>
      </c>
      <c r="H112" s="34">
        <v>3555.7799999999997</v>
      </c>
      <c r="I112" s="34"/>
      <c r="J112" s="34"/>
      <c r="K112" s="35">
        <v>5377.7</v>
      </c>
      <c r="L112" s="36">
        <v>102.23999999999978</v>
      </c>
      <c r="M112" s="37">
        <v>12.268802241972438</v>
      </c>
      <c r="N112" s="38">
        <v>114.50880224197222</v>
      </c>
      <c r="O112" s="34">
        <v>110</v>
      </c>
      <c r="P112" s="34">
        <v>4.5088022419722193</v>
      </c>
      <c r="Q112" s="34">
        <v>209</v>
      </c>
      <c r="R112" s="42">
        <v>11.709926494242014</v>
      </c>
      <c r="S112" s="43">
        <v>220.70992649424201</v>
      </c>
      <c r="T112" s="34">
        <v>220.70992649424201</v>
      </c>
      <c r="U112" s="34">
        <v>10.051906146584646</v>
      </c>
      <c r="V112" s="39">
        <v>230.76183264082667</v>
      </c>
      <c r="W112" s="44">
        <v>-749.77710507238066</v>
      </c>
      <c r="X112" s="129">
        <v>2</v>
      </c>
      <c r="Y112" s="22" t="s">
        <v>47</v>
      </c>
      <c r="Z112" s="22">
        <v>63</v>
      </c>
      <c r="AA112" s="22" t="s">
        <v>109</v>
      </c>
      <c r="AB112" s="22" t="s">
        <v>264</v>
      </c>
      <c r="AC112" s="31">
        <v>44228</v>
      </c>
      <c r="AD112" s="40"/>
      <c r="AE112" s="22">
        <v>1800.51</v>
      </c>
      <c r="AF112" s="22">
        <v>63.7</v>
      </c>
      <c r="AG112" s="22">
        <v>3555.7799999999997</v>
      </c>
      <c r="AH112" s="22"/>
      <c r="AI112" s="22"/>
      <c r="AJ112" s="32">
        <v>5419.99</v>
      </c>
      <c r="AK112" s="55">
        <f t="shared" si="8"/>
        <v>42.289999999999964</v>
      </c>
      <c r="AL112" s="56">
        <f t="shared" si="9"/>
        <v>5.072810580567495</v>
      </c>
      <c r="AM112" s="57">
        <f t="shared" si="15"/>
        <v>47.362810580567455</v>
      </c>
      <c r="AN112" s="49">
        <f t="shared" si="16"/>
        <v>47.362810580567455</v>
      </c>
      <c r="AO112" s="49">
        <f t="shared" si="17"/>
        <v>0</v>
      </c>
      <c r="AP112" s="49">
        <f t="shared" si="18"/>
        <v>89.989340103078163</v>
      </c>
      <c r="AQ112" s="58">
        <f t="shared" si="19"/>
        <v>0</v>
      </c>
      <c r="AR112" s="59">
        <f t="shared" si="20"/>
        <v>89.989340103078163</v>
      </c>
      <c r="AS112" s="49">
        <f t="shared" si="21"/>
        <v>0</v>
      </c>
      <c r="AT112" s="64">
        <f t="shared" si="22"/>
        <v>0</v>
      </c>
      <c r="AU112" s="73">
        <f t="shared" si="23"/>
        <v>89.989340103078163</v>
      </c>
      <c r="AV112" s="40">
        <v>230.76183264082667</v>
      </c>
      <c r="AW112" s="6">
        <v>280.10198111341975</v>
      </c>
      <c r="AX112" s="72">
        <f t="shared" si="24"/>
        <v>-731.73907637780894</v>
      </c>
      <c r="AY112" s="74">
        <f t="shared" si="25"/>
        <v>-641.74973627473082</v>
      </c>
      <c r="AZ112" s="66">
        <f t="shared" si="26"/>
        <v>-1391.5268413471115</v>
      </c>
      <c r="BA112" s="129">
        <v>2</v>
      </c>
      <c r="BB112" s="52" t="s">
        <v>47</v>
      </c>
      <c r="BC112" s="22">
        <v>63</v>
      </c>
      <c r="BD112" s="22" t="s">
        <v>109</v>
      </c>
      <c r="BE112" s="22" t="s">
        <v>264</v>
      </c>
      <c r="BF112" s="83">
        <v>44255</v>
      </c>
      <c r="BG112" s="40"/>
      <c r="BH112" s="34">
        <v>1896.23</v>
      </c>
      <c r="BI112" s="34">
        <v>63.7</v>
      </c>
      <c r="BJ112" s="34">
        <v>3555.7799999999997</v>
      </c>
      <c r="BK112" s="34"/>
      <c r="BL112" s="34"/>
      <c r="BM112" s="35">
        <f t="shared" si="27"/>
        <v>5515.71</v>
      </c>
      <c r="BN112" s="36">
        <f t="shared" si="28"/>
        <v>95.720000000000255</v>
      </c>
      <c r="BO112" s="37">
        <f t="shared" si="10"/>
        <v>11.486399999999991</v>
      </c>
      <c r="BP112" s="41">
        <f t="shared" si="29"/>
        <v>107.20640000000024</v>
      </c>
      <c r="BQ112" s="34">
        <f t="shared" si="30"/>
        <v>107.20640000000024</v>
      </c>
      <c r="BR112" s="34">
        <f t="shared" si="31"/>
        <v>0</v>
      </c>
      <c r="BS112" s="34">
        <f t="shared" si="32"/>
        <v>203.69216000000046</v>
      </c>
      <c r="BT112" s="42">
        <f t="shared" si="33"/>
        <v>0</v>
      </c>
      <c r="BU112" s="43">
        <f t="shared" si="34"/>
        <v>203.69216000000046</v>
      </c>
      <c r="BV112" s="34">
        <f t="shared" si="35"/>
        <v>203.69216000000046</v>
      </c>
      <c r="BW112" s="43">
        <f t="shared" si="36"/>
        <v>10.298585985916198</v>
      </c>
      <c r="BX112" s="40">
        <f t="shared" si="37"/>
        <v>213.99074598591665</v>
      </c>
      <c r="BY112" s="93">
        <f t="shared" si="38"/>
        <v>25.444838858075194</v>
      </c>
      <c r="BZ112" s="39">
        <f t="shared" si="39"/>
        <v>239.43558484399185</v>
      </c>
      <c r="CA112" s="94">
        <f t="shared" si="40"/>
        <v>-1152.0912565031197</v>
      </c>
      <c r="CB112" s="129">
        <v>2</v>
      </c>
      <c r="CC112" s="52" t="s">
        <v>47</v>
      </c>
      <c r="CD112" s="22">
        <v>63</v>
      </c>
      <c r="CE112" s="22" t="s">
        <v>109</v>
      </c>
      <c r="CF112" s="22" t="s">
        <v>264</v>
      </c>
      <c r="CG112" s="31">
        <v>44286</v>
      </c>
      <c r="CH112" s="40"/>
      <c r="CI112" s="22">
        <v>2010.15</v>
      </c>
      <c r="CJ112" s="22">
        <v>63.7</v>
      </c>
      <c r="CK112" s="22">
        <v>3555.7799999999997</v>
      </c>
      <c r="CL112" s="22"/>
      <c r="CM112" s="22"/>
      <c r="CN112" s="32">
        <v>5629.6299999999992</v>
      </c>
      <c r="CO112" s="36">
        <f t="shared" si="41"/>
        <v>113.91999999999916</v>
      </c>
      <c r="CP112" s="37">
        <f t="shared" si="42"/>
        <v>13.670411123254787</v>
      </c>
      <c r="CQ112" s="105">
        <f t="shared" si="43"/>
        <v>127.59041112325394</v>
      </c>
      <c r="CR112" s="34">
        <f t="shared" si="44"/>
        <v>110</v>
      </c>
      <c r="CS112" s="34">
        <f t="shared" si="45"/>
        <v>17.590411123253944</v>
      </c>
      <c r="CT112" s="34">
        <f t="shared" si="46"/>
        <v>209</v>
      </c>
      <c r="CU112" s="41">
        <f t="shared" si="47"/>
        <v>44.728170487751619</v>
      </c>
      <c r="CV112" s="43">
        <f t="shared" si="48"/>
        <v>253.72817048775161</v>
      </c>
      <c r="CW112" s="34">
        <f t="shared" si="49"/>
        <v>253.72817048775161</v>
      </c>
      <c r="CX112" s="43">
        <f t="shared" si="50"/>
        <v>13.231075224364504</v>
      </c>
      <c r="CY112" s="40">
        <f t="shared" si="51"/>
        <v>266.95924571211611</v>
      </c>
      <c r="CZ112" s="108">
        <f t="shared" si="52"/>
        <v>23.777525463401858</v>
      </c>
      <c r="DA112" s="123">
        <f t="shared" si="11"/>
        <v>-25.444838858075194</v>
      </c>
      <c r="DB112" s="121">
        <f t="shared" si="53"/>
        <v>-23.777525463401858</v>
      </c>
      <c r="DC112" s="124">
        <f t="shared" si="12"/>
        <v>-84.624037534864698</v>
      </c>
      <c r="DD112" s="125">
        <f t="shared" si="13"/>
        <v>-77.379554104391573</v>
      </c>
      <c r="DE112" s="111">
        <f t="shared" si="54"/>
        <v>79.510815214784671</v>
      </c>
      <c r="DF112" s="106">
        <f t="shared" si="14"/>
        <v>-1072.5804412883349</v>
      </c>
      <c r="DG112" s="106" t="str">
        <f t="shared" si="55"/>
        <v>П3 215_Шмидт А.А.</v>
      </c>
      <c r="DH112" s="129">
        <v>2</v>
      </c>
      <c r="DI112" s="52" t="s">
        <v>47</v>
      </c>
      <c r="DJ112" s="22">
        <v>63</v>
      </c>
      <c r="DK112" s="22" t="s">
        <v>109</v>
      </c>
      <c r="DL112" s="22" t="s">
        <v>264</v>
      </c>
      <c r="DM112" s="31">
        <v>44319</v>
      </c>
      <c r="DN112" s="40"/>
      <c r="DO112" s="34">
        <v>2135.69</v>
      </c>
      <c r="DP112" s="34">
        <v>63.7</v>
      </c>
      <c r="DQ112" s="34">
        <v>3555.7799999999997</v>
      </c>
      <c r="DR112" s="34"/>
      <c r="DS112" s="34"/>
      <c r="DT112" s="35">
        <v>5755.17</v>
      </c>
      <c r="DU112" s="36">
        <f t="shared" si="56"/>
        <v>125.54000000000087</v>
      </c>
      <c r="DV112" s="37">
        <f t="shared" si="57"/>
        <v>15.064732336030227</v>
      </c>
      <c r="DW112" s="105">
        <f t="shared" si="58"/>
        <v>140.60473233603111</v>
      </c>
      <c r="DX112" s="34">
        <f t="shared" si="59"/>
        <v>110</v>
      </c>
      <c r="DY112" s="34">
        <f t="shared" si="60"/>
        <v>30.604732336031105</v>
      </c>
      <c r="DZ112" s="34">
        <f t="shared" si="61"/>
        <v>209</v>
      </c>
      <c r="EA112" s="41">
        <f t="shared" si="62"/>
        <v>75.970601593485142</v>
      </c>
      <c r="EB112" s="43">
        <f t="shared" si="63"/>
        <v>284.97060159348513</v>
      </c>
      <c r="EC112" s="34">
        <v>253.72817048775161</v>
      </c>
      <c r="ED112" s="43">
        <f t="shared" si="64"/>
        <v>13.231075224364504</v>
      </c>
      <c r="EE112" s="104">
        <f t="shared" si="65"/>
        <v>298.20167681784966</v>
      </c>
      <c r="EF112" s="39">
        <f t="shared" si="66"/>
        <v>178.59904503761459</v>
      </c>
      <c r="EG112" s="44">
        <f t="shared" si="67"/>
        <v>-893.98139625072031</v>
      </c>
      <c r="EH112" s="144" t="s">
        <v>109</v>
      </c>
      <c r="EI112" s="129">
        <v>2</v>
      </c>
      <c r="EJ112" s="52" t="s">
        <v>47</v>
      </c>
    </row>
    <row r="113" spans="1:140" ht="15.75" thickBot="1" x14ac:dyDescent="0.3">
      <c r="A113" s="22">
        <v>64</v>
      </c>
      <c r="B113" s="22" t="s">
        <v>110</v>
      </c>
      <c r="C113" s="22" t="s">
        <v>111</v>
      </c>
      <c r="D113" s="31">
        <v>44196</v>
      </c>
      <c r="E113" s="34"/>
      <c r="F113" s="34">
        <v>539.5</v>
      </c>
      <c r="G113" s="34"/>
      <c r="H113" s="34"/>
      <c r="I113" s="34"/>
      <c r="J113" s="34"/>
      <c r="K113" s="35">
        <v>539.5</v>
      </c>
      <c r="L113" s="36">
        <v>0.37000000000000455</v>
      </c>
      <c r="M113" s="37">
        <v>4.4400008113555045E-2</v>
      </c>
      <c r="N113" s="38">
        <v>0.41440000811355959</v>
      </c>
      <c r="O113" s="34">
        <v>0.41440000811355959</v>
      </c>
      <c r="P113" s="34">
        <v>0</v>
      </c>
      <c r="Q113" s="34">
        <v>0.78736001541576317</v>
      </c>
      <c r="R113" s="42">
        <v>0</v>
      </c>
      <c r="S113" s="43">
        <v>0.78736001541576317</v>
      </c>
      <c r="T113" s="34">
        <v>0</v>
      </c>
      <c r="U113" s="34">
        <v>0</v>
      </c>
      <c r="V113" s="39">
        <v>0.78736001541576317</v>
      </c>
      <c r="W113" s="44">
        <v>-518.75415743506801</v>
      </c>
      <c r="X113" s="129">
        <v>1</v>
      </c>
      <c r="Y113" s="22" t="s">
        <v>47</v>
      </c>
      <c r="Z113" s="22">
        <v>64</v>
      </c>
      <c r="AA113" s="22" t="s">
        <v>110</v>
      </c>
      <c r="AB113" s="22" t="s">
        <v>111</v>
      </c>
      <c r="AC113" s="31">
        <v>44228</v>
      </c>
      <c r="AD113" s="40"/>
      <c r="AE113" s="22">
        <v>539.57000000000005</v>
      </c>
      <c r="AF113" s="22"/>
      <c r="AG113" s="22"/>
      <c r="AH113" s="22"/>
      <c r="AI113" s="22"/>
      <c r="AJ113" s="32">
        <v>539.57000000000005</v>
      </c>
      <c r="AK113" s="55">
        <f t="shared" si="8"/>
        <v>7.0000000000050022E-2</v>
      </c>
      <c r="AL113" s="56">
        <f t="shared" si="9"/>
        <v>8.3967070380699619E-3</v>
      </c>
      <c r="AM113" s="57">
        <f t="shared" si="15"/>
        <v>7.8396707038119989E-2</v>
      </c>
      <c r="AN113" s="49">
        <f t="shared" si="16"/>
        <v>7.8396707038119989E-2</v>
      </c>
      <c r="AO113" s="49">
        <f t="shared" si="17"/>
        <v>0</v>
      </c>
      <c r="AP113" s="49">
        <f t="shared" si="18"/>
        <v>0.14895374337242798</v>
      </c>
      <c r="AQ113" s="58">
        <f t="shared" si="19"/>
        <v>0</v>
      </c>
      <c r="AR113" s="59">
        <f t="shared" si="20"/>
        <v>0.14895374337242798</v>
      </c>
      <c r="AS113" s="49">
        <f t="shared" si="21"/>
        <v>0</v>
      </c>
      <c r="AT113" s="64">
        <f t="shared" si="22"/>
        <v>0</v>
      </c>
      <c r="AU113" s="73">
        <f t="shared" si="23"/>
        <v>0.14895374337242798</v>
      </c>
      <c r="AV113" s="40">
        <v>0.78736001541576317</v>
      </c>
      <c r="AW113" s="6">
        <v>1.2767042620438656</v>
      </c>
      <c r="AX113" s="72">
        <f t="shared" si="24"/>
        <v>-2.6950873972704801</v>
      </c>
      <c r="AY113" s="74">
        <f t="shared" si="25"/>
        <v>-2.5461336538980519</v>
      </c>
      <c r="AZ113" s="66">
        <f t="shared" si="26"/>
        <v>-521.30029108896611</v>
      </c>
      <c r="BA113" s="129">
        <v>1</v>
      </c>
      <c r="BB113" s="52" t="s">
        <v>47</v>
      </c>
      <c r="BC113" s="22">
        <v>64</v>
      </c>
      <c r="BD113" s="22" t="s">
        <v>110</v>
      </c>
      <c r="BE113" s="22" t="s">
        <v>111</v>
      </c>
      <c r="BF113" s="83">
        <v>44255</v>
      </c>
      <c r="BG113" s="40"/>
      <c r="BH113" s="34">
        <v>539.64</v>
      </c>
      <c r="BI113" s="34"/>
      <c r="BJ113" s="34"/>
      <c r="BK113" s="34"/>
      <c r="BL113" s="34"/>
      <c r="BM113" s="35">
        <f t="shared" si="27"/>
        <v>539.64</v>
      </c>
      <c r="BN113" s="36">
        <f t="shared" si="28"/>
        <v>6.9999999999936335E-2</v>
      </c>
      <c r="BO113" s="37">
        <f t="shared" si="10"/>
        <v>8.3999999999923303E-3</v>
      </c>
      <c r="BP113" s="41">
        <f t="shared" si="29"/>
        <v>7.8399999999928666E-2</v>
      </c>
      <c r="BQ113" s="34">
        <f t="shared" si="30"/>
        <v>7.8399999999928666E-2</v>
      </c>
      <c r="BR113" s="34">
        <f t="shared" si="31"/>
        <v>0</v>
      </c>
      <c r="BS113" s="34">
        <f t="shared" si="32"/>
        <v>0.14895999999986445</v>
      </c>
      <c r="BT113" s="42">
        <f t="shared" si="33"/>
        <v>0</v>
      </c>
      <c r="BU113" s="43">
        <f t="shared" si="34"/>
        <v>0.14895999999986445</v>
      </c>
      <c r="BV113" s="34">
        <f t="shared" si="35"/>
        <v>0</v>
      </c>
      <c r="BW113" s="43">
        <f t="shared" si="36"/>
        <v>0</v>
      </c>
      <c r="BX113" s="40">
        <f t="shared" si="37"/>
        <v>0.14895999999986445</v>
      </c>
      <c r="BY113" s="93">
        <f t="shared" si="38"/>
        <v>1.771227619602242E-2</v>
      </c>
      <c r="BZ113" s="39">
        <f t="shared" si="39"/>
        <v>0.16667227619588687</v>
      </c>
      <c r="CA113" s="94">
        <f t="shared" si="40"/>
        <v>-521.13361881277024</v>
      </c>
      <c r="CB113" s="129">
        <v>1</v>
      </c>
      <c r="CC113" s="52" t="s">
        <v>47</v>
      </c>
      <c r="CD113" s="22">
        <v>64</v>
      </c>
      <c r="CE113" s="22" t="s">
        <v>110</v>
      </c>
      <c r="CF113" s="22" t="s">
        <v>111</v>
      </c>
      <c r="CG113" s="31">
        <v>44286</v>
      </c>
      <c r="CH113" s="40"/>
      <c r="CI113" s="22">
        <v>540.82000000000005</v>
      </c>
      <c r="CJ113" s="22"/>
      <c r="CK113" s="22"/>
      <c r="CL113" s="22"/>
      <c r="CM113" s="22"/>
      <c r="CN113" s="32">
        <v>540.82000000000005</v>
      </c>
      <c r="CO113" s="36">
        <f t="shared" si="41"/>
        <v>1.1800000000000637</v>
      </c>
      <c r="CP113" s="37">
        <f t="shared" si="42"/>
        <v>0.14160011521630653</v>
      </c>
      <c r="CQ113" s="105">
        <f t="shared" si="43"/>
        <v>1.3216001152163701</v>
      </c>
      <c r="CR113" s="34">
        <f t="shared" si="44"/>
        <v>1.3216001152163701</v>
      </c>
      <c r="CS113" s="34">
        <f t="shared" si="45"/>
        <v>0</v>
      </c>
      <c r="CT113" s="34">
        <f t="shared" si="46"/>
        <v>2.511040218911103</v>
      </c>
      <c r="CU113" s="41">
        <f t="shared" si="47"/>
        <v>0</v>
      </c>
      <c r="CV113" s="43">
        <f t="shared" si="48"/>
        <v>2.511040218911103</v>
      </c>
      <c r="CW113" s="34">
        <f t="shared" si="49"/>
        <v>0</v>
      </c>
      <c r="CX113" s="43">
        <f t="shared" si="50"/>
        <v>0</v>
      </c>
      <c r="CY113" s="40">
        <f t="shared" si="51"/>
        <v>2.511040218911103</v>
      </c>
      <c r="CZ113" s="108">
        <f t="shared" si="52"/>
        <v>0.22365332425748277</v>
      </c>
      <c r="DA113" s="123">
        <f t="shared" si="11"/>
        <v>-1.771227619602242E-2</v>
      </c>
      <c r="DB113" s="121">
        <f t="shared" si="53"/>
        <v>-0.22365332425748277</v>
      </c>
      <c r="DC113" s="124">
        <f t="shared" si="12"/>
        <v>-6.1885526822347735E-2</v>
      </c>
      <c r="DD113" s="125">
        <f t="shared" si="13"/>
        <v>-0.76579266742048524</v>
      </c>
      <c r="DE113" s="111">
        <f t="shared" si="54"/>
        <v>1.6656497484722474</v>
      </c>
      <c r="DF113" s="106">
        <f t="shared" si="14"/>
        <v>-519.46796906429802</v>
      </c>
      <c r="DG113" s="106" t="str">
        <f t="shared" si="55"/>
        <v>П3 232_Соломкин Н.А.</v>
      </c>
      <c r="DH113" s="129">
        <v>1</v>
      </c>
      <c r="DI113" s="52" t="s">
        <v>47</v>
      </c>
      <c r="DJ113" s="22">
        <v>64</v>
      </c>
      <c r="DK113" s="22" t="s">
        <v>110</v>
      </c>
      <c r="DL113" s="22" t="s">
        <v>111</v>
      </c>
      <c r="DM113" s="31">
        <v>44319</v>
      </c>
      <c r="DN113" s="40"/>
      <c r="DO113" s="34">
        <v>542.45000000000005</v>
      </c>
      <c r="DP113" s="34"/>
      <c r="DQ113" s="34"/>
      <c r="DR113" s="34"/>
      <c r="DS113" s="34"/>
      <c r="DT113" s="35">
        <v>542.45000000000005</v>
      </c>
      <c r="DU113" s="36">
        <f t="shared" si="56"/>
        <v>1.6299999999999955</v>
      </c>
      <c r="DV113" s="37">
        <f t="shared" si="57"/>
        <v>0.19559912145713743</v>
      </c>
      <c r="DW113" s="105">
        <f t="shared" si="58"/>
        <v>1.8255991214571328</v>
      </c>
      <c r="DX113" s="34">
        <f t="shared" si="59"/>
        <v>1.8255991214571328</v>
      </c>
      <c r="DY113" s="34">
        <f t="shared" si="60"/>
        <v>0</v>
      </c>
      <c r="DZ113" s="34">
        <f t="shared" si="61"/>
        <v>3.468638330768552</v>
      </c>
      <c r="EA113" s="41">
        <f t="shared" si="62"/>
        <v>0</v>
      </c>
      <c r="EB113" s="43">
        <f t="shared" si="63"/>
        <v>3.468638330768552</v>
      </c>
      <c r="EC113" s="34">
        <v>0</v>
      </c>
      <c r="ED113" s="43">
        <f t="shared" si="64"/>
        <v>0</v>
      </c>
      <c r="EE113" s="104">
        <f t="shared" si="65"/>
        <v>3.468638330768552</v>
      </c>
      <c r="EF113" s="39">
        <f t="shared" si="66"/>
        <v>2.0774379945372843</v>
      </c>
      <c r="EG113" s="44">
        <f t="shared" si="67"/>
        <v>-517.39053106976075</v>
      </c>
      <c r="EH113" s="144" t="s">
        <v>110</v>
      </c>
      <c r="EI113" s="129">
        <v>1</v>
      </c>
      <c r="EJ113" s="52" t="s">
        <v>47</v>
      </c>
    </row>
    <row r="114" spans="1:140" ht="15.75" thickBot="1" x14ac:dyDescent="0.3">
      <c r="A114" s="22">
        <v>65</v>
      </c>
      <c r="B114" s="22" t="s">
        <v>112</v>
      </c>
      <c r="C114" s="22" t="s">
        <v>113</v>
      </c>
      <c r="D114" s="31">
        <v>44196</v>
      </c>
      <c r="E114" s="34"/>
      <c r="F114" s="34">
        <v>109.24000000000001</v>
      </c>
      <c r="G114" s="34"/>
      <c r="H114" s="34"/>
      <c r="I114" s="34"/>
      <c r="J114" s="34"/>
      <c r="K114" s="35">
        <v>109.24000000000001</v>
      </c>
      <c r="L114" s="36">
        <v>0</v>
      </c>
      <c r="M114" s="37">
        <v>0</v>
      </c>
      <c r="N114" s="38">
        <v>0</v>
      </c>
      <c r="O114" s="34">
        <v>0</v>
      </c>
      <c r="P114" s="34">
        <v>0</v>
      </c>
      <c r="Q114" s="34">
        <v>0</v>
      </c>
      <c r="R114" s="42">
        <v>0</v>
      </c>
      <c r="S114" s="43">
        <v>0</v>
      </c>
      <c r="T114" s="34">
        <v>0</v>
      </c>
      <c r="U114" s="34">
        <v>0</v>
      </c>
      <c r="V114" s="39">
        <v>0</v>
      </c>
      <c r="W114" s="44">
        <v>-177.65905304594841</v>
      </c>
      <c r="X114" s="129">
        <v>1</v>
      </c>
      <c r="Y114" s="22" t="s">
        <v>47</v>
      </c>
      <c r="Z114" s="22">
        <v>65</v>
      </c>
      <c r="AA114" s="22" t="s">
        <v>112</v>
      </c>
      <c r="AB114" s="22" t="s">
        <v>113</v>
      </c>
      <c r="AC114" s="31">
        <v>44228</v>
      </c>
      <c r="AD114" s="40"/>
      <c r="AE114" s="22">
        <v>109.24000000000001</v>
      </c>
      <c r="AF114" s="22"/>
      <c r="AG114" s="22"/>
      <c r="AH114" s="22"/>
      <c r="AI114" s="22"/>
      <c r="AJ114" s="32">
        <v>109.24000000000001</v>
      </c>
      <c r="AK114" s="55">
        <f t="shared" ref="AK114:AK177" si="68">AJ114-K114</f>
        <v>0</v>
      </c>
      <c r="AL114" s="56">
        <f t="shared" ref="AL114:AL177" si="69">$F$34/$E$34*AK114</f>
        <v>0</v>
      </c>
      <c r="AM114" s="57">
        <f t="shared" si="15"/>
        <v>0</v>
      </c>
      <c r="AN114" s="49">
        <f t="shared" si="16"/>
        <v>0</v>
      </c>
      <c r="AO114" s="49">
        <f t="shared" si="17"/>
        <v>0</v>
      </c>
      <c r="AP114" s="49">
        <f t="shared" si="18"/>
        <v>0</v>
      </c>
      <c r="AQ114" s="58">
        <f t="shared" si="19"/>
        <v>0</v>
      </c>
      <c r="AR114" s="59">
        <f t="shared" si="20"/>
        <v>0</v>
      </c>
      <c r="AS114" s="49">
        <f t="shared" si="21"/>
        <v>0</v>
      </c>
      <c r="AT114" s="64">
        <f t="shared" si="22"/>
        <v>0</v>
      </c>
      <c r="AU114" s="73">
        <f t="shared" si="23"/>
        <v>0</v>
      </c>
      <c r="AV114" s="40">
        <v>0</v>
      </c>
      <c r="AW114" s="6">
        <v>0</v>
      </c>
      <c r="AX114" s="72">
        <f t="shared" si="24"/>
        <v>0</v>
      </c>
      <c r="AY114" s="74">
        <f t="shared" si="25"/>
        <v>0</v>
      </c>
      <c r="AZ114" s="66">
        <f t="shared" si="26"/>
        <v>-177.65905304594841</v>
      </c>
      <c r="BA114" s="129">
        <v>1</v>
      </c>
      <c r="BB114" s="52" t="s">
        <v>47</v>
      </c>
      <c r="BC114" s="22">
        <v>65</v>
      </c>
      <c r="BD114" s="22" t="s">
        <v>112</v>
      </c>
      <c r="BE114" s="22" t="s">
        <v>113</v>
      </c>
      <c r="BF114" s="83">
        <v>44255</v>
      </c>
      <c r="BG114" s="40"/>
      <c r="BH114" s="34">
        <v>109.24000000000001</v>
      </c>
      <c r="BI114" s="34"/>
      <c r="BJ114" s="34"/>
      <c r="BK114" s="34"/>
      <c r="BL114" s="34"/>
      <c r="BM114" s="35">
        <f t="shared" si="27"/>
        <v>109.24000000000001</v>
      </c>
      <c r="BN114" s="36">
        <f t="shared" si="28"/>
        <v>0</v>
      </c>
      <c r="BO114" s="37">
        <f t="shared" ref="BO114:BO177" si="70">$F$35/$E$35*BN114</f>
        <v>0</v>
      </c>
      <c r="BP114" s="41">
        <f t="shared" si="29"/>
        <v>0</v>
      </c>
      <c r="BQ114" s="34">
        <f t="shared" si="30"/>
        <v>0</v>
      </c>
      <c r="BR114" s="34">
        <f t="shared" si="31"/>
        <v>0</v>
      </c>
      <c r="BS114" s="34">
        <f t="shared" si="32"/>
        <v>0</v>
      </c>
      <c r="BT114" s="42">
        <f t="shared" si="33"/>
        <v>0</v>
      </c>
      <c r="BU114" s="43">
        <f t="shared" si="34"/>
        <v>0</v>
      </c>
      <c r="BV114" s="34">
        <f t="shared" si="35"/>
        <v>0</v>
      </c>
      <c r="BW114" s="43">
        <f t="shared" si="36"/>
        <v>0</v>
      </c>
      <c r="BX114" s="40">
        <f t="shared" si="37"/>
        <v>0</v>
      </c>
      <c r="BY114" s="93">
        <f t="shared" si="38"/>
        <v>0</v>
      </c>
      <c r="BZ114" s="39">
        <f t="shared" si="39"/>
        <v>0</v>
      </c>
      <c r="CA114" s="94">
        <f t="shared" si="40"/>
        <v>-177.65905304594841</v>
      </c>
      <c r="CB114" s="129">
        <v>1</v>
      </c>
      <c r="CC114" s="52" t="s">
        <v>47</v>
      </c>
      <c r="CD114" s="22">
        <v>65</v>
      </c>
      <c r="CE114" s="22" t="s">
        <v>112</v>
      </c>
      <c r="CF114" s="22" t="s">
        <v>113</v>
      </c>
      <c r="CG114" s="31">
        <v>44286</v>
      </c>
      <c r="CH114" s="40"/>
      <c r="CI114" s="22">
        <v>109.24000000000001</v>
      </c>
      <c r="CJ114" s="22"/>
      <c r="CK114" s="22"/>
      <c r="CL114" s="22"/>
      <c r="CM114" s="22"/>
      <c r="CN114" s="32">
        <v>109.24000000000001</v>
      </c>
      <c r="CO114" s="36">
        <f t="shared" si="41"/>
        <v>0</v>
      </c>
      <c r="CP114" s="37">
        <f t="shared" si="42"/>
        <v>0</v>
      </c>
      <c r="CQ114" s="105">
        <f t="shared" si="43"/>
        <v>0</v>
      </c>
      <c r="CR114" s="34">
        <f t="shared" si="44"/>
        <v>0</v>
      </c>
      <c r="CS114" s="34">
        <f t="shared" si="45"/>
        <v>0</v>
      </c>
      <c r="CT114" s="34">
        <f t="shared" si="46"/>
        <v>0</v>
      </c>
      <c r="CU114" s="41">
        <f t="shared" si="47"/>
        <v>0</v>
      </c>
      <c r="CV114" s="43">
        <f t="shared" si="48"/>
        <v>0</v>
      </c>
      <c r="CW114" s="34">
        <f t="shared" si="49"/>
        <v>0</v>
      </c>
      <c r="CX114" s="43">
        <f t="shared" si="50"/>
        <v>0</v>
      </c>
      <c r="CY114" s="40">
        <f t="shared" si="51"/>
        <v>0</v>
      </c>
      <c r="CZ114" s="108">
        <f t="shared" si="52"/>
        <v>0</v>
      </c>
      <c r="DA114" s="123">
        <f t="shared" ref="DA114:DA177" si="71">-BY114</f>
        <v>0</v>
      </c>
      <c r="DB114" s="121">
        <f t="shared" si="53"/>
        <v>0</v>
      </c>
      <c r="DC114" s="124">
        <f t="shared" ref="DC114:DC177" si="72">(54391.15-93048)/$BU$183*BU114</f>
        <v>0</v>
      </c>
      <c r="DD114" s="125">
        <f t="shared" ref="DD114:DD177" si="73">(62864.08-90448.05)/$CV$183*CV114</f>
        <v>0</v>
      </c>
      <c r="DE114" s="111">
        <f t="shared" si="54"/>
        <v>0</v>
      </c>
      <c r="DF114" s="106">
        <f t="shared" ref="DF114:DF177" si="74">CA114-CH114+DE114</f>
        <v>-177.65905304594841</v>
      </c>
      <c r="DG114" s="106" t="str">
        <f t="shared" si="55"/>
        <v>П3 237_Толстихин В.Н.</v>
      </c>
      <c r="DH114" s="129">
        <v>1</v>
      </c>
      <c r="DI114" s="52" t="s">
        <v>47</v>
      </c>
      <c r="DJ114" s="22">
        <v>65</v>
      </c>
      <c r="DK114" s="22" t="s">
        <v>112</v>
      </c>
      <c r="DL114" s="22" t="s">
        <v>113</v>
      </c>
      <c r="DM114" s="31">
        <v>44319</v>
      </c>
      <c r="DN114" s="40"/>
      <c r="DO114" s="34">
        <v>109.24000000000001</v>
      </c>
      <c r="DP114" s="34"/>
      <c r="DQ114" s="34"/>
      <c r="DR114" s="34"/>
      <c r="DS114" s="34"/>
      <c r="DT114" s="35">
        <v>109.24000000000001</v>
      </c>
      <c r="DU114" s="36">
        <f t="shared" si="56"/>
        <v>0</v>
      </c>
      <c r="DV114" s="37">
        <f t="shared" si="57"/>
        <v>0</v>
      </c>
      <c r="DW114" s="105">
        <f t="shared" si="58"/>
        <v>0</v>
      </c>
      <c r="DX114" s="34">
        <f t="shared" si="59"/>
        <v>0</v>
      </c>
      <c r="DY114" s="34">
        <f t="shared" si="60"/>
        <v>0</v>
      </c>
      <c r="DZ114" s="34">
        <f t="shared" si="61"/>
        <v>0</v>
      </c>
      <c r="EA114" s="41">
        <f t="shared" si="62"/>
        <v>0</v>
      </c>
      <c r="EB114" s="43">
        <f t="shared" si="63"/>
        <v>0</v>
      </c>
      <c r="EC114" s="34">
        <v>0</v>
      </c>
      <c r="ED114" s="43">
        <f t="shared" si="64"/>
        <v>0</v>
      </c>
      <c r="EE114" s="104">
        <f t="shared" si="65"/>
        <v>0</v>
      </c>
      <c r="EF114" s="39">
        <f t="shared" si="66"/>
        <v>0</v>
      </c>
      <c r="EG114" s="44">
        <f t="shared" si="67"/>
        <v>-177.65905304594841</v>
      </c>
      <c r="EH114" s="144" t="s">
        <v>112</v>
      </c>
      <c r="EI114" s="129">
        <v>1</v>
      </c>
      <c r="EJ114" s="52" t="s">
        <v>47</v>
      </c>
    </row>
    <row r="115" spans="1:140" ht="15.75" thickBot="1" x14ac:dyDescent="0.3">
      <c r="A115" s="22">
        <v>66</v>
      </c>
      <c r="B115" s="22" t="s">
        <v>114</v>
      </c>
      <c r="C115" s="22" t="s">
        <v>115</v>
      </c>
      <c r="D115" s="31">
        <v>44196</v>
      </c>
      <c r="E115" s="34"/>
      <c r="F115" s="34">
        <v>2094.38</v>
      </c>
      <c r="G115" s="34"/>
      <c r="H115" s="34"/>
      <c r="I115" s="34"/>
      <c r="J115" s="34"/>
      <c r="K115" s="35">
        <v>2094.38</v>
      </c>
      <c r="L115" s="36">
        <v>0.17000000000007276</v>
      </c>
      <c r="M115" s="37">
        <v>2.0400003727858097E-2</v>
      </c>
      <c r="N115" s="38">
        <v>0.19040000372793087</v>
      </c>
      <c r="O115" s="34">
        <v>0.19040000372793087</v>
      </c>
      <c r="P115" s="34">
        <v>0</v>
      </c>
      <c r="Q115" s="34">
        <v>0.3617600070830686</v>
      </c>
      <c r="R115" s="42">
        <v>0</v>
      </c>
      <c r="S115" s="43">
        <v>0.3617600070830686</v>
      </c>
      <c r="T115" s="34">
        <v>0</v>
      </c>
      <c r="U115" s="34">
        <v>0</v>
      </c>
      <c r="V115" s="39">
        <v>0.3617600070830686</v>
      </c>
      <c r="W115" s="44">
        <v>95.049214212800209</v>
      </c>
      <c r="X115" s="129">
        <v>1</v>
      </c>
      <c r="Y115" s="22" t="s">
        <v>47</v>
      </c>
      <c r="Z115" s="22">
        <v>66</v>
      </c>
      <c r="AA115" s="22" t="s">
        <v>114</v>
      </c>
      <c r="AB115" s="22" t="s">
        <v>115</v>
      </c>
      <c r="AC115" s="31">
        <v>44228</v>
      </c>
      <c r="AD115" s="40"/>
      <c r="AE115" s="22">
        <v>2094.46</v>
      </c>
      <c r="AF115" s="22"/>
      <c r="AG115" s="22"/>
      <c r="AH115" s="22"/>
      <c r="AI115" s="22"/>
      <c r="AJ115" s="32">
        <v>2094.46</v>
      </c>
      <c r="AK115" s="55">
        <f t="shared" si="68"/>
        <v>7.999999999992724E-2</v>
      </c>
      <c r="AL115" s="56">
        <f t="shared" si="69"/>
        <v>9.5962366149215141E-3</v>
      </c>
      <c r="AM115" s="57">
        <f t="shared" ref="AM115:AM178" si="75">AK115+AL115</f>
        <v>8.9596236614848751E-2</v>
      </c>
      <c r="AN115" s="49">
        <f t="shared" ref="AN115:AN178" si="76">IF(AM115&gt;=110,110,AM115)</f>
        <v>8.9596236614848751E-2</v>
      </c>
      <c r="AO115" s="49">
        <f t="shared" ref="AO115:AO178" si="77">AM115-AN115</f>
        <v>0</v>
      </c>
      <c r="AP115" s="49">
        <f t="shared" ref="AP115:AP178" si="78">AN115*1.9</f>
        <v>0.17023284956821261</v>
      </c>
      <c r="AQ115" s="58">
        <f t="shared" ref="AQ115:AQ178" si="79">AO115*$AC$13</f>
        <v>0</v>
      </c>
      <c r="AR115" s="59">
        <f t="shared" ref="AR115:AR178" si="80">AP115+AQ115</f>
        <v>0.17023284956821261</v>
      </c>
      <c r="AS115" s="49">
        <f t="shared" ref="AS115:AS178" si="81">IF(AR115&gt;=110,AR115,0)</f>
        <v>0</v>
      </c>
      <c r="AT115" s="64">
        <f t="shared" ref="AT115:AT178" si="82">4680.5*AS115/$AS$183</f>
        <v>0</v>
      </c>
      <c r="AU115" s="73">
        <f t="shared" ref="AU115:AU178" si="83">AR115+AT115</f>
        <v>0.17023284956821261</v>
      </c>
      <c r="AV115" s="40">
        <v>0.3617600070830686</v>
      </c>
      <c r="AW115" s="6">
        <v>0.36173287424590306</v>
      </c>
      <c r="AX115" s="72">
        <f t="shared" ref="AX115:AX178" si="84">-366528.6/($AU$183+$AV$183+$AW$183)*(AU115+AV115+AW115)</f>
        <v>-1.0884091007319188</v>
      </c>
      <c r="AY115" s="74">
        <f t="shared" ref="AY115:AY178" si="85">AU115+AX115</f>
        <v>-0.91817625116370616</v>
      </c>
      <c r="AZ115" s="66">
        <f t="shared" ref="AZ115:AZ178" si="86">W115-AD115+AY115</f>
        <v>94.131037961636508</v>
      </c>
      <c r="BA115" s="129">
        <v>1</v>
      </c>
      <c r="BB115" s="52" t="s">
        <v>47</v>
      </c>
      <c r="BC115" s="22">
        <v>66</v>
      </c>
      <c r="BD115" s="22" t="s">
        <v>114</v>
      </c>
      <c r="BE115" s="22" t="s">
        <v>115</v>
      </c>
      <c r="BF115" s="83">
        <v>44255</v>
      </c>
      <c r="BG115" s="40"/>
      <c r="BH115" s="34">
        <v>2094.48</v>
      </c>
      <c r="BI115" s="34"/>
      <c r="BJ115" s="34"/>
      <c r="BK115" s="34"/>
      <c r="BL115" s="34"/>
      <c r="BM115" s="35">
        <f t="shared" ref="BM115:BM178" si="87">BH115+BI115+BJ115+BK115</f>
        <v>2094.48</v>
      </c>
      <c r="BN115" s="36">
        <f t="shared" ref="BN115:BN178" si="88">BM115-AJ115</f>
        <v>1.999999999998181E-2</v>
      </c>
      <c r="BO115" s="37">
        <f t="shared" si="70"/>
        <v>2.3999999999978088E-3</v>
      </c>
      <c r="BP115" s="41">
        <f t="shared" ref="BP115:BP178" si="89">BN115+BO115</f>
        <v>2.239999999997962E-2</v>
      </c>
      <c r="BQ115" s="34">
        <f t="shared" ref="BQ115:BQ178" si="90">IF(BP115&gt;=110,110,BP115)</f>
        <v>2.239999999997962E-2</v>
      </c>
      <c r="BR115" s="34">
        <f t="shared" ref="BR115:BR178" si="91">BP115-BQ115</f>
        <v>0</v>
      </c>
      <c r="BS115" s="34">
        <f t="shared" ref="BS115:BS178" si="92">BQ115*1.9</f>
        <v>4.2559999999961275E-2</v>
      </c>
      <c r="BT115" s="42">
        <f t="shared" ref="BT115:BT178" si="93">BR115*$BF$13</f>
        <v>0</v>
      </c>
      <c r="BU115" s="43">
        <f t="shared" ref="BU115:BU178" si="94">BS115+BT115</f>
        <v>4.2559999999961275E-2</v>
      </c>
      <c r="BV115" s="34">
        <f t="shared" ref="BV115:BV178" si="95">IF(BU115&gt;=110,BU115,0)</f>
        <v>0</v>
      </c>
      <c r="BW115" s="43">
        <f t="shared" ref="BW115:BW178" si="96">4680.5*BV115/$BV$183</f>
        <v>0</v>
      </c>
      <c r="BX115" s="40">
        <f t="shared" ref="BX115:BX178" si="97">BU115+BW115</f>
        <v>4.2559999999961275E-2</v>
      </c>
      <c r="BY115" s="93">
        <f t="shared" ref="BY115:BY178" si="98">(54391.15-42770.62)/$BX$183*BX115</f>
        <v>5.0606503417206915E-3</v>
      </c>
      <c r="BZ115" s="39">
        <f t="shared" ref="BZ115:BZ178" si="99">BX115+BY115</f>
        <v>4.7620650341681968E-2</v>
      </c>
      <c r="CA115" s="94">
        <f t="shared" ref="CA115:CA178" si="100">AZ115-BG115+BZ115</f>
        <v>94.178658611978193</v>
      </c>
      <c r="CB115" s="129">
        <v>1</v>
      </c>
      <c r="CC115" s="52" t="s">
        <v>47</v>
      </c>
      <c r="CD115" s="22">
        <v>66</v>
      </c>
      <c r="CE115" s="22" t="s">
        <v>114</v>
      </c>
      <c r="CF115" s="22" t="s">
        <v>115</v>
      </c>
      <c r="CG115" s="31">
        <v>44286</v>
      </c>
      <c r="CH115" s="40"/>
      <c r="CI115" s="22">
        <v>2100.35</v>
      </c>
      <c r="CJ115" s="22"/>
      <c r="CK115" s="22"/>
      <c r="CL115" s="22"/>
      <c r="CM115" s="22"/>
      <c r="CN115" s="32">
        <v>2100.35</v>
      </c>
      <c r="CO115" s="36">
        <f t="shared" ref="CO115:CO178" si="101">CN115-BM115</f>
        <v>5.8699999999998909</v>
      </c>
      <c r="CP115" s="37">
        <f t="shared" ref="CP115:CP178" si="102">$F$36/$E$36*CO115</f>
        <v>0.70440057315225335</v>
      </c>
      <c r="CQ115" s="105">
        <f t="shared" ref="CQ115:CQ178" si="103">CO115+CP115</f>
        <v>6.5744005731521442</v>
      </c>
      <c r="CR115" s="34">
        <f t="shared" ref="CR115:CR178" si="104">IF(CQ115&gt;=110,110,CQ115)</f>
        <v>6.5744005731521442</v>
      </c>
      <c r="CS115" s="34">
        <f t="shared" ref="CS115:CS178" si="105">CQ115-CR115</f>
        <v>0</v>
      </c>
      <c r="CT115" s="34">
        <f t="shared" ref="CT115:CT178" si="106">CR115*1.9</f>
        <v>12.491361088989073</v>
      </c>
      <c r="CU115" s="41">
        <f t="shared" ref="CU115:CU178" si="107">CS115*$CG$13</f>
        <v>0</v>
      </c>
      <c r="CV115" s="43">
        <f t="shared" ref="CV115:CV178" si="108">CT115+CU115</f>
        <v>12.491361088989073</v>
      </c>
      <c r="CW115" s="34">
        <f t="shared" ref="CW115:CW178" si="109">IF(CV115&gt;=110,CV115,0)</f>
        <v>0</v>
      </c>
      <c r="CX115" s="43">
        <f t="shared" ref="CX115:CX178" si="110">4680.5*CW115/$CW$183</f>
        <v>0</v>
      </c>
      <c r="CY115" s="40">
        <f t="shared" ref="CY115:CY178" si="111">CV115+CX115</f>
        <v>12.491361088989073</v>
      </c>
      <c r="CZ115" s="108">
        <f t="shared" ref="CZ115:CZ178" si="112">(62864.06-54391.15)/$CY$183*CY115</f>
        <v>1.11258051982316</v>
      </c>
      <c r="DA115" s="123">
        <f t="shared" si="71"/>
        <v>-5.0606503417206915E-3</v>
      </c>
      <c r="DB115" s="121">
        <f t="shared" ref="DB115:DB178" si="113">-CZ115</f>
        <v>-1.11258051982316</v>
      </c>
      <c r="DC115" s="124">
        <f t="shared" si="72"/>
        <v>-1.7681579092099355E-2</v>
      </c>
      <c r="DD115" s="125">
        <f t="shared" si="73"/>
        <v>-3.8094940319982395</v>
      </c>
      <c r="DE115" s="111">
        <f t="shared" ref="DE115:DE178" si="114">CY115+CZ115+DA115+DB115+DC115+DD115</f>
        <v>8.6591248275570134</v>
      </c>
      <c r="DF115" s="106">
        <f t="shared" si="74"/>
        <v>102.8377834395352</v>
      </c>
      <c r="DG115" s="106" t="str">
        <f t="shared" ref="DG115:DG178" si="115">CE115</f>
        <v>П3 245_Шадчин А.В.</v>
      </c>
      <c r="DH115" s="129">
        <v>1</v>
      </c>
      <c r="DI115" s="52" t="s">
        <v>47</v>
      </c>
      <c r="DJ115" s="22">
        <v>66</v>
      </c>
      <c r="DK115" s="22" t="s">
        <v>114</v>
      </c>
      <c r="DL115" s="22" t="s">
        <v>115</v>
      </c>
      <c r="DM115" s="31">
        <v>44319</v>
      </c>
      <c r="DN115" s="40"/>
      <c r="DO115" s="34">
        <v>2109.77</v>
      </c>
      <c r="DP115" s="34"/>
      <c r="DQ115" s="34"/>
      <c r="DR115" s="34"/>
      <c r="DS115" s="34"/>
      <c r="DT115" s="35">
        <v>2109.77</v>
      </c>
      <c r="DU115" s="36">
        <f t="shared" ref="DU115:DU178" si="116">DT115-CN115</f>
        <v>9.4200000000000728</v>
      </c>
      <c r="DV115" s="37">
        <f t="shared" ref="DV115:DV178" si="117">$F$37/$E$37*DU115</f>
        <v>1.1303949227768428</v>
      </c>
      <c r="DW115" s="105">
        <f t="shared" ref="DW115:DW178" si="118">DU115+DV115</f>
        <v>10.550394922776915</v>
      </c>
      <c r="DX115" s="34">
        <f t="shared" ref="DX115:DX178" si="119">IF(DW115&gt;=110,110,DW115)</f>
        <v>10.550394922776915</v>
      </c>
      <c r="DY115" s="34">
        <f t="shared" ref="DY115:DY178" si="120">DW115-DX115</f>
        <v>0</v>
      </c>
      <c r="DZ115" s="34">
        <f t="shared" ref="DZ115:DZ178" si="121">DX115*1.9</f>
        <v>20.045750353276137</v>
      </c>
      <c r="EA115" s="41">
        <f t="shared" ref="EA115:EA178" si="122">DY115*$DM$13</f>
        <v>0</v>
      </c>
      <c r="EB115" s="43">
        <f t="shared" ref="EB115:EB178" si="123">DZ115+EA115</f>
        <v>20.045750353276137</v>
      </c>
      <c r="EC115" s="34">
        <v>0</v>
      </c>
      <c r="ED115" s="43">
        <f t="shared" ref="ED115:ED178" si="124">4680.5*EC115/$EC$183</f>
        <v>0</v>
      </c>
      <c r="EE115" s="104">
        <f t="shared" ref="EE115:EE178" si="125">EB115+ED115</f>
        <v>20.045750353276137</v>
      </c>
      <c r="EF115" s="39">
        <f t="shared" ref="EF115:EF178" si="126">(49139.04-0)/$EE$183*EE115</f>
        <v>12.005807305853633</v>
      </c>
      <c r="EG115" s="44">
        <f t="shared" ref="EG115:EG178" si="127">DF115-DN115+EF115</f>
        <v>114.84359074538884</v>
      </c>
      <c r="EH115" s="144" t="s">
        <v>114</v>
      </c>
      <c r="EI115" s="129">
        <v>1</v>
      </c>
      <c r="EJ115" s="52" t="s">
        <v>47</v>
      </c>
    </row>
    <row r="116" spans="1:140" ht="15.75" thickBot="1" x14ac:dyDescent="0.3">
      <c r="A116" s="22">
        <v>67</v>
      </c>
      <c r="B116" s="22" t="s">
        <v>116</v>
      </c>
      <c r="C116" s="22" t="s">
        <v>117</v>
      </c>
      <c r="D116" s="31">
        <v>44196</v>
      </c>
      <c r="E116" s="34"/>
      <c r="F116" s="34">
        <v>17307.010000000002</v>
      </c>
      <c r="G116" s="34"/>
      <c r="H116" s="34"/>
      <c r="I116" s="34"/>
      <c r="J116" s="34"/>
      <c r="K116" s="35">
        <v>17307.010000000002</v>
      </c>
      <c r="L116" s="36">
        <v>1736.9400000000023</v>
      </c>
      <c r="M116" s="37">
        <v>208.43283808853366</v>
      </c>
      <c r="N116" s="38">
        <v>1945.3728380885359</v>
      </c>
      <c r="O116" s="34">
        <v>110</v>
      </c>
      <c r="P116" s="34">
        <v>1835.3728380885359</v>
      </c>
      <c r="Q116" s="34">
        <v>209</v>
      </c>
      <c r="R116" s="42">
        <v>4766.6940952691111</v>
      </c>
      <c r="S116" s="43">
        <v>4975.6940952691111</v>
      </c>
      <c r="T116" s="34">
        <v>4975.6940952691111</v>
      </c>
      <c r="U116" s="34">
        <v>226.61060539597131</v>
      </c>
      <c r="V116" s="39">
        <v>5202.3047006650822</v>
      </c>
      <c r="W116" s="44">
        <v>9176.9472558596972</v>
      </c>
      <c r="X116" s="129">
        <v>1</v>
      </c>
      <c r="Y116" s="22" t="s">
        <v>47</v>
      </c>
      <c r="Z116" s="22">
        <v>67</v>
      </c>
      <c r="AA116" s="22" t="s">
        <v>116</v>
      </c>
      <c r="AB116" s="22" t="s">
        <v>117</v>
      </c>
      <c r="AC116" s="31">
        <v>44228</v>
      </c>
      <c r="AD116" s="40">
        <v>3974.64</v>
      </c>
      <c r="AE116" s="22">
        <v>19401.43</v>
      </c>
      <c r="AF116" s="22"/>
      <c r="AG116" s="22"/>
      <c r="AH116" s="22"/>
      <c r="AI116" s="22"/>
      <c r="AJ116" s="32">
        <v>19401.43</v>
      </c>
      <c r="AK116" s="55">
        <f t="shared" si="68"/>
        <v>2094.4199999999983</v>
      </c>
      <c r="AL116" s="56">
        <f t="shared" si="69"/>
        <v>251.23187363802728</v>
      </c>
      <c r="AM116" s="57">
        <f t="shared" si="75"/>
        <v>2345.6518736380253</v>
      </c>
      <c r="AN116" s="49">
        <f t="shared" si="76"/>
        <v>110</v>
      </c>
      <c r="AO116" s="49">
        <f t="shared" si="77"/>
        <v>2235.6518736380253</v>
      </c>
      <c r="AP116" s="49">
        <f t="shared" si="78"/>
        <v>209</v>
      </c>
      <c r="AQ116" s="58">
        <f t="shared" si="79"/>
        <v>5953.0235438033842</v>
      </c>
      <c r="AR116" s="59">
        <f t="shared" si="80"/>
        <v>6162.0235438033842</v>
      </c>
      <c r="AS116" s="49">
        <f t="shared" si="81"/>
        <v>6162.0235438033842</v>
      </c>
      <c r="AT116" s="64">
        <f t="shared" si="82"/>
        <v>234.8515602262683</v>
      </c>
      <c r="AU116" s="73">
        <f t="shared" si="83"/>
        <v>6396.8751040296529</v>
      </c>
      <c r="AV116" s="40">
        <v>5202.3047006650822</v>
      </c>
      <c r="AW116" s="6">
        <v>2765.6920802942295</v>
      </c>
      <c r="AX116" s="72">
        <f t="shared" si="84"/>
        <v>-17494.02165558633</v>
      </c>
      <c r="AY116" s="74">
        <f t="shared" si="85"/>
        <v>-11097.146551556678</v>
      </c>
      <c r="AZ116" s="66">
        <f t="shared" si="86"/>
        <v>-5894.8392956969801</v>
      </c>
      <c r="BA116" s="129">
        <v>1</v>
      </c>
      <c r="BB116" s="52" t="s">
        <v>47</v>
      </c>
      <c r="BC116" s="22">
        <v>67</v>
      </c>
      <c r="BD116" s="22" t="s">
        <v>116</v>
      </c>
      <c r="BE116" s="22" t="s">
        <v>117</v>
      </c>
      <c r="BF116" s="83">
        <v>44255</v>
      </c>
      <c r="BG116" s="40"/>
      <c r="BH116" s="34">
        <v>20981.100000000002</v>
      </c>
      <c r="BI116" s="34"/>
      <c r="BJ116" s="34"/>
      <c r="BK116" s="34"/>
      <c r="BL116" s="34"/>
      <c r="BM116" s="35">
        <f t="shared" si="87"/>
        <v>20981.100000000002</v>
      </c>
      <c r="BN116" s="36">
        <f t="shared" si="88"/>
        <v>1579.6700000000019</v>
      </c>
      <c r="BO116" s="37">
        <f t="shared" si="70"/>
        <v>189.56039999999956</v>
      </c>
      <c r="BP116" s="41">
        <f t="shared" si="89"/>
        <v>1769.2304000000015</v>
      </c>
      <c r="BQ116" s="34">
        <f t="shared" si="90"/>
        <v>110</v>
      </c>
      <c r="BR116" s="34">
        <f t="shared" si="91"/>
        <v>1659.2304000000015</v>
      </c>
      <c r="BS116" s="34">
        <f t="shared" si="92"/>
        <v>209</v>
      </c>
      <c r="BT116" s="42">
        <f t="shared" si="93"/>
        <v>4216.6088100704555</v>
      </c>
      <c r="BU116" s="43">
        <f t="shared" si="94"/>
        <v>4425.6088100704555</v>
      </c>
      <c r="BV116" s="34">
        <f t="shared" si="95"/>
        <v>4425.6088100704555</v>
      </c>
      <c r="BW116" s="43">
        <f t="shared" si="96"/>
        <v>223.7568341881138</v>
      </c>
      <c r="BX116" s="40">
        <f t="shared" si="97"/>
        <v>4649.3656442585698</v>
      </c>
      <c r="BY116" s="93">
        <f t="shared" si="98"/>
        <v>552.83867096858523</v>
      </c>
      <c r="BZ116" s="39">
        <f t="shared" si="99"/>
        <v>5202.2043152271553</v>
      </c>
      <c r="CA116" s="94">
        <f t="shared" si="100"/>
        <v>-692.63498046982477</v>
      </c>
      <c r="CB116" s="129">
        <v>1</v>
      </c>
      <c r="CC116" s="52" t="s">
        <v>47</v>
      </c>
      <c r="CD116" s="22">
        <v>67</v>
      </c>
      <c r="CE116" s="22" t="s">
        <v>116</v>
      </c>
      <c r="CF116" s="22" t="s">
        <v>117</v>
      </c>
      <c r="CG116" s="31">
        <v>44286</v>
      </c>
      <c r="CH116" s="40"/>
      <c r="CI116" s="22">
        <v>22367.64</v>
      </c>
      <c r="CJ116" s="22"/>
      <c r="CK116" s="22"/>
      <c r="CL116" s="22"/>
      <c r="CM116" s="22"/>
      <c r="CN116" s="32">
        <v>22367.64</v>
      </c>
      <c r="CO116" s="36">
        <f t="shared" si="101"/>
        <v>1386.5399999999972</v>
      </c>
      <c r="CP116" s="37">
        <f t="shared" si="102"/>
        <v>166.3849353830565</v>
      </c>
      <c r="CQ116" s="105">
        <f t="shared" si="103"/>
        <v>1552.9249353830537</v>
      </c>
      <c r="CR116" s="34">
        <f t="shared" si="104"/>
        <v>110</v>
      </c>
      <c r="CS116" s="34">
        <f t="shared" si="105"/>
        <v>1442.9249353830537</v>
      </c>
      <c r="CT116" s="34">
        <f t="shared" si="106"/>
        <v>209</v>
      </c>
      <c r="CU116" s="41">
        <f t="shared" si="107"/>
        <v>3669.0098974163411</v>
      </c>
      <c r="CV116" s="43">
        <f t="shared" si="108"/>
        <v>3878.0098974163411</v>
      </c>
      <c r="CW116" s="34">
        <f t="shared" si="109"/>
        <v>3878.0098974163411</v>
      </c>
      <c r="CX116" s="43">
        <f t="shared" si="110"/>
        <v>202.22524197809804</v>
      </c>
      <c r="CY116" s="40">
        <f t="shared" si="111"/>
        <v>4080.2351393944391</v>
      </c>
      <c r="CZ116" s="108">
        <f t="shared" si="112"/>
        <v>363.41837371027259</v>
      </c>
      <c r="DA116" s="123">
        <f t="shared" si="71"/>
        <v>-552.83867096858523</v>
      </c>
      <c r="DB116" s="121">
        <f t="shared" si="113"/>
        <v>-363.41837371027259</v>
      </c>
      <c r="DC116" s="124">
        <f t="shared" si="72"/>
        <v>-1838.6219973219847</v>
      </c>
      <c r="DD116" s="125">
        <f t="shared" si="73"/>
        <v>-1182.6778086865197</v>
      </c>
      <c r="DE116" s="111">
        <f t="shared" si="114"/>
        <v>506.09666241734908</v>
      </c>
      <c r="DF116" s="106">
        <f t="shared" si="74"/>
        <v>-186.53831805247569</v>
      </c>
      <c r="DG116" s="106" t="str">
        <f t="shared" si="115"/>
        <v>П3 249_Староверова В.Н.</v>
      </c>
      <c r="DH116" s="129">
        <v>1</v>
      </c>
      <c r="DI116" s="52" t="s">
        <v>47</v>
      </c>
      <c r="DJ116" s="22">
        <v>67</v>
      </c>
      <c r="DK116" s="22" t="s">
        <v>116</v>
      </c>
      <c r="DL116" s="22" t="s">
        <v>117</v>
      </c>
      <c r="DM116" s="31">
        <v>44319</v>
      </c>
      <c r="DN116" s="40"/>
      <c r="DO116" s="34">
        <v>23534.400000000001</v>
      </c>
      <c r="DP116" s="34"/>
      <c r="DQ116" s="34"/>
      <c r="DR116" s="34"/>
      <c r="DS116" s="34"/>
      <c r="DT116" s="35">
        <v>23534.400000000001</v>
      </c>
      <c r="DU116" s="36">
        <f t="shared" si="116"/>
        <v>1166.760000000002</v>
      </c>
      <c r="DV116" s="37">
        <f t="shared" si="117"/>
        <v>140.01057113578571</v>
      </c>
      <c r="DW116" s="105">
        <f t="shared" si="118"/>
        <v>1306.7705711357878</v>
      </c>
      <c r="DX116" s="34">
        <f t="shared" si="119"/>
        <v>110</v>
      </c>
      <c r="DY116" s="34">
        <f t="shared" si="120"/>
        <v>1196.7705711357878</v>
      </c>
      <c r="DZ116" s="34">
        <f t="shared" si="121"/>
        <v>209</v>
      </c>
      <c r="EA116" s="41">
        <f t="shared" si="122"/>
        <v>2970.7621442427958</v>
      </c>
      <c r="EB116" s="43">
        <f t="shared" si="123"/>
        <v>3179.7621442427958</v>
      </c>
      <c r="EC116" s="34">
        <v>3878.0098974163411</v>
      </c>
      <c r="ED116" s="43">
        <f t="shared" si="124"/>
        <v>202.22524197809804</v>
      </c>
      <c r="EE116" s="104">
        <f t="shared" si="125"/>
        <v>3381.9873862208938</v>
      </c>
      <c r="EF116" s="39">
        <f t="shared" si="126"/>
        <v>2025.5409827130611</v>
      </c>
      <c r="EG116" s="44">
        <f t="shared" si="127"/>
        <v>1839.0026646605854</v>
      </c>
      <c r="EH116" s="144" t="s">
        <v>116</v>
      </c>
      <c r="EI116" s="129">
        <v>1</v>
      </c>
      <c r="EJ116" s="52" t="s">
        <v>47</v>
      </c>
    </row>
    <row r="117" spans="1:140" ht="15.75" thickBot="1" x14ac:dyDescent="0.3">
      <c r="A117" s="22">
        <v>68</v>
      </c>
      <c r="B117" s="22" t="s">
        <v>118</v>
      </c>
      <c r="C117" s="22" t="s">
        <v>119</v>
      </c>
      <c r="D117" s="31">
        <v>44196</v>
      </c>
      <c r="E117" s="34"/>
      <c r="F117" s="34">
        <v>1009.69</v>
      </c>
      <c r="G117" s="34"/>
      <c r="H117" s="34"/>
      <c r="I117" s="34"/>
      <c r="J117" s="34"/>
      <c r="K117" s="35">
        <v>1009.69</v>
      </c>
      <c r="L117" s="36">
        <v>0</v>
      </c>
      <c r="M117" s="37">
        <v>0</v>
      </c>
      <c r="N117" s="38">
        <v>0</v>
      </c>
      <c r="O117" s="34">
        <v>0</v>
      </c>
      <c r="P117" s="34">
        <v>0</v>
      </c>
      <c r="Q117" s="34">
        <v>0</v>
      </c>
      <c r="R117" s="42">
        <v>0</v>
      </c>
      <c r="S117" s="43">
        <v>0</v>
      </c>
      <c r="T117" s="34">
        <v>0</v>
      </c>
      <c r="U117" s="34">
        <v>0</v>
      </c>
      <c r="V117" s="39">
        <v>0</v>
      </c>
      <c r="W117" s="44">
        <v>-492.73127296811413</v>
      </c>
      <c r="X117" s="129">
        <v>1</v>
      </c>
      <c r="Y117" s="22" t="s">
        <v>47</v>
      </c>
      <c r="Z117" s="22">
        <v>68</v>
      </c>
      <c r="AA117" s="22" t="s">
        <v>118</v>
      </c>
      <c r="AB117" s="22" t="s">
        <v>119</v>
      </c>
      <c r="AC117" s="31">
        <v>44228</v>
      </c>
      <c r="AD117" s="40"/>
      <c r="AE117" s="22">
        <v>1009.69</v>
      </c>
      <c r="AF117" s="22"/>
      <c r="AG117" s="22"/>
      <c r="AH117" s="22"/>
      <c r="AI117" s="22"/>
      <c r="AJ117" s="32">
        <v>1009.69</v>
      </c>
      <c r="AK117" s="55">
        <f t="shared" si="68"/>
        <v>0</v>
      </c>
      <c r="AL117" s="56">
        <f t="shared" si="69"/>
        <v>0</v>
      </c>
      <c r="AM117" s="57">
        <f t="shared" si="75"/>
        <v>0</v>
      </c>
      <c r="AN117" s="49">
        <f t="shared" si="76"/>
        <v>0</v>
      </c>
      <c r="AO117" s="49">
        <f t="shared" si="77"/>
        <v>0</v>
      </c>
      <c r="AP117" s="49">
        <f t="shared" si="78"/>
        <v>0</v>
      </c>
      <c r="AQ117" s="58">
        <f t="shared" si="79"/>
        <v>0</v>
      </c>
      <c r="AR117" s="59">
        <f t="shared" si="80"/>
        <v>0</v>
      </c>
      <c r="AS117" s="49">
        <f t="shared" si="81"/>
        <v>0</v>
      </c>
      <c r="AT117" s="64">
        <f t="shared" si="82"/>
        <v>0</v>
      </c>
      <c r="AU117" s="73">
        <f t="shared" si="83"/>
        <v>0</v>
      </c>
      <c r="AV117" s="40">
        <v>0</v>
      </c>
      <c r="AW117" s="6">
        <v>0</v>
      </c>
      <c r="AX117" s="72">
        <f t="shared" si="84"/>
        <v>0</v>
      </c>
      <c r="AY117" s="74">
        <f t="shared" si="85"/>
        <v>0</v>
      </c>
      <c r="AZ117" s="66">
        <f t="shared" si="86"/>
        <v>-492.73127296811413</v>
      </c>
      <c r="BA117" s="129">
        <v>1</v>
      </c>
      <c r="BB117" s="52" t="s">
        <v>47</v>
      </c>
      <c r="BC117" s="22">
        <v>68</v>
      </c>
      <c r="BD117" s="22" t="s">
        <v>118</v>
      </c>
      <c r="BE117" s="22" t="s">
        <v>119</v>
      </c>
      <c r="BF117" s="83">
        <v>44255</v>
      </c>
      <c r="BG117" s="40"/>
      <c r="BH117" s="34">
        <v>1009.69</v>
      </c>
      <c r="BI117" s="34"/>
      <c r="BJ117" s="34"/>
      <c r="BK117" s="34"/>
      <c r="BL117" s="34"/>
      <c r="BM117" s="35">
        <f t="shared" si="87"/>
        <v>1009.69</v>
      </c>
      <c r="BN117" s="36">
        <f t="shared" si="88"/>
        <v>0</v>
      </c>
      <c r="BO117" s="37">
        <f t="shared" si="70"/>
        <v>0</v>
      </c>
      <c r="BP117" s="41">
        <f t="shared" si="89"/>
        <v>0</v>
      </c>
      <c r="BQ117" s="34">
        <f t="shared" si="90"/>
        <v>0</v>
      </c>
      <c r="BR117" s="34">
        <f t="shared" si="91"/>
        <v>0</v>
      </c>
      <c r="BS117" s="34">
        <f t="shared" si="92"/>
        <v>0</v>
      </c>
      <c r="BT117" s="42">
        <f t="shared" si="93"/>
        <v>0</v>
      </c>
      <c r="BU117" s="43">
        <f t="shared" si="94"/>
        <v>0</v>
      </c>
      <c r="BV117" s="34">
        <f t="shared" si="95"/>
        <v>0</v>
      </c>
      <c r="BW117" s="43">
        <f t="shared" si="96"/>
        <v>0</v>
      </c>
      <c r="BX117" s="40">
        <f t="shared" si="97"/>
        <v>0</v>
      </c>
      <c r="BY117" s="93">
        <f t="shared" si="98"/>
        <v>0</v>
      </c>
      <c r="BZ117" s="39">
        <f t="shared" si="99"/>
        <v>0</v>
      </c>
      <c r="CA117" s="94">
        <f t="shared" si="100"/>
        <v>-492.73127296811413</v>
      </c>
      <c r="CB117" s="129">
        <v>1</v>
      </c>
      <c r="CC117" s="52" t="s">
        <v>47</v>
      </c>
      <c r="CD117" s="22">
        <v>68</v>
      </c>
      <c r="CE117" s="22" t="s">
        <v>118</v>
      </c>
      <c r="CF117" s="22" t="s">
        <v>119</v>
      </c>
      <c r="CG117" s="31">
        <v>44286</v>
      </c>
      <c r="CH117" s="40"/>
      <c r="CI117" s="22">
        <v>1009.69</v>
      </c>
      <c r="CJ117" s="22"/>
      <c r="CK117" s="22"/>
      <c r="CL117" s="22"/>
      <c r="CM117" s="22"/>
      <c r="CN117" s="32">
        <v>1009.69</v>
      </c>
      <c r="CO117" s="36">
        <f t="shared" si="101"/>
        <v>0</v>
      </c>
      <c r="CP117" s="37">
        <f t="shared" si="102"/>
        <v>0</v>
      </c>
      <c r="CQ117" s="105">
        <f t="shared" si="103"/>
        <v>0</v>
      </c>
      <c r="CR117" s="34">
        <f t="shared" si="104"/>
        <v>0</v>
      </c>
      <c r="CS117" s="34">
        <f t="shared" si="105"/>
        <v>0</v>
      </c>
      <c r="CT117" s="34">
        <f t="shared" si="106"/>
        <v>0</v>
      </c>
      <c r="CU117" s="41">
        <f t="shared" si="107"/>
        <v>0</v>
      </c>
      <c r="CV117" s="43">
        <f t="shared" si="108"/>
        <v>0</v>
      </c>
      <c r="CW117" s="34">
        <f t="shared" si="109"/>
        <v>0</v>
      </c>
      <c r="CX117" s="43">
        <f t="shared" si="110"/>
        <v>0</v>
      </c>
      <c r="CY117" s="40">
        <f t="shared" si="111"/>
        <v>0</v>
      </c>
      <c r="CZ117" s="108">
        <f t="shared" si="112"/>
        <v>0</v>
      </c>
      <c r="DA117" s="123">
        <f t="shared" si="71"/>
        <v>0</v>
      </c>
      <c r="DB117" s="121">
        <f t="shared" si="113"/>
        <v>0</v>
      </c>
      <c r="DC117" s="124">
        <f t="shared" si="72"/>
        <v>0</v>
      </c>
      <c r="DD117" s="125">
        <f t="shared" si="73"/>
        <v>0</v>
      </c>
      <c r="DE117" s="111">
        <f t="shared" si="114"/>
        <v>0</v>
      </c>
      <c r="DF117" s="106">
        <f t="shared" si="74"/>
        <v>-492.73127296811413</v>
      </c>
      <c r="DG117" s="106" t="str">
        <f t="shared" si="115"/>
        <v>П3 274_Миколайко Е.В.</v>
      </c>
      <c r="DH117" s="129">
        <v>1</v>
      </c>
      <c r="DI117" s="52" t="s">
        <v>47</v>
      </c>
      <c r="DJ117" s="22">
        <v>68</v>
      </c>
      <c r="DK117" s="22" t="s">
        <v>118</v>
      </c>
      <c r="DL117" s="22" t="s">
        <v>119</v>
      </c>
      <c r="DM117" s="31">
        <v>44319</v>
      </c>
      <c r="DN117" s="40"/>
      <c r="DO117" s="34">
        <v>1009.69</v>
      </c>
      <c r="DP117" s="34"/>
      <c r="DQ117" s="34"/>
      <c r="DR117" s="34"/>
      <c r="DS117" s="34"/>
      <c r="DT117" s="35">
        <v>1009.69</v>
      </c>
      <c r="DU117" s="36">
        <f t="shared" si="116"/>
        <v>0</v>
      </c>
      <c r="DV117" s="37">
        <f t="shared" si="117"/>
        <v>0</v>
      </c>
      <c r="DW117" s="105">
        <f t="shared" si="118"/>
        <v>0</v>
      </c>
      <c r="DX117" s="34">
        <f t="shared" si="119"/>
        <v>0</v>
      </c>
      <c r="DY117" s="34">
        <f t="shared" si="120"/>
        <v>0</v>
      </c>
      <c r="DZ117" s="34">
        <f t="shared" si="121"/>
        <v>0</v>
      </c>
      <c r="EA117" s="41">
        <f t="shared" si="122"/>
        <v>0</v>
      </c>
      <c r="EB117" s="43">
        <f t="shared" si="123"/>
        <v>0</v>
      </c>
      <c r="EC117" s="34">
        <v>0</v>
      </c>
      <c r="ED117" s="43">
        <f t="shared" si="124"/>
        <v>0</v>
      </c>
      <c r="EE117" s="104">
        <f t="shared" si="125"/>
        <v>0</v>
      </c>
      <c r="EF117" s="39">
        <f t="shared" si="126"/>
        <v>0</v>
      </c>
      <c r="EG117" s="44">
        <f t="shared" si="127"/>
        <v>-492.73127296811413</v>
      </c>
      <c r="EH117" s="144" t="s">
        <v>118</v>
      </c>
      <c r="EI117" s="129">
        <v>1</v>
      </c>
      <c r="EJ117" s="52" t="s">
        <v>47</v>
      </c>
    </row>
    <row r="118" spans="1:140" ht="15.75" thickBot="1" x14ac:dyDescent="0.3">
      <c r="A118" s="22">
        <v>69</v>
      </c>
      <c r="B118" s="22" t="s">
        <v>120</v>
      </c>
      <c r="C118" s="22" t="s">
        <v>121</v>
      </c>
      <c r="D118" s="31">
        <v>44196</v>
      </c>
      <c r="E118" s="34"/>
      <c r="F118" s="34">
        <v>345.94</v>
      </c>
      <c r="G118" s="34"/>
      <c r="H118" s="34"/>
      <c r="I118" s="34"/>
      <c r="J118" s="34"/>
      <c r="K118" s="35">
        <v>345.94</v>
      </c>
      <c r="L118" s="36">
        <v>5.0000000000011369E-2</v>
      </c>
      <c r="M118" s="37">
        <v>6.0000010964276476E-3</v>
      </c>
      <c r="N118" s="38">
        <v>5.6000001096439017E-2</v>
      </c>
      <c r="O118" s="34">
        <v>5.6000001096439017E-2</v>
      </c>
      <c r="P118" s="34">
        <v>0</v>
      </c>
      <c r="Q118" s="34">
        <v>0.10640000208323412</v>
      </c>
      <c r="R118" s="42">
        <v>0</v>
      </c>
      <c r="S118" s="43">
        <v>0.10640000208323412</v>
      </c>
      <c r="T118" s="34">
        <v>0</v>
      </c>
      <c r="U118" s="34">
        <v>0</v>
      </c>
      <c r="V118" s="39">
        <v>0.10640000208323412</v>
      </c>
      <c r="W118" s="44">
        <v>-4784.6719909685617</v>
      </c>
      <c r="X118" s="129">
        <v>1</v>
      </c>
      <c r="Y118" s="22" t="s">
        <v>47</v>
      </c>
      <c r="Z118" s="22">
        <v>69</v>
      </c>
      <c r="AA118" s="22" t="s">
        <v>120</v>
      </c>
      <c r="AB118" s="22" t="s">
        <v>121</v>
      </c>
      <c r="AC118" s="31">
        <v>44228</v>
      </c>
      <c r="AD118" s="40"/>
      <c r="AE118" s="22">
        <v>345.94</v>
      </c>
      <c r="AF118" s="22"/>
      <c r="AG118" s="22"/>
      <c r="AH118" s="22"/>
      <c r="AI118" s="22"/>
      <c r="AJ118" s="32">
        <v>345.94</v>
      </c>
      <c r="AK118" s="55">
        <f t="shared" si="68"/>
        <v>0</v>
      </c>
      <c r="AL118" s="56">
        <f t="shared" si="69"/>
        <v>0</v>
      </c>
      <c r="AM118" s="57">
        <f t="shared" si="75"/>
        <v>0</v>
      </c>
      <c r="AN118" s="49">
        <f t="shared" si="76"/>
        <v>0</v>
      </c>
      <c r="AO118" s="49">
        <f t="shared" si="77"/>
        <v>0</v>
      </c>
      <c r="AP118" s="49">
        <f t="shared" si="78"/>
        <v>0</v>
      </c>
      <c r="AQ118" s="58">
        <f t="shared" si="79"/>
        <v>0</v>
      </c>
      <c r="AR118" s="59">
        <f t="shared" si="80"/>
        <v>0</v>
      </c>
      <c r="AS118" s="49">
        <f t="shared" si="81"/>
        <v>0</v>
      </c>
      <c r="AT118" s="64">
        <f t="shared" si="82"/>
        <v>0</v>
      </c>
      <c r="AU118" s="73">
        <f t="shared" si="83"/>
        <v>0</v>
      </c>
      <c r="AV118" s="40">
        <v>0.10640000208323412</v>
      </c>
      <c r="AW118" s="6">
        <v>0.61707372665443427</v>
      </c>
      <c r="AX118" s="72">
        <f t="shared" si="84"/>
        <v>-0.88107051556863103</v>
      </c>
      <c r="AY118" s="74">
        <f t="shared" si="85"/>
        <v>-0.88107051556863103</v>
      </c>
      <c r="AZ118" s="66">
        <f t="shared" si="86"/>
        <v>-4785.55306148413</v>
      </c>
      <c r="BA118" s="129">
        <v>1</v>
      </c>
      <c r="BB118" s="52" t="s">
        <v>47</v>
      </c>
      <c r="BC118" s="22">
        <v>69</v>
      </c>
      <c r="BD118" s="22" t="s">
        <v>120</v>
      </c>
      <c r="BE118" s="22" t="s">
        <v>121</v>
      </c>
      <c r="BF118" s="83">
        <v>44255</v>
      </c>
      <c r="BG118" s="40"/>
      <c r="BH118" s="34">
        <v>345.94</v>
      </c>
      <c r="BI118" s="34"/>
      <c r="BJ118" s="34"/>
      <c r="BK118" s="34"/>
      <c r="BL118" s="34"/>
      <c r="BM118" s="35">
        <f t="shared" si="87"/>
        <v>345.94</v>
      </c>
      <c r="BN118" s="36">
        <f t="shared" si="88"/>
        <v>0</v>
      </c>
      <c r="BO118" s="37">
        <f t="shared" si="70"/>
        <v>0</v>
      </c>
      <c r="BP118" s="41">
        <f t="shared" si="89"/>
        <v>0</v>
      </c>
      <c r="BQ118" s="34">
        <f t="shared" si="90"/>
        <v>0</v>
      </c>
      <c r="BR118" s="34">
        <f t="shared" si="91"/>
        <v>0</v>
      </c>
      <c r="BS118" s="34">
        <f t="shared" si="92"/>
        <v>0</v>
      </c>
      <c r="BT118" s="42">
        <f t="shared" si="93"/>
        <v>0</v>
      </c>
      <c r="BU118" s="43">
        <f t="shared" si="94"/>
        <v>0</v>
      </c>
      <c r="BV118" s="34">
        <f t="shared" si="95"/>
        <v>0</v>
      </c>
      <c r="BW118" s="43">
        <f t="shared" si="96"/>
        <v>0</v>
      </c>
      <c r="BX118" s="40">
        <f t="shared" si="97"/>
        <v>0</v>
      </c>
      <c r="BY118" s="93">
        <f t="shared" si="98"/>
        <v>0</v>
      </c>
      <c r="BZ118" s="39">
        <f t="shared" si="99"/>
        <v>0</v>
      </c>
      <c r="CA118" s="94">
        <f t="shared" si="100"/>
        <v>-4785.55306148413</v>
      </c>
      <c r="CB118" s="129">
        <v>1</v>
      </c>
      <c r="CC118" s="52" t="s">
        <v>47</v>
      </c>
      <c r="CD118" s="22">
        <v>69</v>
      </c>
      <c r="CE118" s="22" t="s">
        <v>120</v>
      </c>
      <c r="CF118" s="22" t="s">
        <v>121</v>
      </c>
      <c r="CG118" s="31">
        <v>44286</v>
      </c>
      <c r="CH118" s="40"/>
      <c r="CI118" s="22">
        <v>345.94</v>
      </c>
      <c r="CJ118" s="22"/>
      <c r="CK118" s="22"/>
      <c r="CL118" s="22"/>
      <c r="CM118" s="22"/>
      <c r="CN118" s="32">
        <v>345.94</v>
      </c>
      <c r="CO118" s="36">
        <f t="shared" si="101"/>
        <v>0</v>
      </c>
      <c r="CP118" s="37">
        <f t="shared" si="102"/>
        <v>0</v>
      </c>
      <c r="CQ118" s="105">
        <f t="shared" si="103"/>
        <v>0</v>
      </c>
      <c r="CR118" s="34">
        <f t="shared" si="104"/>
        <v>0</v>
      </c>
      <c r="CS118" s="34">
        <f t="shared" si="105"/>
        <v>0</v>
      </c>
      <c r="CT118" s="34">
        <f t="shared" si="106"/>
        <v>0</v>
      </c>
      <c r="CU118" s="41">
        <f t="shared" si="107"/>
        <v>0</v>
      </c>
      <c r="CV118" s="43">
        <f t="shared" si="108"/>
        <v>0</v>
      </c>
      <c r="CW118" s="34">
        <f t="shared" si="109"/>
        <v>0</v>
      </c>
      <c r="CX118" s="43">
        <f t="shared" si="110"/>
        <v>0</v>
      </c>
      <c r="CY118" s="40">
        <f t="shared" si="111"/>
        <v>0</v>
      </c>
      <c r="CZ118" s="108">
        <f t="shared" si="112"/>
        <v>0</v>
      </c>
      <c r="DA118" s="123">
        <f t="shared" si="71"/>
        <v>0</v>
      </c>
      <c r="DB118" s="121">
        <f t="shared" si="113"/>
        <v>0</v>
      </c>
      <c r="DC118" s="124">
        <f t="shared" si="72"/>
        <v>0</v>
      </c>
      <c r="DD118" s="125">
        <f t="shared" si="73"/>
        <v>0</v>
      </c>
      <c r="DE118" s="111">
        <f t="shared" si="114"/>
        <v>0</v>
      </c>
      <c r="DF118" s="106">
        <f t="shared" si="74"/>
        <v>-4785.55306148413</v>
      </c>
      <c r="DG118" s="106" t="str">
        <f t="shared" si="115"/>
        <v>П3 277 Лосьянов Г.В.</v>
      </c>
      <c r="DH118" s="129">
        <v>1</v>
      </c>
      <c r="DI118" s="52" t="s">
        <v>47</v>
      </c>
      <c r="DJ118" s="22">
        <v>69</v>
      </c>
      <c r="DK118" s="22" t="s">
        <v>120</v>
      </c>
      <c r="DL118" s="22" t="s">
        <v>121</v>
      </c>
      <c r="DM118" s="31">
        <v>44319</v>
      </c>
      <c r="DN118" s="40"/>
      <c r="DO118" s="34">
        <v>346.03000000000003</v>
      </c>
      <c r="DP118" s="34"/>
      <c r="DQ118" s="34"/>
      <c r="DR118" s="34"/>
      <c r="DS118" s="34"/>
      <c r="DT118" s="35">
        <v>346.03000000000003</v>
      </c>
      <c r="DU118" s="36">
        <f t="shared" si="116"/>
        <v>9.0000000000031832E-2</v>
      </c>
      <c r="DV118" s="37">
        <f t="shared" si="117"/>
        <v>1.0799951491502235E-2</v>
      </c>
      <c r="DW118" s="105">
        <f t="shared" si="118"/>
        <v>0.10079995149153406</v>
      </c>
      <c r="DX118" s="34">
        <f t="shared" si="119"/>
        <v>0.10079995149153406</v>
      </c>
      <c r="DY118" s="34">
        <f t="shared" si="120"/>
        <v>0</v>
      </c>
      <c r="DZ118" s="34">
        <f t="shared" si="121"/>
        <v>0.1915199078339147</v>
      </c>
      <c r="EA118" s="41">
        <f t="shared" si="122"/>
        <v>0</v>
      </c>
      <c r="EB118" s="43">
        <f t="shared" si="123"/>
        <v>0.1915199078339147</v>
      </c>
      <c r="EC118" s="34">
        <v>0</v>
      </c>
      <c r="ED118" s="43">
        <f t="shared" si="124"/>
        <v>0</v>
      </c>
      <c r="EE118" s="104">
        <f t="shared" si="125"/>
        <v>0.1915199078339147</v>
      </c>
      <c r="EF118" s="39">
        <f t="shared" si="126"/>
        <v>0.11470516534259033</v>
      </c>
      <c r="EG118" s="44">
        <f t="shared" si="127"/>
        <v>-4785.4383563187876</v>
      </c>
      <c r="EH118" s="144" t="s">
        <v>120</v>
      </c>
      <c r="EI118" s="129">
        <v>1</v>
      </c>
      <c r="EJ118" s="52" t="s">
        <v>47</v>
      </c>
    </row>
    <row r="119" spans="1:140" ht="15.75" thickBot="1" x14ac:dyDescent="0.3">
      <c r="A119" s="22">
        <v>70</v>
      </c>
      <c r="B119" s="22" t="s">
        <v>122</v>
      </c>
      <c r="C119" s="22" t="s">
        <v>123</v>
      </c>
      <c r="D119" s="31">
        <v>44196</v>
      </c>
      <c r="E119" s="34"/>
      <c r="F119" s="34">
        <v>27895.7</v>
      </c>
      <c r="G119" s="34"/>
      <c r="H119" s="34"/>
      <c r="I119" s="34"/>
      <c r="J119" s="34"/>
      <c r="K119" s="35">
        <v>27895.7</v>
      </c>
      <c r="L119" s="36">
        <v>532.20000000000073</v>
      </c>
      <c r="M119" s="37">
        <v>63.86401167036145</v>
      </c>
      <c r="N119" s="38">
        <v>596.06401167036222</v>
      </c>
      <c r="O119" s="34">
        <v>110</v>
      </c>
      <c r="P119" s="34">
        <v>486.06401167036222</v>
      </c>
      <c r="Q119" s="34">
        <v>209</v>
      </c>
      <c r="R119" s="42">
        <v>1262.3693705551975</v>
      </c>
      <c r="S119" s="43">
        <v>1471.3693705551975</v>
      </c>
      <c r="T119" s="34">
        <v>1471.3693705551975</v>
      </c>
      <c r="U119" s="34">
        <v>67.011334989348654</v>
      </c>
      <c r="V119" s="39">
        <v>1538.3807055445461</v>
      </c>
      <c r="W119" s="44">
        <v>9812.5153913988124</v>
      </c>
      <c r="X119" s="129">
        <v>1</v>
      </c>
      <c r="Y119" s="22" t="s">
        <v>47</v>
      </c>
      <c r="Z119" s="22">
        <v>70</v>
      </c>
      <c r="AA119" s="22" t="s">
        <v>122</v>
      </c>
      <c r="AB119" s="22" t="s">
        <v>123</v>
      </c>
      <c r="AC119" s="31">
        <v>44228</v>
      </c>
      <c r="AD119" s="40">
        <v>9000</v>
      </c>
      <c r="AE119" s="22">
        <v>28481.05</v>
      </c>
      <c r="AF119" s="22"/>
      <c r="AG119" s="22"/>
      <c r="AH119" s="22"/>
      <c r="AI119" s="22"/>
      <c r="AJ119" s="32">
        <v>28481.05</v>
      </c>
      <c r="AK119" s="55">
        <f t="shared" si="68"/>
        <v>585.34999999999854</v>
      </c>
      <c r="AL119" s="56">
        <f t="shared" si="69"/>
        <v>70.214463781867551</v>
      </c>
      <c r="AM119" s="57">
        <f t="shared" si="75"/>
        <v>655.56446378186615</v>
      </c>
      <c r="AN119" s="49">
        <f t="shared" si="76"/>
        <v>110</v>
      </c>
      <c r="AO119" s="49">
        <f t="shared" si="77"/>
        <v>545.56446378186615</v>
      </c>
      <c r="AP119" s="49">
        <f t="shared" si="78"/>
        <v>209</v>
      </c>
      <c r="AQ119" s="58">
        <f t="shared" si="79"/>
        <v>1452.7119073645913</v>
      </c>
      <c r="AR119" s="59">
        <f t="shared" si="80"/>
        <v>1661.7119073645913</v>
      </c>
      <c r="AS119" s="49">
        <f t="shared" si="81"/>
        <v>1661.7119073645913</v>
      </c>
      <c r="AT119" s="64">
        <f t="shared" si="82"/>
        <v>63.332382831219284</v>
      </c>
      <c r="AU119" s="73">
        <f t="shared" si="83"/>
        <v>1725.0442901958106</v>
      </c>
      <c r="AV119" s="40">
        <v>1538.3807055445461</v>
      </c>
      <c r="AW119" s="6">
        <v>1001.9624684723073</v>
      </c>
      <c r="AX119" s="72">
        <f t="shared" si="84"/>
        <v>-5194.5315813347488</v>
      </c>
      <c r="AY119" s="74">
        <f t="shared" si="85"/>
        <v>-3469.4872911389384</v>
      </c>
      <c r="AZ119" s="66">
        <f t="shared" si="86"/>
        <v>-2656.971899740126</v>
      </c>
      <c r="BA119" s="129">
        <v>1</v>
      </c>
      <c r="BB119" s="52" t="s">
        <v>47</v>
      </c>
      <c r="BC119" s="22">
        <v>70</v>
      </c>
      <c r="BD119" s="22" t="s">
        <v>122</v>
      </c>
      <c r="BE119" s="22" t="s">
        <v>123</v>
      </c>
      <c r="BF119" s="83">
        <v>44255</v>
      </c>
      <c r="BG119" s="40"/>
      <c r="BH119" s="34">
        <v>28935.11</v>
      </c>
      <c r="BI119" s="34"/>
      <c r="BJ119" s="34"/>
      <c r="BK119" s="34"/>
      <c r="BL119" s="34"/>
      <c r="BM119" s="35">
        <f t="shared" si="87"/>
        <v>28935.11</v>
      </c>
      <c r="BN119" s="36">
        <f t="shared" si="88"/>
        <v>454.06000000000131</v>
      </c>
      <c r="BO119" s="37">
        <f t="shared" si="70"/>
        <v>54.487199999999966</v>
      </c>
      <c r="BP119" s="41">
        <f t="shared" si="89"/>
        <v>508.54720000000128</v>
      </c>
      <c r="BQ119" s="34">
        <f t="shared" si="90"/>
        <v>110</v>
      </c>
      <c r="BR119" s="34">
        <f t="shared" si="91"/>
        <v>398.54720000000128</v>
      </c>
      <c r="BS119" s="34">
        <f t="shared" si="92"/>
        <v>209</v>
      </c>
      <c r="BT119" s="42">
        <f t="shared" si="93"/>
        <v>1012.8295833712519</v>
      </c>
      <c r="BU119" s="43">
        <f t="shared" si="94"/>
        <v>1221.8295833712518</v>
      </c>
      <c r="BV119" s="34">
        <f t="shared" si="95"/>
        <v>1221.8295833712518</v>
      </c>
      <c r="BW119" s="43">
        <f t="shared" si="96"/>
        <v>61.775166135431881</v>
      </c>
      <c r="BX119" s="40">
        <f t="shared" si="97"/>
        <v>1283.6047495066837</v>
      </c>
      <c r="BY119" s="93">
        <f t="shared" si="98"/>
        <v>152.62863755242512</v>
      </c>
      <c r="BZ119" s="39">
        <f t="shared" si="99"/>
        <v>1436.2333870591087</v>
      </c>
      <c r="CA119" s="94">
        <f t="shared" si="100"/>
        <v>-1220.7385126810173</v>
      </c>
      <c r="CB119" s="129">
        <v>1</v>
      </c>
      <c r="CC119" s="52" t="s">
        <v>47</v>
      </c>
      <c r="CD119" s="22">
        <v>70</v>
      </c>
      <c r="CE119" s="22" t="s">
        <v>122</v>
      </c>
      <c r="CF119" s="22" t="s">
        <v>123</v>
      </c>
      <c r="CG119" s="31">
        <v>44286</v>
      </c>
      <c r="CH119" s="40"/>
      <c r="CI119" s="22">
        <v>29522.06</v>
      </c>
      <c r="CJ119" s="22"/>
      <c r="CK119" s="22"/>
      <c r="CL119" s="22"/>
      <c r="CM119" s="22"/>
      <c r="CN119" s="32">
        <v>29522.06</v>
      </c>
      <c r="CO119" s="36">
        <f t="shared" si="101"/>
        <v>586.95000000000073</v>
      </c>
      <c r="CP119" s="37">
        <f t="shared" si="102"/>
        <v>70.434057310344684</v>
      </c>
      <c r="CQ119" s="105">
        <f t="shared" si="103"/>
        <v>657.38405731034538</v>
      </c>
      <c r="CR119" s="34">
        <f t="shared" si="104"/>
        <v>110</v>
      </c>
      <c r="CS119" s="34">
        <f t="shared" si="105"/>
        <v>547.38405731034538</v>
      </c>
      <c r="CT119" s="34">
        <f t="shared" si="106"/>
        <v>209</v>
      </c>
      <c r="CU119" s="41">
        <f t="shared" si="107"/>
        <v>1391.8655605091556</v>
      </c>
      <c r="CV119" s="43">
        <f t="shared" si="108"/>
        <v>1600.8655605091556</v>
      </c>
      <c r="CW119" s="34">
        <f t="shared" si="109"/>
        <v>1600.8655605091556</v>
      </c>
      <c r="CX119" s="43">
        <f t="shared" si="110"/>
        <v>83.479783165084456</v>
      </c>
      <c r="CY119" s="40">
        <f t="shared" si="111"/>
        <v>1684.34534367424</v>
      </c>
      <c r="CZ119" s="108">
        <f t="shared" si="112"/>
        <v>150.02126707222308</v>
      </c>
      <c r="DA119" s="123">
        <f t="shared" si="71"/>
        <v>-152.62863755242512</v>
      </c>
      <c r="DB119" s="121">
        <f t="shared" si="113"/>
        <v>-150.02126707222308</v>
      </c>
      <c r="DC119" s="124">
        <f t="shared" si="72"/>
        <v>-507.60987818292409</v>
      </c>
      <c r="DD119" s="125">
        <f t="shared" si="73"/>
        <v>-488.21643657126043</v>
      </c>
      <c r="DE119" s="111">
        <f t="shared" si="114"/>
        <v>535.8903913676304</v>
      </c>
      <c r="DF119" s="106">
        <f t="shared" si="74"/>
        <v>-684.84812131338686</v>
      </c>
      <c r="DG119" s="106" t="str">
        <f t="shared" si="115"/>
        <v>П3 283_Замятин С.А.</v>
      </c>
      <c r="DH119" s="129">
        <v>1</v>
      </c>
      <c r="DI119" s="52" t="s">
        <v>47</v>
      </c>
      <c r="DJ119" s="22">
        <v>70</v>
      </c>
      <c r="DK119" s="22" t="s">
        <v>122</v>
      </c>
      <c r="DL119" s="22" t="s">
        <v>123</v>
      </c>
      <c r="DM119" s="31">
        <v>44319</v>
      </c>
      <c r="DN119" s="40"/>
      <c r="DO119" s="34">
        <v>30342.07</v>
      </c>
      <c r="DP119" s="34"/>
      <c r="DQ119" s="34"/>
      <c r="DR119" s="34"/>
      <c r="DS119" s="34"/>
      <c r="DT119" s="35">
        <v>30342.07</v>
      </c>
      <c r="DU119" s="36">
        <f t="shared" si="116"/>
        <v>820.0099999999984</v>
      </c>
      <c r="DV119" s="37">
        <f t="shared" si="117"/>
        <v>98.400758028262203</v>
      </c>
      <c r="DW119" s="105">
        <f t="shared" si="118"/>
        <v>918.4107580282606</v>
      </c>
      <c r="DX119" s="34">
        <f t="shared" si="119"/>
        <v>110</v>
      </c>
      <c r="DY119" s="34">
        <f t="shared" si="120"/>
        <v>808.4107580282606</v>
      </c>
      <c r="DZ119" s="34">
        <f t="shared" si="121"/>
        <v>209</v>
      </c>
      <c r="EA119" s="41">
        <f t="shared" si="122"/>
        <v>2006.7305587818387</v>
      </c>
      <c r="EB119" s="43">
        <f t="shared" si="123"/>
        <v>2215.7305587818387</v>
      </c>
      <c r="EC119" s="34">
        <v>1600.8655605091556</v>
      </c>
      <c r="ED119" s="43">
        <f t="shared" si="124"/>
        <v>83.479783165084456</v>
      </c>
      <c r="EE119" s="104">
        <f t="shared" si="125"/>
        <v>2299.2103419469231</v>
      </c>
      <c r="EF119" s="39">
        <f t="shared" si="126"/>
        <v>1377.0438040264837</v>
      </c>
      <c r="EG119" s="44">
        <f t="shared" si="127"/>
        <v>692.19568271309686</v>
      </c>
      <c r="EH119" s="144" t="s">
        <v>122</v>
      </c>
      <c r="EI119" s="129">
        <v>1</v>
      </c>
      <c r="EJ119" s="52" t="s">
        <v>47</v>
      </c>
    </row>
    <row r="120" spans="1:140" ht="15.75" thickBot="1" x14ac:dyDescent="0.3">
      <c r="A120" s="22">
        <v>71</v>
      </c>
      <c r="B120" s="22" t="s">
        <v>124</v>
      </c>
      <c r="C120" s="22" t="s">
        <v>125</v>
      </c>
      <c r="D120" s="31">
        <v>44196</v>
      </c>
      <c r="E120" s="34"/>
      <c r="F120" s="34">
        <v>314.03000000000003</v>
      </c>
      <c r="G120" s="34"/>
      <c r="H120" s="34"/>
      <c r="I120" s="34"/>
      <c r="J120" s="34"/>
      <c r="K120" s="35">
        <v>314.03000000000003</v>
      </c>
      <c r="L120" s="36">
        <v>1.0000000000047748E-2</v>
      </c>
      <c r="M120" s="37">
        <v>1.2000002192909865E-3</v>
      </c>
      <c r="N120" s="38">
        <v>1.1200000219338735E-2</v>
      </c>
      <c r="O120" s="34">
        <v>1.1200000219338735E-2</v>
      </c>
      <c r="P120" s="34">
        <v>0</v>
      </c>
      <c r="Q120" s="34">
        <v>2.1280000416743595E-2</v>
      </c>
      <c r="R120" s="42">
        <v>0</v>
      </c>
      <c r="S120" s="43">
        <v>2.1280000416743595E-2</v>
      </c>
      <c r="T120" s="34">
        <v>0</v>
      </c>
      <c r="U120" s="34">
        <v>0</v>
      </c>
      <c r="V120" s="39">
        <v>2.1280000416743595E-2</v>
      </c>
      <c r="W120" s="44">
        <v>33.209804099746243</v>
      </c>
      <c r="X120" s="129">
        <v>1</v>
      </c>
      <c r="Y120" s="22" t="s">
        <v>47</v>
      </c>
      <c r="Z120" s="22">
        <v>71</v>
      </c>
      <c r="AA120" s="22" t="s">
        <v>124</v>
      </c>
      <c r="AB120" s="22" t="s">
        <v>125</v>
      </c>
      <c r="AC120" s="31">
        <v>44228</v>
      </c>
      <c r="AD120" s="40"/>
      <c r="AE120" s="22">
        <v>314.04000000000002</v>
      </c>
      <c r="AF120" s="22"/>
      <c r="AG120" s="22"/>
      <c r="AH120" s="22"/>
      <c r="AI120" s="22"/>
      <c r="AJ120" s="32">
        <v>314.04000000000002</v>
      </c>
      <c r="AK120" s="55">
        <f t="shared" si="68"/>
        <v>9.9999999999909051E-3</v>
      </c>
      <c r="AL120" s="56">
        <f t="shared" si="69"/>
        <v>1.1995295768651893E-3</v>
      </c>
      <c r="AM120" s="57">
        <f t="shared" si="75"/>
        <v>1.1199529576856094E-2</v>
      </c>
      <c r="AN120" s="49">
        <f t="shared" si="76"/>
        <v>1.1199529576856094E-2</v>
      </c>
      <c r="AO120" s="49">
        <f t="shared" si="77"/>
        <v>0</v>
      </c>
      <c r="AP120" s="49">
        <f t="shared" si="78"/>
        <v>2.1279106196026576E-2</v>
      </c>
      <c r="AQ120" s="58">
        <f t="shared" si="79"/>
        <v>0</v>
      </c>
      <c r="AR120" s="59">
        <f t="shared" si="80"/>
        <v>2.1279106196026576E-2</v>
      </c>
      <c r="AS120" s="49">
        <f t="shared" si="81"/>
        <v>0</v>
      </c>
      <c r="AT120" s="64">
        <f t="shared" si="82"/>
        <v>0</v>
      </c>
      <c r="AU120" s="73">
        <f t="shared" si="83"/>
        <v>2.1279106196026576E-2</v>
      </c>
      <c r="AV120" s="40">
        <v>2.1280000416743595E-2</v>
      </c>
      <c r="AW120" s="6">
        <v>0</v>
      </c>
      <c r="AX120" s="72">
        <f t="shared" si="84"/>
        <v>-5.1829904136091128E-2</v>
      </c>
      <c r="AY120" s="74">
        <f t="shared" si="85"/>
        <v>-3.0550797940064552E-2</v>
      </c>
      <c r="AZ120" s="66">
        <f t="shared" si="86"/>
        <v>33.179253301806177</v>
      </c>
      <c r="BA120" s="129">
        <v>1</v>
      </c>
      <c r="BB120" s="52" t="s">
        <v>47</v>
      </c>
      <c r="BC120" s="22">
        <v>71</v>
      </c>
      <c r="BD120" s="22" t="s">
        <v>124</v>
      </c>
      <c r="BE120" s="22" t="s">
        <v>125</v>
      </c>
      <c r="BF120" s="83">
        <v>44255</v>
      </c>
      <c r="BG120" s="40"/>
      <c r="BH120" s="34">
        <v>314.04000000000002</v>
      </c>
      <c r="BI120" s="34"/>
      <c r="BJ120" s="34"/>
      <c r="BK120" s="34"/>
      <c r="BL120" s="34"/>
      <c r="BM120" s="35">
        <f t="shared" si="87"/>
        <v>314.04000000000002</v>
      </c>
      <c r="BN120" s="36">
        <f t="shared" si="88"/>
        <v>0</v>
      </c>
      <c r="BO120" s="37">
        <f t="shared" si="70"/>
        <v>0</v>
      </c>
      <c r="BP120" s="41">
        <f t="shared" si="89"/>
        <v>0</v>
      </c>
      <c r="BQ120" s="34">
        <f t="shared" si="90"/>
        <v>0</v>
      </c>
      <c r="BR120" s="34">
        <f t="shared" si="91"/>
        <v>0</v>
      </c>
      <c r="BS120" s="34">
        <f t="shared" si="92"/>
        <v>0</v>
      </c>
      <c r="BT120" s="42">
        <f t="shared" si="93"/>
        <v>0</v>
      </c>
      <c r="BU120" s="43">
        <f t="shared" si="94"/>
        <v>0</v>
      </c>
      <c r="BV120" s="34">
        <f t="shared" si="95"/>
        <v>0</v>
      </c>
      <c r="BW120" s="43">
        <f t="shared" si="96"/>
        <v>0</v>
      </c>
      <c r="BX120" s="40">
        <f t="shared" si="97"/>
        <v>0</v>
      </c>
      <c r="BY120" s="93">
        <f t="shared" si="98"/>
        <v>0</v>
      </c>
      <c r="BZ120" s="39">
        <f t="shared" si="99"/>
        <v>0</v>
      </c>
      <c r="CA120" s="94">
        <f t="shared" si="100"/>
        <v>33.179253301806177</v>
      </c>
      <c r="CB120" s="129">
        <v>1</v>
      </c>
      <c r="CC120" s="52" t="s">
        <v>47</v>
      </c>
      <c r="CD120" s="22">
        <v>71</v>
      </c>
      <c r="CE120" s="22" t="s">
        <v>124</v>
      </c>
      <c r="CF120" s="22" t="s">
        <v>125</v>
      </c>
      <c r="CG120" s="31">
        <v>44286</v>
      </c>
      <c r="CH120" s="40"/>
      <c r="CI120" s="22">
        <v>314.26</v>
      </c>
      <c r="CJ120" s="22"/>
      <c r="CK120" s="22"/>
      <c r="CL120" s="22"/>
      <c r="CM120" s="22"/>
      <c r="CN120" s="32">
        <v>314.26</v>
      </c>
      <c r="CO120" s="36">
        <f t="shared" si="101"/>
        <v>0.21999999999997044</v>
      </c>
      <c r="CP120" s="37">
        <f t="shared" si="102"/>
        <v>2.6400021481001328E-2</v>
      </c>
      <c r="CQ120" s="105">
        <f t="shared" si="103"/>
        <v>0.24640002148097176</v>
      </c>
      <c r="CR120" s="34">
        <f t="shared" si="104"/>
        <v>0.24640002148097176</v>
      </c>
      <c r="CS120" s="34">
        <f t="shared" si="105"/>
        <v>0</v>
      </c>
      <c r="CT120" s="34">
        <f t="shared" si="106"/>
        <v>0.46816004081384632</v>
      </c>
      <c r="CU120" s="41">
        <f t="shared" si="107"/>
        <v>0</v>
      </c>
      <c r="CV120" s="43">
        <f t="shared" si="108"/>
        <v>0.46816004081384632</v>
      </c>
      <c r="CW120" s="34">
        <f t="shared" si="109"/>
        <v>0</v>
      </c>
      <c r="CX120" s="43">
        <f t="shared" si="110"/>
        <v>0</v>
      </c>
      <c r="CY120" s="40">
        <f t="shared" si="111"/>
        <v>0.46816004081384632</v>
      </c>
      <c r="CZ120" s="108">
        <f t="shared" si="112"/>
        <v>4.1698077403929619E-2</v>
      </c>
      <c r="DA120" s="123">
        <f t="shared" si="71"/>
        <v>0</v>
      </c>
      <c r="DB120" s="121">
        <f t="shared" si="113"/>
        <v>-4.1698077403929619E-2</v>
      </c>
      <c r="DC120" s="124">
        <f t="shared" si="72"/>
        <v>0</v>
      </c>
      <c r="DD120" s="125">
        <f t="shared" si="73"/>
        <v>-0.14277490409531782</v>
      </c>
      <c r="DE120" s="111">
        <f t="shared" si="114"/>
        <v>0.32538513671852853</v>
      </c>
      <c r="DF120" s="106">
        <f t="shared" si="74"/>
        <v>33.504638438524708</v>
      </c>
      <c r="DG120" s="106" t="str">
        <f t="shared" si="115"/>
        <v>П3 287_288_Шералиева Е.В</v>
      </c>
      <c r="DH120" s="129">
        <v>1</v>
      </c>
      <c r="DI120" s="52" t="s">
        <v>47</v>
      </c>
      <c r="DJ120" s="22">
        <v>71</v>
      </c>
      <c r="DK120" s="22" t="s">
        <v>124</v>
      </c>
      <c r="DL120" s="22" t="s">
        <v>125</v>
      </c>
      <c r="DM120" s="31">
        <v>44319</v>
      </c>
      <c r="DN120" s="40"/>
      <c r="DO120" s="34">
        <v>314.27</v>
      </c>
      <c r="DP120" s="34"/>
      <c r="DQ120" s="34"/>
      <c r="DR120" s="34"/>
      <c r="DS120" s="34"/>
      <c r="DT120" s="35">
        <v>314.27</v>
      </c>
      <c r="DU120" s="36">
        <f t="shared" si="116"/>
        <v>9.9999999999909051E-3</v>
      </c>
      <c r="DV120" s="37">
        <f t="shared" si="117"/>
        <v>1.1999946101653991E-3</v>
      </c>
      <c r="DW120" s="105">
        <f t="shared" si="118"/>
        <v>1.1199994610156304E-2</v>
      </c>
      <c r="DX120" s="34">
        <f t="shared" si="119"/>
        <v>1.1199994610156304E-2</v>
      </c>
      <c r="DY120" s="34">
        <f t="shared" si="120"/>
        <v>0</v>
      </c>
      <c r="DZ120" s="34">
        <f t="shared" si="121"/>
        <v>2.1279989759296975E-2</v>
      </c>
      <c r="EA120" s="41">
        <f t="shared" si="122"/>
        <v>0</v>
      </c>
      <c r="EB120" s="43">
        <f t="shared" si="123"/>
        <v>2.1279989759296975E-2</v>
      </c>
      <c r="EC120" s="34">
        <v>0</v>
      </c>
      <c r="ED120" s="43">
        <f t="shared" si="124"/>
        <v>0</v>
      </c>
      <c r="EE120" s="104">
        <f t="shared" si="125"/>
        <v>2.1279989759296975E-2</v>
      </c>
      <c r="EF120" s="39">
        <f t="shared" si="126"/>
        <v>1.2745018371382826E-2</v>
      </c>
      <c r="EG120" s="44">
        <f t="shared" si="127"/>
        <v>33.517383456896091</v>
      </c>
      <c r="EH120" s="144" t="s">
        <v>124</v>
      </c>
      <c r="EI120" s="129">
        <v>1</v>
      </c>
      <c r="EJ120" s="52" t="s">
        <v>47</v>
      </c>
    </row>
    <row r="121" spans="1:140" ht="15.75" thickBot="1" x14ac:dyDescent="0.3">
      <c r="A121" s="22">
        <v>72</v>
      </c>
      <c r="B121" s="22" t="s">
        <v>155</v>
      </c>
      <c r="C121" s="22" t="s">
        <v>126</v>
      </c>
      <c r="D121" s="31">
        <v>44196</v>
      </c>
      <c r="E121" s="34"/>
      <c r="F121" s="34">
        <v>1445.47</v>
      </c>
      <c r="G121" s="34"/>
      <c r="H121" s="34"/>
      <c r="I121" s="34"/>
      <c r="J121" s="34"/>
      <c r="K121" s="35">
        <v>1445.47</v>
      </c>
      <c r="L121" s="36">
        <v>0</v>
      </c>
      <c r="M121" s="37">
        <v>0</v>
      </c>
      <c r="N121" s="38">
        <v>0</v>
      </c>
      <c r="O121" s="34">
        <v>0</v>
      </c>
      <c r="P121" s="34">
        <v>0</v>
      </c>
      <c r="Q121" s="34">
        <v>0</v>
      </c>
      <c r="R121" s="42">
        <v>0</v>
      </c>
      <c r="S121" s="43">
        <v>0</v>
      </c>
      <c r="T121" s="34">
        <v>0</v>
      </c>
      <c r="U121" s="34">
        <v>0</v>
      </c>
      <c r="V121" s="39">
        <v>0</v>
      </c>
      <c r="W121" s="44">
        <v>2287.7230054399524</v>
      </c>
      <c r="X121" s="129">
        <v>1</v>
      </c>
      <c r="Y121" s="22" t="s">
        <v>47</v>
      </c>
      <c r="Z121" s="22">
        <v>72</v>
      </c>
      <c r="AA121" s="22" t="s">
        <v>155</v>
      </c>
      <c r="AB121" s="22" t="s">
        <v>126</v>
      </c>
      <c r="AC121" s="31">
        <v>44228</v>
      </c>
      <c r="AD121" s="40"/>
      <c r="AE121" s="22">
        <v>1445.47</v>
      </c>
      <c r="AF121" s="22"/>
      <c r="AG121" s="22"/>
      <c r="AH121" s="22"/>
      <c r="AI121" s="22"/>
      <c r="AJ121" s="32">
        <v>1445.47</v>
      </c>
      <c r="AK121" s="55">
        <f t="shared" si="68"/>
        <v>0</v>
      </c>
      <c r="AL121" s="56">
        <f t="shared" si="69"/>
        <v>0</v>
      </c>
      <c r="AM121" s="57">
        <f t="shared" si="75"/>
        <v>0</v>
      </c>
      <c r="AN121" s="49">
        <f t="shared" si="76"/>
        <v>0</v>
      </c>
      <c r="AO121" s="49">
        <f t="shared" si="77"/>
        <v>0</v>
      </c>
      <c r="AP121" s="49">
        <f t="shared" si="78"/>
        <v>0</v>
      </c>
      <c r="AQ121" s="58">
        <f t="shared" si="79"/>
        <v>0</v>
      </c>
      <c r="AR121" s="59">
        <f t="shared" si="80"/>
        <v>0</v>
      </c>
      <c r="AS121" s="49">
        <f t="shared" si="81"/>
        <v>0</v>
      </c>
      <c r="AT121" s="64">
        <f t="shared" si="82"/>
        <v>0</v>
      </c>
      <c r="AU121" s="73">
        <f t="shared" si="83"/>
        <v>0</v>
      </c>
      <c r="AV121" s="40">
        <v>0</v>
      </c>
      <c r="AW121" s="6">
        <v>0</v>
      </c>
      <c r="AX121" s="72">
        <f t="shared" si="84"/>
        <v>0</v>
      </c>
      <c r="AY121" s="74">
        <f t="shared" si="85"/>
        <v>0</v>
      </c>
      <c r="AZ121" s="66">
        <f t="shared" si="86"/>
        <v>2287.7230054399524</v>
      </c>
      <c r="BA121" s="129">
        <v>1</v>
      </c>
      <c r="BB121" s="52" t="s">
        <v>47</v>
      </c>
      <c r="BC121" s="22">
        <v>72</v>
      </c>
      <c r="BD121" s="22" t="s">
        <v>155</v>
      </c>
      <c r="BE121" s="22" t="s">
        <v>126</v>
      </c>
      <c r="BF121" s="83">
        <v>44255</v>
      </c>
      <c r="BG121" s="40"/>
      <c r="BH121" s="34">
        <v>1445.47</v>
      </c>
      <c r="BI121" s="34"/>
      <c r="BJ121" s="34"/>
      <c r="BK121" s="34"/>
      <c r="BL121" s="34"/>
      <c r="BM121" s="35">
        <f t="shared" si="87"/>
        <v>1445.47</v>
      </c>
      <c r="BN121" s="36">
        <f t="shared" si="88"/>
        <v>0</v>
      </c>
      <c r="BO121" s="37">
        <f t="shared" si="70"/>
        <v>0</v>
      </c>
      <c r="BP121" s="41">
        <f t="shared" si="89"/>
        <v>0</v>
      </c>
      <c r="BQ121" s="34">
        <f t="shared" si="90"/>
        <v>0</v>
      </c>
      <c r="BR121" s="34">
        <f t="shared" si="91"/>
        <v>0</v>
      </c>
      <c r="BS121" s="34">
        <f t="shared" si="92"/>
        <v>0</v>
      </c>
      <c r="BT121" s="42">
        <f t="shared" si="93"/>
        <v>0</v>
      </c>
      <c r="BU121" s="43">
        <f t="shared" si="94"/>
        <v>0</v>
      </c>
      <c r="BV121" s="34">
        <f t="shared" si="95"/>
        <v>0</v>
      </c>
      <c r="BW121" s="43">
        <f t="shared" si="96"/>
        <v>0</v>
      </c>
      <c r="BX121" s="40">
        <f t="shared" si="97"/>
        <v>0</v>
      </c>
      <c r="BY121" s="93">
        <f t="shared" si="98"/>
        <v>0</v>
      </c>
      <c r="BZ121" s="39">
        <f t="shared" si="99"/>
        <v>0</v>
      </c>
      <c r="CA121" s="94">
        <f t="shared" si="100"/>
        <v>2287.7230054399524</v>
      </c>
      <c r="CB121" s="129">
        <v>1</v>
      </c>
      <c r="CC121" s="52" t="s">
        <v>47</v>
      </c>
      <c r="CD121" s="22">
        <v>72</v>
      </c>
      <c r="CE121" s="22" t="s">
        <v>155</v>
      </c>
      <c r="CF121" s="22" t="s">
        <v>126</v>
      </c>
      <c r="CG121" s="31">
        <v>44286</v>
      </c>
      <c r="CH121" s="40"/>
      <c r="CI121" s="22">
        <v>1445.49</v>
      </c>
      <c r="CJ121" s="22"/>
      <c r="CK121" s="22"/>
      <c r="CL121" s="22"/>
      <c r="CM121" s="22"/>
      <c r="CN121" s="32">
        <v>1445.49</v>
      </c>
      <c r="CO121" s="36">
        <f t="shared" si="101"/>
        <v>1.999999999998181E-2</v>
      </c>
      <c r="CP121" s="37">
        <f t="shared" si="102"/>
        <v>2.4000019528164422E-3</v>
      </c>
      <c r="CQ121" s="105">
        <f t="shared" si="103"/>
        <v>2.2400001952798253E-2</v>
      </c>
      <c r="CR121" s="34">
        <f t="shared" si="104"/>
        <v>2.2400001952798253E-2</v>
      </c>
      <c r="CS121" s="34">
        <f t="shared" si="105"/>
        <v>0</v>
      </c>
      <c r="CT121" s="34">
        <f t="shared" si="106"/>
        <v>4.256000371031668E-2</v>
      </c>
      <c r="CU121" s="41">
        <f t="shared" si="107"/>
        <v>0</v>
      </c>
      <c r="CV121" s="43">
        <f t="shared" si="108"/>
        <v>4.256000371031668E-2</v>
      </c>
      <c r="CW121" s="34">
        <f t="shared" si="109"/>
        <v>0</v>
      </c>
      <c r="CX121" s="43">
        <f t="shared" si="110"/>
        <v>0</v>
      </c>
      <c r="CY121" s="40">
        <f t="shared" si="111"/>
        <v>4.256000371031668E-2</v>
      </c>
      <c r="CZ121" s="108">
        <f t="shared" si="112"/>
        <v>3.7907343094452091E-3</v>
      </c>
      <c r="DA121" s="123">
        <f t="shared" si="71"/>
        <v>0</v>
      </c>
      <c r="DB121" s="121">
        <f t="shared" si="113"/>
        <v>-3.7907343094452091E-3</v>
      </c>
      <c r="DC121" s="124">
        <f t="shared" si="72"/>
        <v>0</v>
      </c>
      <c r="DD121" s="125">
        <f t="shared" si="73"/>
        <v>-1.2979536735927924E-2</v>
      </c>
      <c r="DE121" s="111">
        <f t="shared" si="114"/>
        <v>2.9580466974388757E-2</v>
      </c>
      <c r="DF121" s="106">
        <f t="shared" si="74"/>
        <v>2287.7525859069269</v>
      </c>
      <c r="DG121" s="106" t="str">
        <f t="shared" si="115"/>
        <v>П3 292_Моисеенко Е.П.</v>
      </c>
      <c r="DH121" s="129">
        <v>1</v>
      </c>
      <c r="DI121" s="52" t="s">
        <v>47</v>
      </c>
      <c r="DJ121" s="22">
        <v>72</v>
      </c>
      <c r="DK121" s="22" t="s">
        <v>155</v>
      </c>
      <c r="DL121" s="22" t="s">
        <v>126</v>
      </c>
      <c r="DM121" s="31">
        <v>44319</v>
      </c>
      <c r="DN121" s="40"/>
      <c r="DO121" s="34">
        <v>1454.13</v>
      </c>
      <c r="DP121" s="34"/>
      <c r="DQ121" s="34"/>
      <c r="DR121" s="34"/>
      <c r="DS121" s="34"/>
      <c r="DT121" s="35">
        <v>1454.13</v>
      </c>
      <c r="DU121" s="36">
        <f t="shared" si="116"/>
        <v>8.6400000000001</v>
      </c>
      <c r="DV121" s="37">
        <f t="shared" si="117"/>
        <v>1.0367953431838599</v>
      </c>
      <c r="DW121" s="105">
        <f t="shared" si="118"/>
        <v>9.6767953431839597</v>
      </c>
      <c r="DX121" s="34">
        <f t="shared" si="119"/>
        <v>9.6767953431839597</v>
      </c>
      <c r="DY121" s="34">
        <f t="shared" si="120"/>
        <v>0</v>
      </c>
      <c r="DZ121" s="34">
        <f t="shared" si="121"/>
        <v>18.385911152049523</v>
      </c>
      <c r="EA121" s="41">
        <f t="shared" si="122"/>
        <v>0</v>
      </c>
      <c r="EB121" s="43">
        <f t="shared" si="123"/>
        <v>18.385911152049523</v>
      </c>
      <c r="EC121" s="34">
        <v>0</v>
      </c>
      <c r="ED121" s="43">
        <f t="shared" si="124"/>
        <v>0</v>
      </c>
      <c r="EE121" s="104">
        <f t="shared" si="125"/>
        <v>18.385911152049523</v>
      </c>
      <c r="EF121" s="39">
        <f t="shared" si="126"/>
        <v>11.011695872884905</v>
      </c>
      <c r="EG121" s="44">
        <f t="shared" si="127"/>
        <v>2298.7642817798119</v>
      </c>
      <c r="EH121" s="144" t="s">
        <v>155</v>
      </c>
      <c r="EI121" s="129">
        <v>1</v>
      </c>
      <c r="EJ121" s="52" t="s">
        <v>47</v>
      </c>
    </row>
    <row r="122" spans="1:140" ht="15.75" thickBot="1" x14ac:dyDescent="0.3">
      <c r="A122" s="22">
        <v>73</v>
      </c>
      <c r="B122" s="22" t="s">
        <v>127</v>
      </c>
      <c r="C122" s="22" t="s">
        <v>128</v>
      </c>
      <c r="D122" s="31">
        <v>44196</v>
      </c>
      <c r="E122" s="34"/>
      <c r="F122" s="34">
        <v>4875.6400000000003</v>
      </c>
      <c r="G122" s="34"/>
      <c r="H122" s="34"/>
      <c r="I122" s="34"/>
      <c r="J122" s="34"/>
      <c r="K122" s="35">
        <v>4875.6400000000003</v>
      </c>
      <c r="L122" s="36">
        <v>0</v>
      </c>
      <c r="M122" s="37">
        <v>0</v>
      </c>
      <c r="N122" s="38">
        <v>0</v>
      </c>
      <c r="O122" s="34">
        <v>0</v>
      </c>
      <c r="P122" s="34">
        <v>0</v>
      </c>
      <c r="Q122" s="34">
        <v>0</v>
      </c>
      <c r="R122" s="42">
        <v>0</v>
      </c>
      <c r="S122" s="43">
        <v>0</v>
      </c>
      <c r="T122" s="34">
        <v>0</v>
      </c>
      <c r="U122" s="34">
        <v>0</v>
      </c>
      <c r="V122" s="39">
        <v>0</v>
      </c>
      <c r="W122" s="44">
        <v>51.331487549459915</v>
      </c>
      <c r="X122" s="129">
        <v>1</v>
      </c>
      <c r="Y122" s="22" t="s">
        <v>47</v>
      </c>
      <c r="Z122" s="22">
        <v>73</v>
      </c>
      <c r="AA122" s="22" t="s">
        <v>127</v>
      </c>
      <c r="AB122" s="22" t="s">
        <v>128</v>
      </c>
      <c r="AC122" s="31">
        <v>44228</v>
      </c>
      <c r="AD122" s="40"/>
      <c r="AE122" s="22">
        <v>4875.6400000000003</v>
      </c>
      <c r="AF122" s="22"/>
      <c r="AG122" s="22"/>
      <c r="AH122" s="22"/>
      <c r="AI122" s="22"/>
      <c r="AJ122" s="32">
        <v>4875.6400000000003</v>
      </c>
      <c r="AK122" s="55">
        <f t="shared" si="68"/>
        <v>0</v>
      </c>
      <c r="AL122" s="56">
        <f t="shared" si="69"/>
        <v>0</v>
      </c>
      <c r="AM122" s="57">
        <f t="shared" si="75"/>
        <v>0</v>
      </c>
      <c r="AN122" s="49">
        <f t="shared" si="76"/>
        <v>0</v>
      </c>
      <c r="AO122" s="49">
        <f t="shared" si="77"/>
        <v>0</v>
      </c>
      <c r="AP122" s="49">
        <f t="shared" si="78"/>
        <v>0</v>
      </c>
      <c r="AQ122" s="58">
        <f t="shared" si="79"/>
        <v>0</v>
      </c>
      <c r="AR122" s="59">
        <f t="shared" si="80"/>
        <v>0</v>
      </c>
      <c r="AS122" s="49">
        <f t="shared" si="81"/>
        <v>0</v>
      </c>
      <c r="AT122" s="64">
        <f t="shared" si="82"/>
        <v>0</v>
      </c>
      <c r="AU122" s="73">
        <f t="shared" si="83"/>
        <v>0</v>
      </c>
      <c r="AV122" s="40">
        <v>0</v>
      </c>
      <c r="AW122" s="6">
        <v>0</v>
      </c>
      <c r="AX122" s="72">
        <f t="shared" si="84"/>
        <v>0</v>
      </c>
      <c r="AY122" s="74">
        <f t="shared" si="85"/>
        <v>0</v>
      </c>
      <c r="AZ122" s="66">
        <f t="shared" si="86"/>
        <v>51.331487549459915</v>
      </c>
      <c r="BA122" s="129">
        <v>1</v>
      </c>
      <c r="BB122" s="52" t="s">
        <v>47</v>
      </c>
      <c r="BC122" s="22">
        <v>73</v>
      </c>
      <c r="BD122" s="22" t="s">
        <v>127</v>
      </c>
      <c r="BE122" s="22" t="s">
        <v>128</v>
      </c>
      <c r="BF122" s="83">
        <v>44255</v>
      </c>
      <c r="BG122" s="40"/>
      <c r="BH122" s="34">
        <v>4875.6400000000003</v>
      </c>
      <c r="BI122" s="34"/>
      <c r="BJ122" s="34"/>
      <c r="BK122" s="34"/>
      <c r="BL122" s="34"/>
      <c r="BM122" s="35">
        <f t="shared" si="87"/>
        <v>4875.6400000000003</v>
      </c>
      <c r="BN122" s="36">
        <f t="shared" si="88"/>
        <v>0</v>
      </c>
      <c r="BO122" s="37">
        <f t="shared" si="70"/>
        <v>0</v>
      </c>
      <c r="BP122" s="41">
        <f t="shared" si="89"/>
        <v>0</v>
      </c>
      <c r="BQ122" s="34">
        <f t="shared" si="90"/>
        <v>0</v>
      </c>
      <c r="BR122" s="34">
        <f t="shared" si="91"/>
        <v>0</v>
      </c>
      <c r="BS122" s="34">
        <f t="shared" si="92"/>
        <v>0</v>
      </c>
      <c r="BT122" s="42">
        <f t="shared" si="93"/>
        <v>0</v>
      </c>
      <c r="BU122" s="43">
        <f t="shared" si="94"/>
        <v>0</v>
      </c>
      <c r="BV122" s="34">
        <f t="shared" si="95"/>
        <v>0</v>
      </c>
      <c r="BW122" s="43">
        <f t="shared" si="96"/>
        <v>0</v>
      </c>
      <c r="BX122" s="40">
        <f t="shared" si="97"/>
        <v>0</v>
      </c>
      <c r="BY122" s="93">
        <f t="shared" si="98"/>
        <v>0</v>
      </c>
      <c r="BZ122" s="39">
        <f t="shared" si="99"/>
        <v>0</v>
      </c>
      <c r="CA122" s="94">
        <f t="shared" si="100"/>
        <v>51.331487549459915</v>
      </c>
      <c r="CB122" s="129">
        <v>1</v>
      </c>
      <c r="CC122" s="52" t="s">
        <v>47</v>
      </c>
      <c r="CD122" s="22">
        <v>73</v>
      </c>
      <c r="CE122" s="22" t="s">
        <v>127</v>
      </c>
      <c r="CF122" s="22" t="s">
        <v>128</v>
      </c>
      <c r="CG122" s="31">
        <v>44286</v>
      </c>
      <c r="CH122" s="40"/>
      <c r="CI122" s="22">
        <v>4875.6400000000003</v>
      </c>
      <c r="CJ122" s="22"/>
      <c r="CK122" s="22"/>
      <c r="CL122" s="22"/>
      <c r="CM122" s="22"/>
      <c r="CN122" s="32">
        <v>4875.6400000000003</v>
      </c>
      <c r="CO122" s="36">
        <f t="shared" si="101"/>
        <v>0</v>
      </c>
      <c r="CP122" s="37">
        <f t="shared" si="102"/>
        <v>0</v>
      </c>
      <c r="CQ122" s="105">
        <f t="shared" si="103"/>
        <v>0</v>
      </c>
      <c r="CR122" s="34">
        <f t="shared" si="104"/>
        <v>0</v>
      </c>
      <c r="CS122" s="34">
        <f t="shared" si="105"/>
        <v>0</v>
      </c>
      <c r="CT122" s="34">
        <f t="shared" si="106"/>
        <v>0</v>
      </c>
      <c r="CU122" s="41">
        <f t="shared" si="107"/>
        <v>0</v>
      </c>
      <c r="CV122" s="43">
        <f t="shared" si="108"/>
        <v>0</v>
      </c>
      <c r="CW122" s="34">
        <f t="shared" si="109"/>
        <v>0</v>
      </c>
      <c r="CX122" s="43">
        <f t="shared" si="110"/>
        <v>0</v>
      </c>
      <c r="CY122" s="40">
        <f t="shared" si="111"/>
        <v>0</v>
      </c>
      <c r="CZ122" s="108">
        <f t="shared" si="112"/>
        <v>0</v>
      </c>
      <c r="DA122" s="123">
        <f t="shared" si="71"/>
        <v>0</v>
      </c>
      <c r="DB122" s="121">
        <f t="shared" si="113"/>
        <v>0</v>
      </c>
      <c r="DC122" s="124">
        <f t="shared" si="72"/>
        <v>0</v>
      </c>
      <c r="DD122" s="125">
        <f t="shared" si="73"/>
        <v>0</v>
      </c>
      <c r="DE122" s="111">
        <f t="shared" si="114"/>
        <v>0</v>
      </c>
      <c r="DF122" s="106">
        <f t="shared" si="74"/>
        <v>51.331487549459915</v>
      </c>
      <c r="DG122" s="106" t="str">
        <f t="shared" si="115"/>
        <v>П3 320_Сидоров И.В.</v>
      </c>
      <c r="DH122" s="129">
        <v>1</v>
      </c>
      <c r="DI122" s="52" t="s">
        <v>47</v>
      </c>
      <c r="DJ122" s="22">
        <v>73</v>
      </c>
      <c r="DK122" s="22" t="s">
        <v>127</v>
      </c>
      <c r="DL122" s="22" t="s">
        <v>128</v>
      </c>
      <c r="DM122" s="31">
        <v>44319</v>
      </c>
      <c r="DN122" s="40"/>
      <c r="DO122" s="34">
        <v>4877.62</v>
      </c>
      <c r="DP122" s="34"/>
      <c r="DQ122" s="34"/>
      <c r="DR122" s="34"/>
      <c r="DS122" s="34"/>
      <c r="DT122" s="35">
        <v>4877.62</v>
      </c>
      <c r="DU122" s="36">
        <f t="shared" si="116"/>
        <v>1.9799999999995634</v>
      </c>
      <c r="DV122" s="37">
        <f t="shared" si="117"/>
        <v>0.23759893281291275</v>
      </c>
      <c r="DW122" s="105">
        <f t="shared" si="118"/>
        <v>2.2175989328124763</v>
      </c>
      <c r="DX122" s="34">
        <f t="shared" si="119"/>
        <v>2.2175989328124763</v>
      </c>
      <c r="DY122" s="34">
        <f t="shared" si="120"/>
        <v>0</v>
      </c>
      <c r="DZ122" s="34">
        <f t="shared" si="121"/>
        <v>4.213437972343705</v>
      </c>
      <c r="EA122" s="41">
        <f t="shared" si="122"/>
        <v>0</v>
      </c>
      <c r="EB122" s="43">
        <f t="shared" si="123"/>
        <v>4.213437972343705</v>
      </c>
      <c r="EC122" s="34">
        <v>0</v>
      </c>
      <c r="ED122" s="43">
        <f t="shared" si="124"/>
        <v>0</v>
      </c>
      <c r="EE122" s="104">
        <f t="shared" si="125"/>
        <v>4.213437972343705</v>
      </c>
      <c r="EF122" s="39">
        <f t="shared" si="126"/>
        <v>2.5235136375355385</v>
      </c>
      <c r="EG122" s="44">
        <f t="shared" si="127"/>
        <v>53.855001186995452</v>
      </c>
      <c r="EH122" s="144" t="s">
        <v>127</v>
      </c>
      <c r="EI122" s="129">
        <v>1</v>
      </c>
      <c r="EJ122" s="52" t="s">
        <v>47</v>
      </c>
    </row>
    <row r="123" spans="1:140" ht="15.75" thickBot="1" x14ac:dyDescent="0.3">
      <c r="A123" s="22">
        <v>74</v>
      </c>
      <c r="B123" s="22" t="s">
        <v>129</v>
      </c>
      <c r="C123" s="22" t="s">
        <v>130</v>
      </c>
      <c r="D123" s="31">
        <v>44196</v>
      </c>
      <c r="E123" s="34">
        <v>10000</v>
      </c>
      <c r="F123" s="34">
        <v>39947.980000000003</v>
      </c>
      <c r="G123" s="34"/>
      <c r="H123" s="34"/>
      <c r="I123" s="34"/>
      <c r="J123" s="34"/>
      <c r="K123" s="35">
        <v>39947.980000000003</v>
      </c>
      <c r="L123" s="36">
        <v>2802.75</v>
      </c>
      <c r="M123" s="37">
        <v>336.33006146017533</v>
      </c>
      <c r="N123" s="38">
        <v>3139.0800614601753</v>
      </c>
      <c r="O123" s="34">
        <v>110</v>
      </c>
      <c r="P123" s="34">
        <v>3029.0800614601753</v>
      </c>
      <c r="Q123" s="34">
        <v>209</v>
      </c>
      <c r="R123" s="42">
        <v>7866.9018868650755</v>
      </c>
      <c r="S123" s="43">
        <v>8075.9018868650755</v>
      </c>
      <c r="T123" s="34">
        <v>8075.9018868650755</v>
      </c>
      <c r="U123" s="34">
        <v>367.8049696505671</v>
      </c>
      <c r="V123" s="39">
        <v>8443.7068565156424</v>
      </c>
      <c r="W123" s="44">
        <v>6799.4744720833642</v>
      </c>
      <c r="X123" s="129">
        <v>1</v>
      </c>
      <c r="Y123" s="22" t="s">
        <v>47</v>
      </c>
      <c r="Z123" s="22">
        <v>74</v>
      </c>
      <c r="AA123" s="22" t="s">
        <v>129</v>
      </c>
      <c r="AB123" s="22" t="s">
        <v>130</v>
      </c>
      <c r="AC123" s="31">
        <v>44228</v>
      </c>
      <c r="AD123" s="40"/>
      <c r="AE123" s="22">
        <v>43290.58</v>
      </c>
      <c r="AF123" s="22"/>
      <c r="AG123" s="22"/>
      <c r="AH123" s="22"/>
      <c r="AI123" s="22"/>
      <c r="AJ123" s="32">
        <v>43290.58</v>
      </c>
      <c r="AK123" s="55">
        <f t="shared" si="68"/>
        <v>3342.5999999999985</v>
      </c>
      <c r="AL123" s="56">
        <f t="shared" si="69"/>
        <v>400.9547563633227</v>
      </c>
      <c r="AM123" s="57">
        <f t="shared" si="75"/>
        <v>3743.5547563633213</v>
      </c>
      <c r="AN123" s="49">
        <f t="shared" si="76"/>
        <v>110</v>
      </c>
      <c r="AO123" s="49">
        <f t="shared" si="77"/>
        <v>3633.5547563633213</v>
      </c>
      <c r="AP123" s="49">
        <f t="shared" si="78"/>
        <v>209</v>
      </c>
      <c r="AQ123" s="58">
        <f t="shared" si="79"/>
        <v>9675.3154045985611</v>
      </c>
      <c r="AR123" s="59">
        <f t="shared" si="80"/>
        <v>9884.3154045985611</v>
      </c>
      <c r="AS123" s="49">
        <f t="shared" si="81"/>
        <v>9884.3154045985611</v>
      </c>
      <c r="AT123" s="64">
        <f t="shared" si="82"/>
        <v>376.71827737057072</v>
      </c>
      <c r="AU123" s="73">
        <f t="shared" si="83"/>
        <v>10261.033681969131</v>
      </c>
      <c r="AV123" s="40">
        <v>8443.7068565156424</v>
      </c>
      <c r="AW123" s="6">
        <v>3882.7654660572034</v>
      </c>
      <c r="AX123" s="72">
        <f t="shared" si="84"/>
        <v>-27507.820630274084</v>
      </c>
      <c r="AY123" s="74">
        <f t="shared" si="85"/>
        <v>-17246.786948304951</v>
      </c>
      <c r="AZ123" s="66">
        <f t="shared" si="86"/>
        <v>-10447.312476221587</v>
      </c>
      <c r="BA123" s="129">
        <v>1</v>
      </c>
      <c r="BB123" s="52" t="s">
        <v>47</v>
      </c>
      <c r="BC123" s="22">
        <v>74</v>
      </c>
      <c r="BD123" s="22" t="s">
        <v>129</v>
      </c>
      <c r="BE123" s="22" t="s">
        <v>130</v>
      </c>
      <c r="BF123" s="83">
        <v>44255</v>
      </c>
      <c r="BG123" s="40"/>
      <c r="BH123" s="34">
        <v>45838.36</v>
      </c>
      <c r="BI123" s="34"/>
      <c r="BJ123" s="34"/>
      <c r="BK123" s="34"/>
      <c r="BL123" s="34"/>
      <c r="BM123" s="35">
        <f t="shared" si="87"/>
        <v>45838.36</v>
      </c>
      <c r="BN123" s="36">
        <f t="shared" si="88"/>
        <v>2547.7799999999988</v>
      </c>
      <c r="BO123" s="37">
        <f t="shared" si="70"/>
        <v>305.73359999999877</v>
      </c>
      <c r="BP123" s="41">
        <f t="shared" si="89"/>
        <v>2853.5135999999975</v>
      </c>
      <c r="BQ123" s="34">
        <f t="shared" si="90"/>
        <v>110</v>
      </c>
      <c r="BR123" s="34">
        <f t="shared" si="91"/>
        <v>2743.5135999999975</v>
      </c>
      <c r="BS123" s="34">
        <f t="shared" si="92"/>
        <v>209</v>
      </c>
      <c r="BT123" s="42">
        <f t="shared" si="93"/>
        <v>6972.1020156743098</v>
      </c>
      <c r="BU123" s="43">
        <f t="shared" si="94"/>
        <v>7181.1020156743098</v>
      </c>
      <c r="BV123" s="34">
        <f t="shared" si="95"/>
        <v>7181.1020156743098</v>
      </c>
      <c r="BW123" s="43">
        <f t="shared" si="96"/>
        <v>363.07335825815699</v>
      </c>
      <c r="BX123" s="40">
        <f t="shared" si="97"/>
        <v>7544.1753739324668</v>
      </c>
      <c r="BY123" s="93">
        <f t="shared" si="98"/>
        <v>897.04966363080132</v>
      </c>
      <c r="BZ123" s="39">
        <f t="shared" si="99"/>
        <v>8441.2250375632684</v>
      </c>
      <c r="CA123" s="94">
        <f t="shared" si="100"/>
        <v>-2006.0874386583182</v>
      </c>
      <c r="CB123" s="129">
        <v>1</v>
      </c>
      <c r="CC123" s="52" t="s">
        <v>47</v>
      </c>
      <c r="CD123" s="22">
        <v>74</v>
      </c>
      <c r="CE123" s="22" t="s">
        <v>129</v>
      </c>
      <c r="CF123" s="22" t="s">
        <v>130</v>
      </c>
      <c r="CG123" s="31">
        <v>44286</v>
      </c>
      <c r="CH123" s="40"/>
      <c r="CI123" s="22">
        <v>47753.51</v>
      </c>
      <c r="CJ123" s="22"/>
      <c r="CK123" s="22"/>
      <c r="CL123" s="22"/>
      <c r="CM123" s="22"/>
      <c r="CN123" s="32">
        <v>47753.51</v>
      </c>
      <c r="CO123" s="36">
        <f t="shared" si="101"/>
        <v>1915.1500000000015</v>
      </c>
      <c r="CP123" s="37">
        <f t="shared" si="102"/>
        <v>229.81818699702967</v>
      </c>
      <c r="CQ123" s="105">
        <f t="shared" si="103"/>
        <v>2144.9681869970309</v>
      </c>
      <c r="CR123" s="34">
        <f t="shared" si="104"/>
        <v>110</v>
      </c>
      <c r="CS123" s="34">
        <f t="shared" si="105"/>
        <v>2034.9681869970309</v>
      </c>
      <c r="CT123" s="34">
        <f t="shared" si="106"/>
        <v>209</v>
      </c>
      <c r="CU123" s="41">
        <f t="shared" si="107"/>
        <v>5174.4330116780529</v>
      </c>
      <c r="CV123" s="43">
        <f t="shared" si="108"/>
        <v>5383.4330116780529</v>
      </c>
      <c r="CW123" s="34">
        <f t="shared" si="109"/>
        <v>5383.4330116780529</v>
      </c>
      <c r="CX123" s="43">
        <f t="shared" si="110"/>
        <v>280.72802088122074</v>
      </c>
      <c r="CY123" s="40">
        <f t="shared" si="111"/>
        <v>5664.1610325592737</v>
      </c>
      <c r="CZ123" s="108">
        <f t="shared" si="112"/>
        <v>504.49548140289102</v>
      </c>
      <c r="DA123" s="123">
        <f t="shared" si="71"/>
        <v>-897.04966363080132</v>
      </c>
      <c r="DB123" s="121">
        <f t="shared" si="113"/>
        <v>-504.49548140289102</v>
      </c>
      <c r="DC123" s="124">
        <f t="shared" si="72"/>
        <v>-2983.3934036347496</v>
      </c>
      <c r="DD123" s="125">
        <f t="shared" si="73"/>
        <v>-1641.7871346083693</v>
      </c>
      <c r="DE123" s="111">
        <f t="shared" si="114"/>
        <v>141.93083068535316</v>
      </c>
      <c r="DF123" s="106">
        <f t="shared" si="74"/>
        <v>-1864.156607972965</v>
      </c>
      <c r="DG123" s="106" t="str">
        <f t="shared" si="115"/>
        <v>П3 385В Ожиганов А.Г.</v>
      </c>
      <c r="DH123" s="129">
        <v>1</v>
      </c>
      <c r="DI123" s="52" t="s">
        <v>47</v>
      </c>
      <c r="DJ123" s="22">
        <v>74</v>
      </c>
      <c r="DK123" s="22" t="s">
        <v>129</v>
      </c>
      <c r="DL123" s="22" t="s">
        <v>130</v>
      </c>
      <c r="DM123" s="31">
        <v>44319</v>
      </c>
      <c r="DN123" s="40"/>
      <c r="DO123" s="34">
        <v>48823.08</v>
      </c>
      <c r="DP123" s="34"/>
      <c r="DQ123" s="34"/>
      <c r="DR123" s="34"/>
      <c r="DS123" s="34"/>
      <c r="DT123" s="35">
        <v>48823.08</v>
      </c>
      <c r="DU123" s="36">
        <f t="shared" si="116"/>
        <v>1069.5699999999997</v>
      </c>
      <c r="DV123" s="37">
        <f t="shared" si="117"/>
        <v>128.3478235195773</v>
      </c>
      <c r="DW123" s="105">
        <f t="shared" si="118"/>
        <v>1197.917823519577</v>
      </c>
      <c r="DX123" s="34">
        <f t="shared" si="119"/>
        <v>110</v>
      </c>
      <c r="DY123" s="34">
        <f t="shared" si="120"/>
        <v>1087.917823519577</v>
      </c>
      <c r="DZ123" s="34">
        <f t="shared" si="121"/>
        <v>209</v>
      </c>
      <c r="EA123" s="41">
        <f t="shared" si="122"/>
        <v>2700.5552811109956</v>
      </c>
      <c r="EB123" s="43">
        <f t="shared" si="123"/>
        <v>2909.5552811109956</v>
      </c>
      <c r="EC123" s="34">
        <v>5383.4330116780529</v>
      </c>
      <c r="ED123" s="43">
        <f t="shared" si="124"/>
        <v>280.72802088122074</v>
      </c>
      <c r="EE123" s="104">
        <f t="shared" si="125"/>
        <v>3190.2833019922164</v>
      </c>
      <c r="EF123" s="39">
        <f t="shared" si="126"/>
        <v>1910.7255103843597</v>
      </c>
      <c r="EG123" s="44">
        <f t="shared" si="127"/>
        <v>46.568902411394674</v>
      </c>
      <c r="EH123" s="144" t="s">
        <v>129</v>
      </c>
      <c r="EI123" s="129">
        <v>1</v>
      </c>
      <c r="EJ123" s="52" t="s">
        <v>47</v>
      </c>
    </row>
    <row r="124" spans="1:140" ht="15.75" thickBot="1" x14ac:dyDescent="0.3">
      <c r="A124" s="22">
        <v>75</v>
      </c>
      <c r="B124" s="22" t="s">
        <v>131</v>
      </c>
      <c r="C124" s="22" t="s">
        <v>132</v>
      </c>
      <c r="D124" s="31">
        <v>44196</v>
      </c>
      <c r="E124" s="34"/>
      <c r="F124" s="34">
        <v>3125.01</v>
      </c>
      <c r="G124" s="34"/>
      <c r="H124" s="34"/>
      <c r="I124" s="34"/>
      <c r="J124" s="34"/>
      <c r="K124" s="35">
        <v>3125.01</v>
      </c>
      <c r="L124" s="36">
        <v>0</v>
      </c>
      <c r="M124" s="37">
        <v>0</v>
      </c>
      <c r="N124" s="38">
        <v>0</v>
      </c>
      <c r="O124" s="34">
        <v>0</v>
      </c>
      <c r="P124" s="34">
        <v>0</v>
      </c>
      <c r="Q124" s="34">
        <v>0</v>
      </c>
      <c r="R124" s="42">
        <v>0</v>
      </c>
      <c r="S124" s="43">
        <v>0</v>
      </c>
      <c r="T124" s="34">
        <v>0</v>
      </c>
      <c r="U124" s="34">
        <v>0</v>
      </c>
      <c r="V124" s="39">
        <v>0</v>
      </c>
      <c r="W124" s="44">
        <v>-488.30219912217996</v>
      </c>
      <c r="X124" s="129">
        <v>1</v>
      </c>
      <c r="Y124" s="22" t="s">
        <v>47</v>
      </c>
      <c r="Z124" s="22">
        <v>75</v>
      </c>
      <c r="AA124" s="22" t="s">
        <v>131</v>
      </c>
      <c r="AB124" s="22" t="s">
        <v>132</v>
      </c>
      <c r="AC124" s="31">
        <v>44228</v>
      </c>
      <c r="AD124" s="40"/>
      <c r="AE124" s="22">
        <v>3125.01</v>
      </c>
      <c r="AF124" s="22"/>
      <c r="AG124" s="22"/>
      <c r="AH124" s="22"/>
      <c r="AI124" s="22"/>
      <c r="AJ124" s="32">
        <v>3125.01</v>
      </c>
      <c r="AK124" s="55">
        <f t="shared" si="68"/>
        <v>0</v>
      </c>
      <c r="AL124" s="56">
        <f t="shared" si="69"/>
        <v>0</v>
      </c>
      <c r="AM124" s="57">
        <f t="shared" si="75"/>
        <v>0</v>
      </c>
      <c r="AN124" s="49">
        <f t="shared" si="76"/>
        <v>0</v>
      </c>
      <c r="AO124" s="49">
        <f t="shared" si="77"/>
        <v>0</v>
      </c>
      <c r="AP124" s="49">
        <f t="shared" si="78"/>
        <v>0</v>
      </c>
      <c r="AQ124" s="58">
        <f t="shared" si="79"/>
        <v>0</v>
      </c>
      <c r="AR124" s="59">
        <f t="shared" si="80"/>
        <v>0</v>
      </c>
      <c r="AS124" s="49">
        <f t="shared" si="81"/>
        <v>0</v>
      </c>
      <c r="AT124" s="64">
        <f t="shared" si="82"/>
        <v>0</v>
      </c>
      <c r="AU124" s="73">
        <f t="shared" si="83"/>
        <v>0</v>
      </c>
      <c r="AV124" s="40">
        <v>0</v>
      </c>
      <c r="AW124" s="6">
        <v>0</v>
      </c>
      <c r="AX124" s="72">
        <f t="shared" si="84"/>
        <v>0</v>
      </c>
      <c r="AY124" s="74">
        <f t="shared" si="85"/>
        <v>0</v>
      </c>
      <c r="AZ124" s="66">
        <f t="shared" si="86"/>
        <v>-488.30219912217996</v>
      </c>
      <c r="BA124" s="129">
        <v>1</v>
      </c>
      <c r="BB124" s="52" t="s">
        <v>47</v>
      </c>
      <c r="BC124" s="22">
        <v>75</v>
      </c>
      <c r="BD124" s="22" t="s">
        <v>131</v>
      </c>
      <c r="BE124" s="22" t="s">
        <v>132</v>
      </c>
      <c r="BF124" s="83">
        <v>44255</v>
      </c>
      <c r="BG124" s="40"/>
      <c r="BH124" s="34">
        <v>3125.01</v>
      </c>
      <c r="BI124" s="34"/>
      <c r="BJ124" s="34"/>
      <c r="BK124" s="34"/>
      <c r="BL124" s="34"/>
      <c r="BM124" s="35">
        <f t="shared" si="87"/>
        <v>3125.01</v>
      </c>
      <c r="BN124" s="36">
        <f t="shared" si="88"/>
        <v>0</v>
      </c>
      <c r="BO124" s="37">
        <f t="shared" si="70"/>
        <v>0</v>
      </c>
      <c r="BP124" s="41">
        <f t="shared" si="89"/>
        <v>0</v>
      </c>
      <c r="BQ124" s="34">
        <f t="shared" si="90"/>
        <v>0</v>
      </c>
      <c r="BR124" s="34">
        <f t="shared" si="91"/>
        <v>0</v>
      </c>
      <c r="BS124" s="34">
        <f t="shared" si="92"/>
        <v>0</v>
      </c>
      <c r="BT124" s="42">
        <f t="shared" si="93"/>
        <v>0</v>
      </c>
      <c r="BU124" s="43">
        <f t="shared" si="94"/>
        <v>0</v>
      </c>
      <c r="BV124" s="34">
        <f t="shared" si="95"/>
        <v>0</v>
      </c>
      <c r="BW124" s="43">
        <f t="shared" si="96"/>
        <v>0</v>
      </c>
      <c r="BX124" s="40">
        <f t="shared" si="97"/>
        <v>0</v>
      </c>
      <c r="BY124" s="93">
        <f t="shared" si="98"/>
        <v>0</v>
      </c>
      <c r="BZ124" s="39">
        <f t="shared" si="99"/>
        <v>0</v>
      </c>
      <c r="CA124" s="94">
        <f t="shared" si="100"/>
        <v>-488.30219912217996</v>
      </c>
      <c r="CB124" s="129">
        <v>1</v>
      </c>
      <c r="CC124" s="52" t="s">
        <v>47</v>
      </c>
      <c r="CD124" s="22">
        <v>75</v>
      </c>
      <c r="CE124" s="22" t="s">
        <v>131</v>
      </c>
      <c r="CF124" s="22" t="s">
        <v>132</v>
      </c>
      <c r="CG124" s="31">
        <v>44286</v>
      </c>
      <c r="CH124" s="40"/>
      <c r="CI124" s="22">
        <v>3125.01</v>
      </c>
      <c r="CJ124" s="22"/>
      <c r="CK124" s="22"/>
      <c r="CL124" s="22"/>
      <c r="CM124" s="22"/>
      <c r="CN124" s="32">
        <v>3125.01</v>
      </c>
      <c r="CO124" s="36">
        <f t="shared" si="101"/>
        <v>0</v>
      </c>
      <c r="CP124" s="37">
        <f t="shared" si="102"/>
        <v>0</v>
      </c>
      <c r="CQ124" s="105">
        <f t="shared" si="103"/>
        <v>0</v>
      </c>
      <c r="CR124" s="34">
        <f t="shared" si="104"/>
        <v>0</v>
      </c>
      <c r="CS124" s="34">
        <f t="shared" si="105"/>
        <v>0</v>
      </c>
      <c r="CT124" s="34">
        <f t="shared" si="106"/>
        <v>0</v>
      </c>
      <c r="CU124" s="41">
        <f t="shared" si="107"/>
        <v>0</v>
      </c>
      <c r="CV124" s="43">
        <f t="shared" si="108"/>
        <v>0</v>
      </c>
      <c r="CW124" s="34">
        <f t="shared" si="109"/>
        <v>0</v>
      </c>
      <c r="CX124" s="43">
        <f t="shared" si="110"/>
        <v>0</v>
      </c>
      <c r="CY124" s="40">
        <f t="shared" si="111"/>
        <v>0</v>
      </c>
      <c r="CZ124" s="108">
        <f t="shared" si="112"/>
        <v>0</v>
      </c>
      <c r="DA124" s="123">
        <f t="shared" si="71"/>
        <v>0</v>
      </c>
      <c r="DB124" s="121">
        <f t="shared" si="113"/>
        <v>0</v>
      </c>
      <c r="DC124" s="124">
        <f t="shared" si="72"/>
        <v>0</v>
      </c>
      <c r="DD124" s="125">
        <f t="shared" si="73"/>
        <v>0</v>
      </c>
      <c r="DE124" s="111">
        <f t="shared" si="114"/>
        <v>0</v>
      </c>
      <c r="DF124" s="106">
        <f t="shared" si="74"/>
        <v>-488.30219912217996</v>
      </c>
      <c r="DG124" s="106" t="str">
        <f t="shared" si="115"/>
        <v>П3 77_Сибгатулина Л.Г.</v>
      </c>
      <c r="DH124" s="129">
        <v>1</v>
      </c>
      <c r="DI124" s="52" t="s">
        <v>47</v>
      </c>
      <c r="DJ124" s="22">
        <v>75</v>
      </c>
      <c r="DK124" s="22" t="s">
        <v>131</v>
      </c>
      <c r="DL124" s="22" t="s">
        <v>132</v>
      </c>
      <c r="DM124" s="31">
        <v>44319</v>
      </c>
      <c r="DN124" s="40"/>
      <c r="DO124" s="34">
        <v>3125.01</v>
      </c>
      <c r="DP124" s="34"/>
      <c r="DQ124" s="34"/>
      <c r="DR124" s="34"/>
      <c r="DS124" s="34"/>
      <c r="DT124" s="35">
        <v>3125.01</v>
      </c>
      <c r="DU124" s="36">
        <f t="shared" si="116"/>
        <v>0</v>
      </c>
      <c r="DV124" s="37">
        <f t="shared" si="117"/>
        <v>0</v>
      </c>
      <c r="DW124" s="105">
        <f t="shared" si="118"/>
        <v>0</v>
      </c>
      <c r="DX124" s="34">
        <f t="shared" si="119"/>
        <v>0</v>
      </c>
      <c r="DY124" s="34">
        <f t="shared" si="120"/>
        <v>0</v>
      </c>
      <c r="DZ124" s="34">
        <f t="shared" si="121"/>
        <v>0</v>
      </c>
      <c r="EA124" s="41">
        <f t="shared" si="122"/>
        <v>0</v>
      </c>
      <c r="EB124" s="43">
        <f t="shared" si="123"/>
        <v>0</v>
      </c>
      <c r="EC124" s="34">
        <v>0</v>
      </c>
      <c r="ED124" s="43">
        <f t="shared" si="124"/>
        <v>0</v>
      </c>
      <c r="EE124" s="104">
        <f t="shared" si="125"/>
        <v>0</v>
      </c>
      <c r="EF124" s="39">
        <f t="shared" si="126"/>
        <v>0</v>
      </c>
      <c r="EG124" s="44">
        <f t="shared" si="127"/>
        <v>-488.30219912217996</v>
      </c>
      <c r="EH124" s="144" t="s">
        <v>131</v>
      </c>
      <c r="EI124" s="129">
        <v>1</v>
      </c>
      <c r="EJ124" s="52" t="s">
        <v>47</v>
      </c>
    </row>
    <row r="125" spans="1:140" ht="15.75" thickBot="1" x14ac:dyDescent="0.3">
      <c r="A125" s="22">
        <v>76</v>
      </c>
      <c r="B125" s="22" t="s">
        <v>133</v>
      </c>
      <c r="C125" s="22" t="s">
        <v>134</v>
      </c>
      <c r="D125" s="31">
        <v>44196</v>
      </c>
      <c r="E125" s="34"/>
      <c r="F125" s="34">
        <v>4278.49</v>
      </c>
      <c r="G125" s="34"/>
      <c r="H125" s="34"/>
      <c r="I125" s="34"/>
      <c r="J125" s="34"/>
      <c r="K125" s="35">
        <v>4278.49</v>
      </c>
      <c r="L125" s="36">
        <v>0.11999999999989086</v>
      </c>
      <c r="M125" s="37">
        <v>1.4400002631409984E-2</v>
      </c>
      <c r="N125" s="38">
        <v>0.13440000263130084</v>
      </c>
      <c r="O125" s="34">
        <v>0.13440000263130084</v>
      </c>
      <c r="P125" s="34">
        <v>0</v>
      </c>
      <c r="Q125" s="34">
        <v>0.25536000499947159</v>
      </c>
      <c r="R125" s="42">
        <v>0</v>
      </c>
      <c r="S125" s="43">
        <v>0.25536000499947159</v>
      </c>
      <c r="T125" s="34">
        <v>0</v>
      </c>
      <c r="U125" s="34">
        <v>0</v>
      </c>
      <c r="V125" s="39">
        <v>0.25536000499947159</v>
      </c>
      <c r="W125" s="44">
        <v>-1378.3801209950304</v>
      </c>
      <c r="X125" s="129">
        <v>1</v>
      </c>
      <c r="Y125" s="22" t="s">
        <v>47</v>
      </c>
      <c r="Z125" s="22">
        <v>76</v>
      </c>
      <c r="AA125" s="22" t="s">
        <v>133</v>
      </c>
      <c r="AB125" s="22" t="s">
        <v>134</v>
      </c>
      <c r="AC125" s="31">
        <v>44228</v>
      </c>
      <c r="AD125" s="40"/>
      <c r="AE125" s="22">
        <v>4440.1099999999997</v>
      </c>
      <c r="AF125" s="22"/>
      <c r="AG125" s="22"/>
      <c r="AH125" s="22"/>
      <c r="AI125" s="22"/>
      <c r="AJ125" s="32">
        <v>4440.1099999999997</v>
      </c>
      <c r="AK125" s="55">
        <f t="shared" si="68"/>
        <v>161.61999999999989</v>
      </c>
      <c r="AL125" s="56">
        <f t="shared" si="69"/>
        <v>19.386797021312809</v>
      </c>
      <c r="AM125" s="57">
        <f t="shared" si="75"/>
        <v>181.00679702131271</v>
      </c>
      <c r="AN125" s="49">
        <f t="shared" si="76"/>
        <v>110</v>
      </c>
      <c r="AO125" s="49">
        <f t="shared" si="77"/>
        <v>71.006797021312707</v>
      </c>
      <c r="AP125" s="49">
        <f t="shared" si="78"/>
        <v>209</v>
      </c>
      <c r="AQ125" s="58">
        <f t="shared" si="79"/>
        <v>189.07466740342008</v>
      </c>
      <c r="AR125" s="59">
        <f t="shared" si="80"/>
        <v>398.07466740342011</v>
      </c>
      <c r="AS125" s="49">
        <f t="shared" si="81"/>
        <v>398.07466740342011</v>
      </c>
      <c r="AT125" s="64">
        <f t="shared" si="82"/>
        <v>15.171713652450959</v>
      </c>
      <c r="AU125" s="73">
        <f t="shared" si="83"/>
        <v>413.24638105587104</v>
      </c>
      <c r="AV125" s="40">
        <v>0.25536000499947159</v>
      </c>
      <c r="AW125" s="6">
        <v>0</v>
      </c>
      <c r="AX125" s="72">
        <f t="shared" si="84"/>
        <v>-503.57625676430303</v>
      </c>
      <c r="AY125" s="74">
        <f t="shared" si="85"/>
        <v>-90.329875708431985</v>
      </c>
      <c r="AZ125" s="66">
        <f t="shared" si="86"/>
        <v>-1468.7099967034624</v>
      </c>
      <c r="BA125" s="129">
        <v>1</v>
      </c>
      <c r="BB125" s="52" t="s">
        <v>47</v>
      </c>
      <c r="BC125" s="22">
        <v>76</v>
      </c>
      <c r="BD125" s="22" t="s">
        <v>133</v>
      </c>
      <c r="BE125" s="22" t="s">
        <v>134</v>
      </c>
      <c r="BF125" s="83">
        <v>44255</v>
      </c>
      <c r="BG125" s="40"/>
      <c r="BH125" s="34">
        <v>4440.1500000000005</v>
      </c>
      <c r="BI125" s="34"/>
      <c r="BJ125" s="34"/>
      <c r="BK125" s="34"/>
      <c r="BL125" s="34"/>
      <c r="BM125" s="35">
        <f t="shared" si="87"/>
        <v>4440.1500000000005</v>
      </c>
      <c r="BN125" s="36">
        <f t="shared" si="88"/>
        <v>4.0000000000873115E-2</v>
      </c>
      <c r="BO125" s="37">
        <f t="shared" si="70"/>
        <v>4.8000000001047569E-3</v>
      </c>
      <c r="BP125" s="41">
        <f t="shared" si="89"/>
        <v>4.480000000097787E-2</v>
      </c>
      <c r="BQ125" s="34">
        <f t="shared" si="90"/>
        <v>4.480000000097787E-2</v>
      </c>
      <c r="BR125" s="34">
        <f t="shared" si="91"/>
        <v>0</v>
      </c>
      <c r="BS125" s="34">
        <f t="shared" si="92"/>
        <v>8.5120000001857946E-2</v>
      </c>
      <c r="BT125" s="42">
        <f t="shared" si="93"/>
        <v>0</v>
      </c>
      <c r="BU125" s="43">
        <f t="shared" si="94"/>
        <v>8.5120000001857946E-2</v>
      </c>
      <c r="BV125" s="34">
        <f t="shared" si="95"/>
        <v>0</v>
      </c>
      <c r="BW125" s="43">
        <f t="shared" si="96"/>
        <v>0</v>
      </c>
      <c r="BX125" s="40">
        <f t="shared" si="97"/>
        <v>8.5120000001857946E-2</v>
      </c>
      <c r="BY125" s="93">
        <f t="shared" si="98"/>
        <v>1.0121300683671515E-2</v>
      </c>
      <c r="BZ125" s="39">
        <f t="shared" si="99"/>
        <v>9.5241300685529467E-2</v>
      </c>
      <c r="CA125" s="94">
        <f t="shared" si="100"/>
        <v>-1468.6147554027768</v>
      </c>
      <c r="CB125" s="129">
        <v>1</v>
      </c>
      <c r="CC125" s="52" t="s">
        <v>47</v>
      </c>
      <c r="CD125" s="22">
        <v>76</v>
      </c>
      <c r="CE125" s="22" t="s">
        <v>133</v>
      </c>
      <c r="CF125" s="22" t="s">
        <v>134</v>
      </c>
      <c r="CG125" s="31">
        <v>44286</v>
      </c>
      <c r="CH125" s="40"/>
      <c r="CI125" s="22">
        <v>4539.2</v>
      </c>
      <c r="CJ125" s="22"/>
      <c r="CK125" s="22"/>
      <c r="CL125" s="22"/>
      <c r="CM125" s="22"/>
      <c r="CN125" s="32">
        <v>4539.2</v>
      </c>
      <c r="CO125" s="36">
        <f t="shared" si="101"/>
        <v>99.049999999999272</v>
      </c>
      <c r="CP125" s="37">
        <f t="shared" si="102"/>
        <v>11.886009671334154</v>
      </c>
      <c r="CQ125" s="105">
        <f t="shared" si="103"/>
        <v>110.93600967133342</v>
      </c>
      <c r="CR125" s="34">
        <f t="shared" si="104"/>
        <v>110</v>
      </c>
      <c r="CS125" s="34">
        <f t="shared" si="105"/>
        <v>0.93600967133342294</v>
      </c>
      <c r="CT125" s="34">
        <f t="shared" si="106"/>
        <v>209</v>
      </c>
      <c r="CU125" s="41">
        <f t="shared" si="107"/>
        <v>2.3800467120544004</v>
      </c>
      <c r="CV125" s="43">
        <f t="shared" si="108"/>
        <v>211.38004671205439</v>
      </c>
      <c r="CW125" s="34">
        <f t="shared" si="109"/>
        <v>211.38004671205439</v>
      </c>
      <c r="CX125" s="43">
        <f t="shared" si="110"/>
        <v>11.022762248277377</v>
      </c>
      <c r="CY125" s="40">
        <f t="shared" si="111"/>
        <v>222.40280896033178</v>
      </c>
      <c r="CZ125" s="108">
        <f t="shared" si="112"/>
        <v>19.808972860558168</v>
      </c>
      <c r="DA125" s="123">
        <f t="shared" si="71"/>
        <v>-1.0121300683671515E-2</v>
      </c>
      <c r="DB125" s="121">
        <f t="shared" si="113"/>
        <v>-19.808972860558168</v>
      </c>
      <c r="DC125" s="124">
        <f t="shared" si="72"/>
        <v>-3.5363158185002769E-2</v>
      </c>
      <c r="DD125" s="125">
        <f t="shared" si="73"/>
        <v>-64.464634453878347</v>
      </c>
      <c r="DE125" s="111">
        <f t="shared" si="114"/>
        <v>157.89269004758478</v>
      </c>
      <c r="DF125" s="106">
        <f t="shared" si="74"/>
        <v>-1310.7220653551922</v>
      </c>
      <c r="DG125" s="106" t="str">
        <f t="shared" si="115"/>
        <v>П3 86_87_Максимова А.Е.</v>
      </c>
      <c r="DH125" s="129">
        <v>1</v>
      </c>
      <c r="DI125" s="52" t="s">
        <v>47</v>
      </c>
      <c r="DJ125" s="22">
        <v>76</v>
      </c>
      <c r="DK125" s="22" t="s">
        <v>133</v>
      </c>
      <c r="DL125" s="22" t="s">
        <v>134</v>
      </c>
      <c r="DM125" s="31">
        <v>44319</v>
      </c>
      <c r="DN125" s="40"/>
      <c r="DO125" s="34">
        <v>4688.58</v>
      </c>
      <c r="DP125" s="34"/>
      <c r="DQ125" s="34"/>
      <c r="DR125" s="34"/>
      <c r="DS125" s="34"/>
      <c r="DT125" s="35">
        <v>4688.58</v>
      </c>
      <c r="DU125" s="36">
        <f t="shared" si="116"/>
        <v>149.38000000000011</v>
      </c>
      <c r="DV125" s="37">
        <f t="shared" si="117"/>
        <v>17.925519486667049</v>
      </c>
      <c r="DW125" s="105">
        <f t="shared" si="118"/>
        <v>167.30551948666715</v>
      </c>
      <c r="DX125" s="34">
        <f t="shared" si="119"/>
        <v>110</v>
      </c>
      <c r="DY125" s="34">
        <f t="shared" si="120"/>
        <v>57.305519486667151</v>
      </c>
      <c r="DZ125" s="34">
        <f t="shared" si="121"/>
        <v>209</v>
      </c>
      <c r="EA125" s="41">
        <f t="shared" si="122"/>
        <v>142.25037952394868</v>
      </c>
      <c r="EB125" s="43">
        <f t="shared" si="123"/>
        <v>351.25037952394871</v>
      </c>
      <c r="EC125" s="34">
        <v>211.38004671205439</v>
      </c>
      <c r="ED125" s="43">
        <f t="shared" si="124"/>
        <v>11.022762248277377</v>
      </c>
      <c r="EE125" s="104">
        <f t="shared" si="125"/>
        <v>362.2731417722261</v>
      </c>
      <c r="EF125" s="39">
        <f t="shared" si="126"/>
        <v>216.97274761743748</v>
      </c>
      <c r="EG125" s="44">
        <f t="shared" si="127"/>
        <v>-1093.7493177377546</v>
      </c>
      <c r="EH125" s="144" t="s">
        <v>133</v>
      </c>
      <c r="EI125" s="129">
        <v>1</v>
      </c>
      <c r="EJ125" s="52" t="s">
        <v>47</v>
      </c>
    </row>
    <row r="126" spans="1:140" ht="15.75" thickBot="1" x14ac:dyDescent="0.3">
      <c r="A126" s="22">
        <v>77</v>
      </c>
      <c r="B126" s="22" t="s">
        <v>135</v>
      </c>
      <c r="C126" s="22" t="s">
        <v>136</v>
      </c>
      <c r="D126" s="31">
        <v>44196</v>
      </c>
      <c r="E126" s="34"/>
      <c r="F126" s="34">
        <v>21.88</v>
      </c>
      <c r="G126" s="34"/>
      <c r="H126" s="34"/>
      <c r="I126" s="34"/>
      <c r="J126" s="34"/>
      <c r="K126" s="35">
        <v>21.88</v>
      </c>
      <c r="L126" s="36">
        <v>0</v>
      </c>
      <c r="M126" s="37">
        <v>0</v>
      </c>
      <c r="N126" s="38">
        <v>0</v>
      </c>
      <c r="O126" s="34">
        <v>0</v>
      </c>
      <c r="P126" s="34">
        <v>0</v>
      </c>
      <c r="Q126" s="34">
        <v>0</v>
      </c>
      <c r="R126" s="42">
        <v>0</v>
      </c>
      <c r="S126" s="43">
        <v>0</v>
      </c>
      <c r="T126" s="34">
        <v>0</v>
      </c>
      <c r="U126" s="34">
        <v>0</v>
      </c>
      <c r="V126" s="39">
        <v>0</v>
      </c>
      <c r="W126" s="44">
        <v>-563.31538183969803</v>
      </c>
      <c r="X126" s="129">
        <v>1</v>
      </c>
      <c r="Y126" s="22" t="s">
        <v>47</v>
      </c>
      <c r="Z126" s="22">
        <v>77</v>
      </c>
      <c r="AA126" s="22" t="s">
        <v>135</v>
      </c>
      <c r="AB126" s="22" t="s">
        <v>136</v>
      </c>
      <c r="AC126" s="31">
        <v>44228</v>
      </c>
      <c r="AD126" s="40"/>
      <c r="AE126" s="22">
        <v>21.88</v>
      </c>
      <c r="AF126" s="22"/>
      <c r="AG126" s="22"/>
      <c r="AH126" s="22"/>
      <c r="AI126" s="22"/>
      <c r="AJ126" s="32">
        <v>21.88</v>
      </c>
      <c r="AK126" s="55">
        <f t="shared" si="68"/>
        <v>0</v>
      </c>
      <c r="AL126" s="56">
        <f t="shared" si="69"/>
        <v>0</v>
      </c>
      <c r="AM126" s="57">
        <f t="shared" si="75"/>
        <v>0</v>
      </c>
      <c r="AN126" s="49">
        <f t="shared" si="76"/>
        <v>0</v>
      </c>
      <c r="AO126" s="49">
        <f t="shared" si="77"/>
        <v>0</v>
      </c>
      <c r="AP126" s="49">
        <f t="shared" si="78"/>
        <v>0</v>
      </c>
      <c r="AQ126" s="58">
        <f t="shared" si="79"/>
        <v>0</v>
      </c>
      <c r="AR126" s="59">
        <f t="shared" si="80"/>
        <v>0</v>
      </c>
      <c r="AS126" s="49">
        <f t="shared" si="81"/>
        <v>0</v>
      </c>
      <c r="AT126" s="64">
        <f t="shared" si="82"/>
        <v>0</v>
      </c>
      <c r="AU126" s="73">
        <f t="shared" si="83"/>
        <v>0</v>
      </c>
      <c r="AV126" s="40">
        <v>0</v>
      </c>
      <c r="AW126" s="6">
        <v>0</v>
      </c>
      <c r="AX126" s="72">
        <f t="shared" si="84"/>
        <v>0</v>
      </c>
      <c r="AY126" s="74">
        <f t="shared" si="85"/>
        <v>0</v>
      </c>
      <c r="AZ126" s="66">
        <f t="shared" si="86"/>
        <v>-563.31538183969803</v>
      </c>
      <c r="BA126" s="129">
        <v>1</v>
      </c>
      <c r="BB126" s="52" t="s">
        <v>47</v>
      </c>
      <c r="BC126" s="22">
        <v>77</v>
      </c>
      <c r="BD126" s="22" t="s">
        <v>135</v>
      </c>
      <c r="BE126" s="22" t="s">
        <v>136</v>
      </c>
      <c r="BF126" s="83">
        <v>44255</v>
      </c>
      <c r="BG126" s="40"/>
      <c r="BH126" s="34">
        <v>21.88</v>
      </c>
      <c r="BI126" s="34"/>
      <c r="BJ126" s="34"/>
      <c r="BK126" s="34"/>
      <c r="BL126" s="34"/>
      <c r="BM126" s="35">
        <f t="shared" si="87"/>
        <v>21.88</v>
      </c>
      <c r="BN126" s="36">
        <f t="shared" si="88"/>
        <v>0</v>
      </c>
      <c r="BO126" s="37">
        <f t="shared" si="70"/>
        <v>0</v>
      </c>
      <c r="BP126" s="41">
        <f t="shared" si="89"/>
        <v>0</v>
      </c>
      <c r="BQ126" s="34">
        <f t="shared" si="90"/>
        <v>0</v>
      </c>
      <c r="BR126" s="34">
        <f t="shared" si="91"/>
        <v>0</v>
      </c>
      <c r="BS126" s="34">
        <f t="shared" si="92"/>
        <v>0</v>
      </c>
      <c r="BT126" s="42">
        <f t="shared" si="93"/>
        <v>0</v>
      </c>
      <c r="BU126" s="43">
        <f t="shared" si="94"/>
        <v>0</v>
      </c>
      <c r="BV126" s="34">
        <f t="shared" si="95"/>
        <v>0</v>
      </c>
      <c r="BW126" s="43">
        <f t="shared" si="96"/>
        <v>0</v>
      </c>
      <c r="BX126" s="40">
        <f t="shared" si="97"/>
        <v>0</v>
      </c>
      <c r="BY126" s="93">
        <f t="shared" si="98"/>
        <v>0</v>
      </c>
      <c r="BZ126" s="39">
        <f t="shared" si="99"/>
        <v>0</v>
      </c>
      <c r="CA126" s="94">
        <f t="shared" si="100"/>
        <v>-563.31538183969803</v>
      </c>
      <c r="CB126" s="129">
        <v>1</v>
      </c>
      <c r="CC126" s="52" t="s">
        <v>47</v>
      </c>
      <c r="CD126" s="22">
        <v>77</v>
      </c>
      <c r="CE126" s="22" t="s">
        <v>135</v>
      </c>
      <c r="CF126" s="22" t="s">
        <v>136</v>
      </c>
      <c r="CG126" s="31">
        <v>44286</v>
      </c>
      <c r="CH126" s="40"/>
      <c r="CI126" s="22">
        <v>21.88</v>
      </c>
      <c r="CJ126" s="22"/>
      <c r="CK126" s="22"/>
      <c r="CL126" s="22"/>
      <c r="CM126" s="22"/>
      <c r="CN126" s="32">
        <v>21.88</v>
      </c>
      <c r="CO126" s="36">
        <f t="shared" si="101"/>
        <v>0</v>
      </c>
      <c r="CP126" s="37">
        <f t="shared" si="102"/>
        <v>0</v>
      </c>
      <c r="CQ126" s="105">
        <f t="shared" si="103"/>
        <v>0</v>
      </c>
      <c r="CR126" s="34">
        <f t="shared" si="104"/>
        <v>0</v>
      </c>
      <c r="CS126" s="34">
        <f t="shared" si="105"/>
        <v>0</v>
      </c>
      <c r="CT126" s="34">
        <f t="shared" si="106"/>
        <v>0</v>
      </c>
      <c r="CU126" s="41">
        <f t="shared" si="107"/>
        <v>0</v>
      </c>
      <c r="CV126" s="43">
        <f t="shared" si="108"/>
        <v>0</v>
      </c>
      <c r="CW126" s="34">
        <f t="shared" si="109"/>
        <v>0</v>
      </c>
      <c r="CX126" s="43">
        <f t="shared" si="110"/>
        <v>0</v>
      </c>
      <c r="CY126" s="40">
        <f t="shared" si="111"/>
        <v>0</v>
      </c>
      <c r="CZ126" s="108">
        <f t="shared" si="112"/>
        <v>0</v>
      </c>
      <c r="DA126" s="123">
        <f t="shared" si="71"/>
        <v>0</v>
      </c>
      <c r="DB126" s="121">
        <f t="shared" si="113"/>
        <v>0</v>
      </c>
      <c r="DC126" s="124">
        <f t="shared" si="72"/>
        <v>0</v>
      </c>
      <c r="DD126" s="125">
        <f t="shared" si="73"/>
        <v>0</v>
      </c>
      <c r="DE126" s="111">
        <f t="shared" si="114"/>
        <v>0</v>
      </c>
      <c r="DF126" s="106">
        <f t="shared" si="74"/>
        <v>-563.31538183969803</v>
      </c>
      <c r="DG126" s="106" t="str">
        <f t="shared" si="115"/>
        <v>П3 90_Капота О.М.</v>
      </c>
      <c r="DH126" s="129">
        <v>1</v>
      </c>
      <c r="DI126" s="52" t="s">
        <v>47</v>
      </c>
      <c r="DJ126" s="22">
        <v>77</v>
      </c>
      <c r="DK126" s="22" t="s">
        <v>135</v>
      </c>
      <c r="DL126" s="22" t="s">
        <v>136</v>
      </c>
      <c r="DM126" s="31">
        <v>44319</v>
      </c>
      <c r="DN126" s="40"/>
      <c r="DO126" s="34">
        <v>21.88</v>
      </c>
      <c r="DP126" s="34"/>
      <c r="DQ126" s="34"/>
      <c r="DR126" s="34"/>
      <c r="DS126" s="34"/>
      <c r="DT126" s="35">
        <v>21.88</v>
      </c>
      <c r="DU126" s="36">
        <f t="shared" si="116"/>
        <v>0</v>
      </c>
      <c r="DV126" s="37">
        <f t="shared" si="117"/>
        <v>0</v>
      </c>
      <c r="DW126" s="105">
        <f t="shared" si="118"/>
        <v>0</v>
      </c>
      <c r="DX126" s="34">
        <f t="shared" si="119"/>
        <v>0</v>
      </c>
      <c r="DY126" s="34">
        <f t="shared" si="120"/>
        <v>0</v>
      </c>
      <c r="DZ126" s="34">
        <f t="shared" si="121"/>
        <v>0</v>
      </c>
      <c r="EA126" s="41">
        <f t="shared" si="122"/>
        <v>0</v>
      </c>
      <c r="EB126" s="43">
        <f t="shared" si="123"/>
        <v>0</v>
      </c>
      <c r="EC126" s="34">
        <v>0</v>
      </c>
      <c r="ED126" s="43">
        <f t="shared" si="124"/>
        <v>0</v>
      </c>
      <c r="EE126" s="104">
        <f t="shared" si="125"/>
        <v>0</v>
      </c>
      <c r="EF126" s="39">
        <f t="shared" si="126"/>
        <v>0</v>
      </c>
      <c r="EG126" s="44">
        <f t="shared" si="127"/>
        <v>-563.31538183969803</v>
      </c>
      <c r="EH126" s="144" t="s">
        <v>135</v>
      </c>
      <c r="EI126" s="129">
        <v>1</v>
      </c>
      <c r="EJ126" s="52" t="s">
        <v>47</v>
      </c>
    </row>
    <row r="127" spans="1:140" ht="15.75" thickBot="1" x14ac:dyDescent="0.3">
      <c r="A127" s="22">
        <v>78</v>
      </c>
      <c r="B127" s="22" t="s">
        <v>162</v>
      </c>
      <c r="C127" s="22" t="s">
        <v>163</v>
      </c>
      <c r="D127" s="31">
        <v>44196</v>
      </c>
      <c r="E127" s="34"/>
      <c r="F127" s="34">
        <v>3098.56</v>
      </c>
      <c r="G127" s="34"/>
      <c r="H127" s="34"/>
      <c r="I127" s="34"/>
      <c r="J127" s="34"/>
      <c r="K127" s="35">
        <v>3098.56</v>
      </c>
      <c r="L127" s="36">
        <v>3.5</v>
      </c>
      <c r="M127" s="37">
        <v>0.42000007674983986</v>
      </c>
      <c r="N127" s="38">
        <v>3.9200000767498397</v>
      </c>
      <c r="O127" s="34">
        <v>3.9200000767498397</v>
      </c>
      <c r="P127" s="34">
        <v>0</v>
      </c>
      <c r="Q127" s="34">
        <v>7.4480001458246949</v>
      </c>
      <c r="R127" s="42">
        <v>0</v>
      </c>
      <c r="S127" s="43">
        <v>7.4480001458246949</v>
      </c>
      <c r="T127" s="34">
        <v>0</v>
      </c>
      <c r="U127" s="34">
        <v>0</v>
      </c>
      <c r="V127" s="39">
        <v>7.4480001458246949</v>
      </c>
      <c r="W127" s="44">
        <v>-405.18881955158446</v>
      </c>
      <c r="X127" s="129">
        <v>1</v>
      </c>
      <c r="Y127" s="22" t="s">
        <v>47</v>
      </c>
      <c r="Z127" s="22">
        <v>78</v>
      </c>
      <c r="AA127" s="22" t="s">
        <v>162</v>
      </c>
      <c r="AB127" s="22" t="s">
        <v>163</v>
      </c>
      <c r="AC127" s="31">
        <v>44228</v>
      </c>
      <c r="AD127" s="40"/>
      <c r="AE127" s="22">
        <v>3098.56</v>
      </c>
      <c r="AF127" s="22"/>
      <c r="AG127" s="22"/>
      <c r="AH127" s="22"/>
      <c r="AI127" s="22"/>
      <c r="AJ127" s="32">
        <v>3098.56</v>
      </c>
      <c r="AK127" s="55">
        <f t="shared" si="68"/>
        <v>0</v>
      </c>
      <c r="AL127" s="56">
        <f t="shared" si="69"/>
        <v>0</v>
      </c>
      <c r="AM127" s="57">
        <f t="shared" si="75"/>
        <v>0</v>
      </c>
      <c r="AN127" s="49">
        <f t="shared" si="76"/>
        <v>0</v>
      </c>
      <c r="AO127" s="49">
        <f t="shared" si="77"/>
        <v>0</v>
      </c>
      <c r="AP127" s="49">
        <f t="shared" si="78"/>
        <v>0</v>
      </c>
      <c r="AQ127" s="58">
        <f t="shared" si="79"/>
        <v>0</v>
      </c>
      <c r="AR127" s="59">
        <f t="shared" si="80"/>
        <v>0</v>
      </c>
      <c r="AS127" s="49">
        <f t="shared" si="81"/>
        <v>0</v>
      </c>
      <c r="AT127" s="64">
        <f t="shared" si="82"/>
        <v>0</v>
      </c>
      <c r="AU127" s="73">
        <f t="shared" si="83"/>
        <v>0</v>
      </c>
      <c r="AV127" s="40">
        <v>7.4480001458246949</v>
      </c>
      <c r="AW127" s="6">
        <v>2.4257380978829817</v>
      </c>
      <c r="AX127" s="72">
        <f t="shared" si="84"/>
        <v>-12.024568825950634</v>
      </c>
      <c r="AY127" s="74">
        <f t="shared" si="85"/>
        <v>-12.024568825950634</v>
      </c>
      <c r="AZ127" s="66">
        <f t="shared" si="86"/>
        <v>-417.21338837753507</v>
      </c>
      <c r="BA127" s="129">
        <v>1</v>
      </c>
      <c r="BB127" s="52" t="s">
        <v>47</v>
      </c>
      <c r="BC127" s="22">
        <v>78</v>
      </c>
      <c r="BD127" s="22" t="s">
        <v>162</v>
      </c>
      <c r="BE127" s="22" t="s">
        <v>163</v>
      </c>
      <c r="BF127" s="83">
        <v>44255</v>
      </c>
      <c r="BG127" s="40"/>
      <c r="BH127" s="34">
        <v>3113.7000000000003</v>
      </c>
      <c r="BI127" s="34"/>
      <c r="BJ127" s="34"/>
      <c r="BK127" s="34"/>
      <c r="BL127" s="34"/>
      <c r="BM127" s="35">
        <f t="shared" si="87"/>
        <v>3113.7000000000003</v>
      </c>
      <c r="BN127" s="36">
        <f t="shared" si="88"/>
        <v>15.140000000000327</v>
      </c>
      <c r="BO127" s="37">
        <f t="shared" si="70"/>
        <v>1.8168000000000328</v>
      </c>
      <c r="BP127" s="41">
        <f t="shared" si="89"/>
        <v>16.95680000000036</v>
      </c>
      <c r="BQ127" s="34">
        <f t="shared" si="90"/>
        <v>16.95680000000036</v>
      </c>
      <c r="BR127" s="34">
        <f t="shared" si="91"/>
        <v>0</v>
      </c>
      <c r="BS127" s="34">
        <f t="shared" si="92"/>
        <v>32.217920000000682</v>
      </c>
      <c r="BT127" s="42">
        <f t="shared" si="93"/>
        <v>0</v>
      </c>
      <c r="BU127" s="43">
        <f t="shared" si="94"/>
        <v>32.217920000000682</v>
      </c>
      <c r="BV127" s="34">
        <f t="shared" si="95"/>
        <v>0</v>
      </c>
      <c r="BW127" s="43">
        <f t="shared" si="96"/>
        <v>0</v>
      </c>
      <c r="BX127" s="40">
        <f t="shared" si="97"/>
        <v>32.217920000000682</v>
      </c>
      <c r="BY127" s="93">
        <f t="shared" si="98"/>
        <v>3.8309123086861305</v>
      </c>
      <c r="BZ127" s="39">
        <f t="shared" si="99"/>
        <v>36.048832308686812</v>
      </c>
      <c r="CA127" s="94">
        <f t="shared" si="100"/>
        <v>-381.16455606884824</v>
      </c>
      <c r="CB127" s="129">
        <v>1</v>
      </c>
      <c r="CC127" s="52" t="s">
        <v>47</v>
      </c>
      <c r="CD127" s="22">
        <v>78</v>
      </c>
      <c r="CE127" s="22" t="s">
        <v>162</v>
      </c>
      <c r="CF127" s="22" t="s">
        <v>163</v>
      </c>
      <c r="CG127" s="31">
        <v>44286</v>
      </c>
      <c r="CH127" s="40"/>
      <c r="CI127" s="22">
        <v>3120.1800000000003</v>
      </c>
      <c r="CJ127" s="22"/>
      <c r="CK127" s="22"/>
      <c r="CL127" s="22"/>
      <c r="CM127" s="22"/>
      <c r="CN127" s="32">
        <v>3120.1800000000003</v>
      </c>
      <c r="CO127" s="36">
        <f t="shared" si="101"/>
        <v>6.4800000000000182</v>
      </c>
      <c r="CP127" s="37">
        <f t="shared" si="102"/>
        <v>0.77760063271323665</v>
      </c>
      <c r="CQ127" s="105">
        <f t="shared" si="103"/>
        <v>7.2576006327132552</v>
      </c>
      <c r="CR127" s="34">
        <f t="shared" si="104"/>
        <v>7.2576006327132552</v>
      </c>
      <c r="CS127" s="34">
        <f t="shared" si="105"/>
        <v>0</v>
      </c>
      <c r="CT127" s="34">
        <f t="shared" si="106"/>
        <v>13.789441202155183</v>
      </c>
      <c r="CU127" s="41">
        <f t="shared" si="107"/>
        <v>0</v>
      </c>
      <c r="CV127" s="43">
        <f t="shared" si="108"/>
        <v>13.789441202155183</v>
      </c>
      <c r="CW127" s="34">
        <f t="shared" si="109"/>
        <v>0</v>
      </c>
      <c r="CX127" s="43">
        <f t="shared" si="110"/>
        <v>0</v>
      </c>
      <c r="CY127" s="40">
        <f t="shared" si="111"/>
        <v>13.789441202155183</v>
      </c>
      <c r="CZ127" s="108">
        <f t="shared" si="112"/>
        <v>1.2281979162613681</v>
      </c>
      <c r="DA127" s="123">
        <f t="shared" si="71"/>
        <v>-3.8309123086861305</v>
      </c>
      <c r="DB127" s="121">
        <f t="shared" si="113"/>
        <v>-1.2281979162613681</v>
      </c>
      <c r="DC127" s="124">
        <f t="shared" si="72"/>
        <v>-13.384955372731673</v>
      </c>
      <c r="DD127" s="125">
        <f t="shared" si="73"/>
        <v>-4.2053699024444837</v>
      </c>
      <c r="DE127" s="111">
        <f t="shared" si="114"/>
        <v>-7.6317963817071037</v>
      </c>
      <c r="DF127" s="106">
        <f t="shared" si="74"/>
        <v>-388.79635245055533</v>
      </c>
      <c r="DG127" s="106" t="str">
        <f t="shared" si="115"/>
        <v>П4 119_Черепанов А.А.</v>
      </c>
      <c r="DH127" s="129">
        <v>1</v>
      </c>
      <c r="DI127" s="52" t="s">
        <v>47</v>
      </c>
      <c r="DJ127" s="22">
        <v>78</v>
      </c>
      <c r="DK127" s="22" t="s">
        <v>162</v>
      </c>
      <c r="DL127" s="22" t="s">
        <v>163</v>
      </c>
      <c r="DM127" s="31">
        <v>44319</v>
      </c>
      <c r="DN127" s="40"/>
      <c r="DO127" s="34">
        <v>3194.13</v>
      </c>
      <c r="DP127" s="34"/>
      <c r="DQ127" s="34"/>
      <c r="DR127" s="34"/>
      <c r="DS127" s="34"/>
      <c r="DT127" s="35">
        <v>3194.13</v>
      </c>
      <c r="DU127" s="36">
        <f t="shared" si="116"/>
        <v>73.949999999999818</v>
      </c>
      <c r="DV127" s="37">
        <f t="shared" si="117"/>
        <v>8.8739601421811756</v>
      </c>
      <c r="DW127" s="105">
        <f t="shared" si="118"/>
        <v>82.823960142180994</v>
      </c>
      <c r="DX127" s="34">
        <f t="shared" si="119"/>
        <v>82.823960142180994</v>
      </c>
      <c r="DY127" s="34">
        <f t="shared" si="120"/>
        <v>0</v>
      </c>
      <c r="DZ127" s="34">
        <f t="shared" si="121"/>
        <v>157.36552427014388</v>
      </c>
      <c r="EA127" s="41">
        <f t="shared" si="122"/>
        <v>0</v>
      </c>
      <c r="EB127" s="43">
        <f t="shared" si="123"/>
        <v>157.36552427014388</v>
      </c>
      <c r="EC127" s="34">
        <v>0</v>
      </c>
      <c r="ED127" s="43">
        <f t="shared" si="124"/>
        <v>0</v>
      </c>
      <c r="EE127" s="104">
        <f t="shared" si="125"/>
        <v>157.36552427014388</v>
      </c>
      <c r="EF127" s="39">
        <f t="shared" si="126"/>
        <v>94.249410856461481</v>
      </c>
      <c r="EG127" s="44">
        <f t="shared" si="127"/>
        <v>-294.54694159409382</v>
      </c>
      <c r="EH127" s="144" t="s">
        <v>162</v>
      </c>
      <c r="EI127" s="129">
        <v>1</v>
      </c>
      <c r="EJ127" s="52" t="s">
        <v>47</v>
      </c>
    </row>
    <row r="128" spans="1:140" ht="15.75" thickBot="1" x14ac:dyDescent="0.3">
      <c r="A128" s="22">
        <v>79</v>
      </c>
      <c r="B128" s="22" t="s">
        <v>164</v>
      </c>
      <c r="C128" s="22" t="s">
        <v>165</v>
      </c>
      <c r="D128" s="31">
        <v>44196</v>
      </c>
      <c r="E128" s="34">
        <v>3000</v>
      </c>
      <c r="F128" s="34">
        <v>76431.69</v>
      </c>
      <c r="G128" s="34"/>
      <c r="H128" s="34"/>
      <c r="I128" s="34"/>
      <c r="J128" s="34"/>
      <c r="K128" s="35">
        <v>76431.69</v>
      </c>
      <c r="L128" s="36">
        <v>2915.7299999999959</v>
      </c>
      <c r="M128" s="37">
        <v>349.88766393765968</v>
      </c>
      <c r="N128" s="38">
        <v>3265.6176639376554</v>
      </c>
      <c r="O128" s="34">
        <v>110</v>
      </c>
      <c r="P128" s="34">
        <v>3155.6176639376554</v>
      </c>
      <c r="Q128" s="34">
        <v>209</v>
      </c>
      <c r="R128" s="42">
        <v>8195.5359551272431</v>
      </c>
      <c r="S128" s="43">
        <v>8404.5359551272431</v>
      </c>
      <c r="T128" s="34">
        <v>8404.5359551272431</v>
      </c>
      <c r="U128" s="34">
        <v>382.7721207126549</v>
      </c>
      <c r="V128" s="39">
        <v>8787.3080758398974</v>
      </c>
      <c r="W128" s="44">
        <v>9869.1703681901763</v>
      </c>
      <c r="X128" s="129">
        <v>1</v>
      </c>
      <c r="Y128" s="22" t="s">
        <v>47</v>
      </c>
      <c r="Z128" s="22">
        <v>79</v>
      </c>
      <c r="AA128" s="22" t="s">
        <v>164</v>
      </c>
      <c r="AB128" s="22" t="s">
        <v>165</v>
      </c>
      <c r="AC128" s="31">
        <v>44228</v>
      </c>
      <c r="AD128" s="40"/>
      <c r="AE128" s="22">
        <v>79548.09</v>
      </c>
      <c r="AF128" s="22"/>
      <c r="AG128" s="22"/>
      <c r="AH128" s="22"/>
      <c r="AI128" s="22"/>
      <c r="AJ128" s="32">
        <v>79548.09</v>
      </c>
      <c r="AK128" s="55">
        <f t="shared" si="68"/>
        <v>3116.3999999999942</v>
      </c>
      <c r="AL128" s="56">
        <f t="shared" si="69"/>
        <v>373.8213973346069</v>
      </c>
      <c r="AM128" s="57">
        <f t="shared" si="75"/>
        <v>3490.2213973346011</v>
      </c>
      <c r="AN128" s="49">
        <f t="shared" si="76"/>
        <v>110</v>
      </c>
      <c r="AO128" s="49">
        <f t="shared" si="77"/>
        <v>3380.2213973346011</v>
      </c>
      <c r="AP128" s="49">
        <f t="shared" si="78"/>
        <v>209</v>
      </c>
      <c r="AQ128" s="58">
        <f t="shared" si="79"/>
        <v>9000.7472983062908</v>
      </c>
      <c r="AR128" s="59">
        <f t="shared" si="80"/>
        <v>9209.7472983062908</v>
      </c>
      <c r="AS128" s="49">
        <f t="shared" si="81"/>
        <v>9209.7472983062908</v>
      </c>
      <c r="AT128" s="64">
        <f t="shared" si="82"/>
        <v>351.00864300850611</v>
      </c>
      <c r="AU128" s="73">
        <f t="shared" si="83"/>
        <v>9560.7559413147974</v>
      </c>
      <c r="AV128" s="40">
        <v>8787.3080758398974</v>
      </c>
      <c r="AW128" s="6">
        <v>5887.6731354456069</v>
      </c>
      <c r="AX128" s="72">
        <f t="shared" si="84"/>
        <v>-29515.091675111973</v>
      </c>
      <c r="AY128" s="74">
        <f t="shared" si="85"/>
        <v>-19954.335733797176</v>
      </c>
      <c r="AZ128" s="66">
        <f t="shared" si="86"/>
        <v>-10085.165365606999</v>
      </c>
      <c r="BA128" s="129">
        <v>1</v>
      </c>
      <c r="BB128" s="52" t="s">
        <v>47</v>
      </c>
      <c r="BC128" s="22">
        <v>79</v>
      </c>
      <c r="BD128" s="22" t="s">
        <v>164</v>
      </c>
      <c r="BE128" s="22" t="s">
        <v>165</v>
      </c>
      <c r="BF128" s="83">
        <v>44255</v>
      </c>
      <c r="BG128" s="40"/>
      <c r="BH128" s="34">
        <v>82014.990000000005</v>
      </c>
      <c r="BI128" s="34"/>
      <c r="BJ128" s="34"/>
      <c r="BK128" s="34"/>
      <c r="BL128" s="34"/>
      <c r="BM128" s="35">
        <f t="shared" si="87"/>
        <v>82014.990000000005</v>
      </c>
      <c r="BN128" s="36">
        <f t="shared" si="88"/>
        <v>2466.9000000000087</v>
      </c>
      <c r="BO128" s="37">
        <f t="shared" si="70"/>
        <v>296.02800000000002</v>
      </c>
      <c r="BP128" s="41">
        <f t="shared" si="89"/>
        <v>2762.928000000009</v>
      </c>
      <c r="BQ128" s="34">
        <f t="shared" si="90"/>
        <v>110</v>
      </c>
      <c r="BR128" s="34">
        <f t="shared" si="91"/>
        <v>2652.928000000009</v>
      </c>
      <c r="BS128" s="34">
        <f t="shared" si="92"/>
        <v>209</v>
      </c>
      <c r="BT128" s="42">
        <f t="shared" si="93"/>
        <v>6741.8964703651891</v>
      </c>
      <c r="BU128" s="43">
        <f t="shared" si="94"/>
        <v>6950.8964703651891</v>
      </c>
      <c r="BV128" s="34">
        <f t="shared" si="95"/>
        <v>6950.8964703651891</v>
      </c>
      <c r="BW128" s="43">
        <f t="shared" si="96"/>
        <v>351.43426717678841</v>
      </c>
      <c r="BX128" s="40">
        <f t="shared" si="97"/>
        <v>7302.3307375419772</v>
      </c>
      <c r="BY128" s="93">
        <f t="shared" si="98"/>
        <v>868.29282289316131</v>
      </c>
      <c r="BZ128" s="39">
        <f t="shared" si="99"/>
        <v>8170.6235604351386</v>
      </c>
      <c r="CA128" s="94">
        <f t="shared" si="100"/>
        <v>-1914.5418051718607</v>
      </c>
      <c r="CB128" s="129">
        <v>1</v>
      </c>
      <c r="CC128" s="52" t="s">
        <v>47</v>
      </c>
      <c r="CD128" s="22">
        <v>79</v>
      </c>
      <c r="CE128" s="22" t="s">
        <v>164</v>
      </c>
      <c r="CF128" s="22" t="s">
        <v>165</v>
      </c>
      <c r="CG128" s="31">
        <v>44286</v>
      </c>
      <c r="CH128" s="40"/>
      <c r="CI128" s="22">
        <v>84578.6</v>
      </c>
      <c r="CJ128" s="22"/>
      <c r="CK128" s="22"/>
      <c r="CL128" s="22"/>
      <c r="CM128" s="22"/>
      <c r="CN128" s="32">
        <v>84578.6</v>
      </c>
      <c r="CO128" s="36">
        <f t="shared" si="101"/>
        <v>2563.6100000000006</v>
      </c>
      <c r="CP128" s="37">
        <f t="shared" si="102"/>
        <v>307.63345031326782</v>
      </c>
      <c r="CQ128" s="105">
        <f t="shared" si="103"/>
        <v>2871.2434503132686</v>
      </c>
      <c r="CR128" s="34">
        <f t="shared" si="104"/>
        <v>110</v>
      </c>
      <c r="CS128" s="34">
        <f t="shared" si="105"/>
        <v>2761.2434503132686</v>
      </c>
      <c r="CT128" s="34">
        <f t="shared" si="106"/>
        <v>209</v>
      </c>
      <c r="CU128" s="41">
        <f t="shared" si="107"/>
        <v>7021.1757382139513</v>
      </c>
      <c r="CV128" s="43">
        <f t="shared" si="108"/>
        <v>7230.1757382139513</v>
      </c>
      <c r="CW128" s="34">
        <f t="shared" si="109"/>
        <v>7230.1757382139513</v>
      </c>
      <c r="CX128" s="43">
        <f t="shared" si="110"/>
        <v>377.02947565415076</v>
      </c>
      <c r="CY128" s="40">
        <f t="shared" si="111"/>
        <v>7607.205213868102</v>
      </c>
      <c r="CZ128" s="108">
        <f t="shared" si="112"/>
        <v>677.55853593147447</v>
      </c>
      <c r="DA128" s="123">
        <f t="shared" si="71"/>
        <v>-868.29282289316131</v>
      </c>
      <c r="DB128" s="121">
        <f t="shared" si="113"/>
        <v>-677.55853593147447</v>
      </c>
      <c r="DC128" s="124">
        <f t="shared" si="72"/>
        <v>-2887.7543632957745</v>
      </c>
      <c r="DD128" s="125">
        <f t="shared" si="73"/>
        <v>-2204.9888021653205</v>
      </c>
      <c r="DE128" s="111">
        <f t="shared" si="114"/>
        <v>1646.1692255138455</v>
      </c>
      <c r="DF128" s="106">
        <f t="shared" si="74"/>
        <v>-268.37257965801518</v>
      </c>
      <c r="DG128" s="106" t="str">
        <f t="shared" si="115"/>
        <v>П4 150_Нагапетян А.А,</v>
      </c>
      <c r="DH128" s="129">
        <v>1</v>
      </c>
      <c r="DI128" s="52" t="s">
        <v>47</v>
      </c>
      <c r="DJ128" s="22">
        <v>79</v>
      </c>
      <c r="DK128" s="22" t="s">
        <v>164</v>
      </c>
      <c r="DL128" s="22" t="s">
        <v>165</v>
      </c>
      <c r="DM128" s="31">
        <v>44319</v>
      </c>
      <c r="DN128" s="40"/>
      <c r="DO128" s="34">
        <v>86449.77</v>
      </c>
      <c r="DP128" s="34"/>
      <c r="DQ128" s="34"/>
      <c r="DR128" s="34"/>
      <c r="DS128" s="34"/>
      <c r="DT128" s="35">
        <v>86449.77</v>
      </c>
      <c r="DU128" s="36">
        <f t="shared" si="116"/>
        <v>1871.1699999999983</v>
      </c>
      <c r="DV128" s="37">
        <f t="shared" si="117"/>
        <v>224.53939147052301</v>
      </c>
      <c r="DW128" s="105">
        <f t="shared" si="118"/>
        <v>2095.709391470521</v>
      </c>
      <c r="DX128" s="34">
        <f t="shared" si="119"/>
        <v>110</v>
      </c>
      <c r="DY128" s="34">
        <f t="shared" si="120"/>
        <v>1985.709391470521</v>
      </c>
      <c r="DZ128" s="34">
        <f t="shared" si="121"/>
        <v>209</v>
      </c>
      <c r="EA128" s="41">
        <f t="shared" si="122"/>
        <v>4929.157210182354</v>
      </c>
      <c r="EB128" s="43">
        <f t="shared" si="123"/>
        <v>5138.157210182354</v>
      </c>
      <c r="EC128" s="34">
        <v>7230.1757382139513</v>
      </c>
      <c r="ED128" s="43">
        <f t="shared" si="124"/>
        <v>377.02947565415076</v>
      </c>
      <c r="EE128" s="104">
        <f t="shared" si="125"/>
        <v>5515.1866858365047</v>
      </c>
      <c r="EF128" s="39">
        <f t="shared" si="126"/>
        <v>3303.1573994006662</v>
      </c>
      <c r="EG128" s="44">
        <f t="shared" si="127"/>
        <v>3034.7848197426511</v>
      </c>
      <c r="EH128" s="144" t="s">
        <v>164</v>
      </c>
      <c r="EI128" s="129">
        <v>1</v>
      </c>
      <c r="EJ128" s="52" t="s">
        <v>47</v>
      </c>
    </row>
    <row r="129" spans="1:140" ht="15.75" thickBot="1" x14ac:dyDescent="0.3">
      <c r="A129" s="22">
        <v>80</v>
      </c>
      <c r="B129" s="22" t="s">
        <v>257</v>
      </c>
      <c r="C129" s="22" t="s">
        <v>258</v>
      </c>
      <c r="D129" s="31">
        <v>44196</v>
      </c>
      <c r="E129" s="34"/>
      <c r="F129" s="34">
        <v>212.45000000000002</v>
      </c>
      <c r="G129" s="34"/>
      <c r="H129" s="34">
        <v>-39.71</v>
      </c>
      <c r="I129" s="34"/>
      <c r="J129" s="34"/>
      <c r="K129" s="35">
        <v>172.74</v>
      </c>
      <c r="L129" s="36">
        <v>4.7800000000000011</v>
      </c>
      <c r="M129" s="37">
        <v>0.57360010481835288</v>
      </c>
      <c r="N129" s="38">
        <v>5.3536001048183541</v>
      </c>
      <c r="O129" s="34">
        <v>5.3536001048183541</v>
      </c>
      <c r="P129" s="34">
        <v>0</v>
      </c>
      <c r="Q129" s="34">
        <v>10.171840199154872</v>
      </c>
      <c r="R129" s="42">
        <v>0</v>
      </c>
      <c r="S129" s="43">
        <v>10.171840199154872</v>
      </c>
      <c r="T129" s="34">
        <v>0</v>
      </c>
      <c r="U129" s="34">
        <v>0</v>
      </c>
      <c r="V129" s="39">
        <v>10.171840199154872</v>
      </c>
      <c r="W129" s="44">
        <v>-73.438863050238552</v>
      </c>
      <c r="X129" s="129">
        <v>2</v>
      </c>
      <c r="Y129" s="22" t="s">
        <v>47</v>
      </c>
      <c r="Z129" s="22">
        <v>80</v>
      </c>
      <c r="AA129" s="22" t="s">
        <v>257</v>
      </c>
      <c r="AB129" s="22" t="s">
        <v>258</v>
      </c>
      <c r="AC129" s="31">
        <v>44228</v>
      </c>
      <c r="AD129" s="40"/>
      <c r="AE129" s="22">
        <v>212.45000000000002</v>
      </c>
      <c r="AF129" s="22"/>
      <c r="AG129" s="22">
        <v>-39.71</v>
      </c>
      <c r="AH129" s="22"/>
      <c r="AI129" s="22"/>
      <c r="AJ129" s="32">
        <v>172.74</v>
      </c>
      <c r="AK129" s="55">
        <f t="shared" si="68"/>
        <v>0</v>
      </c>
      <c r="AL129" s="56">
        <f t="shared" si="69"/>
        <v>0</v>
      </c>
      <c r="AM129" s="57">
        <f t="shared" si="75"/>
        <v>0</v>
      </c>
      <c r="AN129" s="49">
        <f t="shared" si="76"/>
        <v>0</v>
      </c>
      <c r="AO129" s="49">
        <f t="shared" si="77"/>
        <v>0</v>
      </c>
      <c r="AP129" s="49">
        <f t="shared" si="78"/>
        <v>0</v>
      </c>
      <c r="AQ129" s="58">
        <f t="shared" si="79"/>
        <v>0</v>
      </c>
      <c r="AR129" s="59">
        <f t="shared" si="80"/>
        <v>0</v>
      </c>
      <c r="AS129" s="49">
        <f t="shared" si="81"/>
        <v>0</v>
      </c>
      <c r="AT129" s="64">
        <f t="shared" si="82"/>
        <v>0</v>
      </c>
      <c r="AU129" s="73">
        <f t="shared" si="83"/>
        <v>0</v>
      </c>
      <c r="AV129" s="40">
        <v>10.171840199154872</v>
      </c>
      <c r="AW129" s="6">
        <v>21.661415646010113</v>
      </c>
      <c r="AX129" s="72">
        <f t="shared" si="84"/>
        <v>-38.767604165344366</v>
      </c>
      <c r="AY129" s="74">
        <f t="shared" si="85"/>
        <v>-38.767604165344366</v>
      </c>
      <c r="AZ129" s="66">
        <f t="shared" si="86"/>
        <v>-112.20646721558292</v>
      </c>
      <c r="BA129" s="129">
        <v>2</v>
      </c>
      <c r="BB129" s="52" t="s">
        <v>47</v>
      </c>
      <c r="BC129" s="22">
        <v>80</v>
      </c>
      <c r="BD129" s="22" t="s">
        <v>257</v>
      </c>
      <c r="BE129" s="22" t="s">
        <v>258</v>
      </c>
      <c r="BF129" s="83">
        <v>44255</v>
      </c>
      <c r="BG129" s="40"/>
      <c r="BH129" s="34">
        <v>212.45000000000002</v>
      </c>
      <c r="BI129" s="34"/>
      <c r="BJ129" s="34">
        <v>-39.71</v>
      </c>
      <c r="BK129" s="34"/>
      <c r="BL129" s="34"/>
      <c r="BM129" s="35">
        <f t="shared" si="87"/>
        <v>172.74</v>
      </c>
      <c r="BN129" s="36">
        <f t="shared" si="88"/>
        <v>0</v>
      </c>
      <c r="BO129" s="37">
        <f t="shared" si="70"/>
        <v>0</v>
      </c>
      <c r="BP129" s="41">
        <f t="shared" si="89"/>
        <v>0</v>
      </c>
      <c r="BQ129" s="34">
        <f t="shared" si="90"/>
        <v>0</v>
      </c>
      <c r="BR129" s="34">
        <f t="shared" si="91"/>
        <v>0</v>
      </c>
      <c r="BS129" s="34">
        <f t="shared" si="92"/>
        <v>0</v>
      </c>
      <c r="BT129" s="42">
        <f t="shared" si="93"/>
        <v>0</v>
      </c>
      <c r="BU129" s="43">
        <f t="shared" si="94"/>
        <v>0</v>
      </c>
      <c r="BV129" s="34">
        <f t="shared" si="95"/>
        <v>0</v>
      </c>
      <c r="BW129" s="43">
        <f t="shared" si="96"/>
        <v>0</v>
      </c>
      <c r="BX129" s="40">
        <f t="shared" si="97"/>
        <v>0</v>
      </c>
      <c r="BY129" s="93">
        <f t="shared" si="98"/>
        <v>0</v>
      </c>
      <c r="BZ129" s="39">
        <f t="shared" si="99"/>
        <v>0</v>
      </c>
      <c r="CA129" s="94">
        <f t="shared" si="100"/>
        <v>-112.20646721558292</v>
      </c>
      <c r="CB129" s="129">
        <v>2</v>
      </c>
      <c r="CC129" s="52" t="s">
        <v>47</v>
      </c>
      <c r="CD129" s="22">
        <v>80</v>
      </c>
      <c r="CE129" s="22" t="s">
        <v>257</v>
      </c>
      <c r="CF129" s="22" t="s">
        <v>258</v>
      </c>
      <c r="CG129" s="31">
        <v>44286</v>
      </c>
      <c r="CH129" s="40"/>
      <c r="CI129" s="22">
        <v>216.49</v>
      </c>
      <c r="CJ129" s="22"/>
      <c r="CK129" s="22">
        <v>-39.71</v>
      </c>
      <c r="CL129" s="22"/>
      <c r="CM129" s="22"/>
      <c r="CN129" s="32">
        <v>176.78</v>
      </c>
      <c r="CO129" s="36">
        <f t="shared" si="101"/>
        <v>4.039999999999992</v>
      </c>
      <c r="CP129" s="37">
        <f t="shared" si="102"/>
        <v>0.4848003944693613</v>
      </c>
      <c r="CQ129" s="105">
        <f t="shared" si="103"/>
        <v>4.5248003944693531</v>
      </c>
      <c r="CR129" s="34">
        <f t="shared" si="104"/>
        <v>4.5248003944693531</v>
      </c>
      <c r="CS129" s="34">
        <f t="shared" si="105"/>
        <v>0</v>
      </c>
      <c r="CT129" s="34">
        <f t="shared" si="106"/>
        <v>8.5971207494917703</v>
      </c>
      <c r="CU129" s="41">
        <f t="shared" si="107"/>
        <v>0</v>
      </c>
      <c r="CV129" s="43">
        <f t="shared" si="108"/>
        <v>8.5971207494917703</v>
      </c>
      <c r="CW129" s="34">
        <f t="shared" si="109"/>
        <v>0</v>
      </c>
      <c r="CX129" s="43">
        <f t="shared" si="110"/>
        <v>0</v>
      </c>
      <c r="CY129" s="40">
        <f t="shared" si="111"/>
        <v>8.5971207494917703</v>
      </c>
      <c r="CZ129" s="108">
        <f t="shared" si="112"/>
        <v>0.76572833050862699</v>
      </c>
      <c r="DA129" s="123">
        <f t="shared" si="71"/>
        <v>0</v>
      </c>
      <c r="DB129" s="121">
        <f t="shared" si="113"/>
        <v>-0.76572833050862699</v>
      </c>
      <c r="DC129" s="124">
        <f t="shared" si="72"/>
        <v>0</v>
      </c>
      <c r="DD129" s="125">
        <f t="shared" si="73"/>
        <v>-2.6218664206598197</v>
      </c>
      <c r="DE129" s="111">
        <f t="shared" si="114"/>
        <v>5.9752543288319506</v>
      </c>
      <c r="DF129" s="106">
        <f t="shared" si="74"/>
        <v>-106.23121288675097</v>
      </c>
      <c r="DG129" s="106" t="str">
        <f t="shared" si="115"/>
        <v>П4 154_Периг Я.С.</v>
      </c>
      <c r="DH129" s="129">
        <v>2</v>
      </c>
      <c r="DI129" s="52" t="s">
        <v>47</v>
      </c>
      <c r="DJ129" s="22">
        <v>80</v>
      </c>
      <c r="DK129" s="22" t="s">
        <v>257</v>
      </c>
      <c r="DL129" s="22" t="s">
        <v>258</v>
      </c>
      <c r="DM129" s="31">
        <v>44319</v>
      </c>
      <c r="DN129" s="40"/>
      <c r="DO129" s="34">
        <v>244.87</v>
      </c>
      <c r="DP129" s="34"/>
      <c r="DQ129" s="34">
        <v>-39.71</v>
      </c>
      <c r="DR129" s="34"/>
      <c r="DS129" s="34"/>
      <c r="DT129" s="35">
        <v>205.16</v>
      </c>
      <c r="DU129" s="36">
        <f t="shared" si="116"/>
        <v>28.379999999999995</v>
      </c>
      <c r="DV129" s="37">
        <f t="shared" si="117"/>
        <v>3.4055847036524995</v>
      </c>
      <c r="DW129" s="105">
        <f t="shared" si="118"/>
        <v>31.785584703652496</v>
      </c>
      <c r="DX129" s="34">
        <f t="shared" si="119"/>
        <v>31.785584703652496</v>
      </c>
      <c r="DY129" s="34">
        <f t="shared" si="120"/>
        <v>0</v>
      </c>
      <c r="DZ129" s="34">
        <f t="shared" si="121"/>
        <v>60.392610936939739</v>
      </c>
      <c r="EA129" s="41">
        <f t="shared" si="122"/>
        <v>0</v>
      </c>
      <c r="EB129" s="43">
        <f t="shared" si="123"/>
        <v>60.392610936939739</v>
      </c>
      <c r="EC129" s="34">
        <v>0</v>
      </c>
      <c r="ED129" s="43">
        <f t="shared" si="124"/>
        <v>0</v>
      </c>
      <c r="EE129" s="104">
        <f t="shared" si="125"/>
        <v>60.392610936939739</v>
      </c>
      <c r="EF129" s="39">
        <f t="shared" si="126"/>
        <v>36.170362138017353</v>
      </c>
      <c r="EG129" s="44">
        <f t="shared" si="127"/>
        <v>-70.060850748733614</v>
      </c>
      <c r="EH129" s="144" t="s">
        <v>257</v>
      </c>
      <c r="EI129" s="129">
        <v>2</v>
      </c>
      <c r="EJ129" s="52" t="s">
        <v>47</v>
      </c>
    </row>
    <row r="130" spans="1:140" ht="15.75" thickBot="1" x14ac:dyDescent="0.3">
      <c r="A130" s="22">
        <v>81</v>
      </c>
      <c r="B130" s="22" t="s">
        <v>167</v>
      </c>
      <c r="C130" s="22" t="s">
        <v>168</v>
      </c>
      <c r="D130" s="31">
        <v>44196</v>
      </c>
      <c r="E130" s="34"/>
      <c r="F130" s="34">
        <v>145.85</v>
      </c>
      <c r="G130" s="34"/>
      <c r="H130" s="34"/>
      <c r="I130" s="34"/>
      <c r="J130" s="34"/>
      <c r="K130" s="35">
        <v>145.85</v>
      </c>
      <c r="L130" s="36">
        <v>0.31999999999999318</v>
      </c>
      <c r="M130" s="37">
        <v>3.8400007017127397E-2</v>
      </c>
      <c r="N130" s="38">
        <v>0.3584000070171206</v>
      </c>
      <c r="O130" s="34">
        <v>0.3584000070171206</v>
      </c>
      <c r="P130" s="34">
        <v>0</v>
      </c>
      <c r="Q130" s="34">
        <v>0.68096001333252909</v>
      </c>
      <c r="R130" s="42">
        <v>0</v>
      </c>
      <c r="S130" s="43">
        <v>0.68096001333252909</v>
      </c>
      <c r="T130" s="34">
        <v>0</v>
      </c>
      <c r="U130" s="34">
        <v>0</v>
      </c>
      <c r="V130" s="39">
        <v>0.68096001333252909</v>
      </c>
      <c r="W130" s="44">
        <v>-763.64391746150284</v>
      </c>
      <c r="X130" s="129">
        <v>1</v>
      </c>
      <c r="Y130" s="22" t="s">
        <v>47</v>
      </c>
      <c r="Z130" s="22">
        <v>81</v>
      </c>
      <c r="AA130" s="22" t="s">
        <v>167</v>
      </c>
      <c r="AB130" s="22" t="s">
        <v>168</v>
      </c>
      <c r="AC130" s="31">
        <v>44228</v>
      </c>
      <c r="AD130" s="40"/>
      <c r="AE130" s="22">
        <v>145.85</v>
      </c>
      <c r="AF130" s="22"/>
      <c r="AG130" s="22"/>
      <c r="AH130" s="22"/>
      <c r="AI130" s="22"/>
      <c r="AJ130" s="32">
        <v>145.85</v>
      </c>
      <c r="AK130" s="55">
        <f t="shared" si="68"/>
        <v>0</v>
      </c>
      <c r="AL130" s="56">
        <f t="shared" si="69"/>
        <v>0</v>
      </c>
      <c r="AM130" s="57">
        <f t="shared" si="75"/>
        <v>0</v>
      </c>
      <c r="AN130" s="49">
        <f t="shared" si="76"/>
        <v>0</v>
      </c>
      <c r="AO130" s="49">
        <f t="shared" si="77"/>
        <v>0</v>
      </c>
      <c r="AP130" s="49">
        <f t="shared" si="78"/>
        <v>0</v>
      </c>
      <c r="AQ130" s="58">
        <f t="shared" si="79"/>
        <v>0</v>
      </c>
      <c r="AR130" s="59">
        <f t="shared" si="80"/>
        <v>0</v>
      </c>
      <c r="AS130" s="49">
        <f t="shared" si="81"/>
        <v>0</v>
      </c>
      <c r="AT130" s="64">
        <f t="shared" si="82"/>
        <v>0</v>
      </c>
      <c r="AU130" s="73">
        <f t="shared" si="83"/>
        <v>0</v>
      </c>
      <c r="AV130" s="40">
        <v>0.68096001333252909</v>
      </c>
      <c r="AW130" s="6">
        <v>0.36173287424572159</v>
      </c>
      <c r="AX130" s="72">
        <f t="shared" si="84"/>
        <v>-1.2698262888429355</v>
      </c>
      <c r="AY130" s="74">
        <f t="shared" si="85"/>
        <v>-1.2698262888429355</v>
      </c>
      <c r="AZ130" s="66">
        <f t="shared" si="86"/>
        <v>-764.91374375034582</v>
      </c>
      <c r="BA130" s="129">
        <v>1</v>
      </c>
      <c r="BB130" s="52" t="s">
        <v>47</v>
      </c>
      <c r="BC130" s="22">
        <v>81</v>
      </c>
      <c r="BD130" s="22" t="s">
        <v>167</v>
      </c>
      <c r="BE130" s="22" t="s">
        <v>168</v>
      </c>
      <c r="BF130" s="83">
        <v>44255</v>
      </c>
      <c r="BG130" s="40"/>
      <c r="BH130" s="34">
        <v>145.85</v>
      </c>
      <c r="BI130" s="34"/>
      <c r="BJ130" s="34"/>
      <c r="BK130" s="34"/>
      <c r="BL130" s="34"/>
      <c r="BM130" s="35">
        <f t="shared" si="87"/>
        <v>145.85</v>
      </c>
      <c r="BN130" s="36">
        <f t="shared" si="88"/>
        <v>0</v>
      </c>
      <c r="BO130" s="37">
        <f t="shared" si="70"/>
        <v>0</v>
      </c>
      <c r="BP130" s="41">
        <f t="shared" si="89"/>
        <v>0</v>
      </c>
      <c r="BQ130" s="34">
        <f t="shared" si="90"/>
        <v>0</v>
      </c>
      <c r="BR130" s="34">
        <f t="shared" si="91"/>
        <v>0</v>
      </c>
      <c r="BS130" s="34">
        <f t="shared" si="92"/>
        <v>0</v>
      </c>
      <c r="BT130" s="42">
        <f t="shared" si="93"/>
        <v>0</v>
      </c>
      <c r="BU130" s="43">
        <f t="shared" si="94"/>
        <v>0</v>
      </c>
      <c r="BV130" s="34">
        <f t="shared" si="95"/>
        <v>0</v>
      </c>
      <c r="BW130" s="43">
        <f t="shared" si="96"/>
        <v>0</v>
      </c>
      <c r="BX130" s="40">
        <f t="shared" si="97"/>
        <v>0</v>
      </c>
      <c r="BY130" s="93">
        <f t="shared" si="98"/>
        <v>0</v>
      </c>
      <c r="BZ130" s="39">
        <f t="shared" si="99"/>
        <v>0</v>
      </c>
      <c r="CA130" s="94">
        <f t="shared" si="100"/>
        <v>-764.91374375034582</v>
      </c>
      <c r="CB130" s="129">
        <v>1</v>
      </c>
      <c r="CC130" s="52" t="s">
        <v>47</v>
      </c>
      <c r="CD130" s="22">
        <v>81</v>
      </c>
      <c r="CE130" s="22" t="s">
        <v>167</v>
      </c>
      <c r="CF130" s="22" t="s">
        <v>168</v>
      </c>
      <c r="CG130" s="31">
        <v>44286</v>
      </c>
      <c r="CH130" s="40"/>
      <c r="CI130" s="22">
        <v>145.85</v>
      </c>
      <c r="CJ130" s="22"/>
      <c r="CK130" s="22"/>
      <c r="CL130" s="22"/>
      <c r="CM130" s="22"/>
      <c r="CN130" s="32">
        <v>145.85</v>
      </c>
      <c r="CO130" s="36">
        <f t="shared" si="101"/>
        <v>0</v>
      </c>
      <c r="CP130" s="37">
        <f t="shared" si="102"/>
        <v>0</v>
      </c>
      <c r="CQ130" s="105">
        <f t="shared" si="103"/>
        <v>0</v>
      </c>
      <c r="CR130" s="34">
        <f t="shared" si="104"/>
        <v>0</v>
      </c>
      <c r="CS130" s="34">
        <f t="shared" si="105"/>
        <v>0</v>
      </c>
      <c r="CT130" s="34">
        <f t="shared" si="106"/>
        <v>0</v>
      </c>
      <c r="CU130" s="41">
        <f t="shared" si="107"/>
        <v>0</v>
      </c>
      <c r="CV130" s="43">
        <f t="shared" si="108"/>
        <v>0</v>
      </c>
      <c r="CW130" s="34">
        <f t="shared" si="109"/>
        <v>0</v>
      </c>
      <c r="CX130" s="43">
        <f t="shared" si="110"/>
        <v>0</v>
      </c>
      <c r="CY130" s="40">
        <f t="shared" si="111"/>
        <v>0</v>
      </c>
      <c r="CZ130" s="108">
        <f t="shared" si="112"/>
        <v>0</v>
      </c>
      <c r="DA130" s="123">
        <f t="shared" si="71"/>
        <v>0</v>
      </c>
      <c r="DB130" s="121">
        <f t="shared" si="113"/>
        <v>0</v>
      </c>
      <c r="DC130" s="124">
        <f t="shared" si="72"/>
        <v>0</v>
      </c>
      <c r="DD130" s="125">
        <f t="shared" si="73"/>
        <v>0</v>
      </c>
      <c r="DE130" s="111">
        <f t="shared" si="114"/>
        <v>0</v>
      </c>
      <c r="DF130" s="106">
        <f t="shared" si="74"/>
        <v>-764.91374375034582</v>
      </c>
      <c r="DG130" s="106" t="str">
        <f t="shared" si="115"/>
        <v>П4 162_Слаек С.Н.</v>
      </c>
      <c r="DH130" s="129">
        <v>1</v>
      </c>
      <c r="DI130" s="52" t="s">
        <v>47</v>
      </c>
      <c r="DJ130" s="22">
        <v>81</v>
      </c>
      <c r="DK130" s="22" t="s">
        <v>167</v>
      </c>
      <c r="DL130" s="22" t="s">
        <v>168</v>
      </c>
      <c r="DM130" s="31">
        <v>44319</v>
      </c>
      <c r="DN130" s="40"/>
      <c r="DO130" s="34">
        <v>150.72999999999999</v>
      </c>
      <c r="DP130" s="34"/>
      <c r="DQ130" s="34"/>
      <c r="DR130" s="34"/>
      <c r="DS130" s="34"/>
      <c r="DT130" s="35">
        <v>150.72999999999999</v>
      </c>
      <c r="DU130" s="36">
        <f t="shared" si="116"/>
        <v>4.8799999999999955</v>
      </c>
      <c r="DV130" s="37">
        <f t="shared" si="117"/>
        <v>0.58559736976124688</v>
      </c>
      <c r="DW130" s="105">
        <f t="shared" si="118"/>
        <v>5.4655973697612428</v>
      </c>
      <c r="DX130" s="34">
        <f t="shared" si="119"/>
        <v>5.4655973697612428</v>
      </c>
      <c r="DY130" s="34">
        <f t="shared" si="120"/>
        <v>0</v>
      </c>
      <c r="DZ130" s="34">
        <f t="shared" si="121"/>
        <v>10.384635002546361</v>
      </c>
      <c r="EA130" s="41">
        <f t="shared" si="122"/>
        <v>0</v>
      </c>
      <c r="EB130" s="43">
        <f t="shared" si="123"/>
        <v>10.384635002546361</v>
      </c>
      <c r="EC130" s="34">
        <v>0</v>
      </c>
      <c r="ED130" s="43">
        <f t="shared" si="124"/>
        <v>0</v>
      </c>
      <c r="EE130" s="104">
        <f t="shared" si="125"/>
        <v>10.384635002546361</v>
      </c>
      <c r="EF130" s="39">
        <f t="shared" si="126"/>
        <v>6.2195689652404704</v>
      </c>
      <c r="EG130" s="44">
        <f t="shared" si="127"/>
        <v>-758.69417478510536</v>
      </c>
      <c r="EH130" s="144" t="s">
        <v>167</v>
      </c>
      <c r="EI130" s="129">
        <v>1</v>
      </c>
      <c r="EJ130" s="52" t="s">
        <v>47</v>
      </c>
    </row>
    <row r="131" spans="1:140" ht="15.75" thickBot="1" x14ac:dyDescent="0.3">
      <c r="A131" s="22">
        <v>82</v>
      </c>
      <c r="B131" s="22" t="s">
        <v>299</v>
      </c>
      <c r="C131" s="22" t="s">
        <v>169</v>
      </c>
      <c r="D131" s="31">
        <v>44196</v>
      </c>
      <c r="E131" s="34">
        <v>345</v>
      </c>
      <c r="F131" s="34">
        <v>416.31</v>
      </c>
      <c r="G131" s="34"/>
      <c r="H131" s="34"/>
      <c r="I131" s="34"/>
      <c r="J131" s="34"/>
      <c r="K131" s="35">
        <v>416.31</v>
      </c>
      <c r="L131" s="36">
        <v>0</v>
      </c>
      <c r="M131" s="37">
        <v>0</v>
      </c>
      <c r="N131" s="38">
        <v>0</v>
      </c>
      <c r="O131" s="34">
        <v>0</v>
      </c>
      <c r="P131" s="34">
        <v>0</v>
      </c>
      <c r="Q131" s="34">
        <v>0</v>
      </c>
      <c r="R131" s="42">
        <v>0</v>
      </c>
      <c r="S131" s="43">
        <v>0</v>
      </c>
      <c r="T131" s="34">
        <v>0</v>
      </c>
      <c r="U131" s="34">
        <v>0</v>
      </c>
      <c r="V131" s="39">
        <v>0</v>
      </c>
      <c r="W131" s="44">
        <v>-869.37608698333327</v>
      </c>
      <c r="X131" s="129">
        <v>1</v>
      </c>
      <c r="Y131" s="22" t="s">
        <v>47</v>
      </c>
      <c r="Z131" s="22">
        <v>82</v>
      </c>
      <c r="AA131" s="22" t="s">
        <v>299</v>
      </c>
      <c r="AB131" s="22" t="s">
        <v>169</v>
      </c>
      <c r="AC131" s="31">
        <v>44228</v>
      </c>
      <c r="AD131" s="40"/>
      <c r="AE131" s="22">
        <v>416.31</v>
      </c>
      <c r="AF131" s="22"/>
      <c r="AG131" s="22"/>
      <c r="AH131" s="22"/>
      <c r="AI131" s="22"/>
      <c r="AJ131" s="32">
        <v>416.31</v>
      </c>
      <c r="AK131" s="55">
        <f t="shared" si="68"/>
        <v>0</v>
      </c>
      <c r="AL131" s="56">
        <f t="shared" si="69"/>
        <v>0</v>
      </c>
      <c r="AM131" s="57">
        <f t="shared" si="75"/>
        <v>0</v>
      </c>
      <c r="AN131" s="49">
        <f t="shared" si="76"/>
        <v>0</v>
      </c>
      <c r="AO131" s="49">
        <f t="shared" si="77"/>
        <v>0</v>
      </c>
      <c r="AP131" s="49">
        <f t="shared" si="78"/>
        <v>0</v>
      </c>
      <c r="AQ131" s="58">
        <f t="shared" si="79"/>
        <v>0</v>
      </c>
      <c r="AR131" s="59">
        <f t="shared" si="80"/>
        <v>0</v>
      </c>
      <c r="AS131" s="49">
        <f t="shared" si="81"/>
        <v>0</v>
      </c>
      <c r="AT131" s="64">
        <f t="shared" si="82"/>
        <v>0</v>
      </c>
      <c r="AU131" s="73">
        <f t="shared" si="83"/>
        <v>0</v>
      </c>
      <c r="AV131" s="40">
        <v>0</v>
      </c>
      <c r="AW131" s="6">
        <v>0</v>
      </c>
      <c r="AX131" s="72">
        <f t="shared" si="84"/>
        <v>0</v>
      </c>
      <c r="AY131" s="74">
        <f t="shared" si="85"/>
        <v>0</v>
      </c>
      <c r="AZ131" s="66">
        <f t="shared" si="86"/>
        <v>-869.37608698333327</v>
      </c>
      <c r="BA131" s="129">
        <v>1</v>
      </c>
      <c r="BB131" s="52" t="s">
        <v>47</v>
      </c>
      <c r="BC131" s="22">
        <v>82</v>
      </c>
      <c r="BD131" s="22" t="s">
        <v>299</v>
      </c>
      <c r="BE131" s="22" t="s">
        <v>169</v>
      </c>
      <c r="BF131" s="83">
        <v>44255</v>
      </c>
      <c r="BG131" s="40"/>
      <c r="BH131" s="34">
        <v>416.31</v>
      </c>
      <c r="BI131" s="34"/>
      <c r="BJ131" s="34"/>
      <c r="BK131" s="34"/>
      <c r="BL131" s="34"/>
      <c r="BM131" s="35">
        <f t="shared" si="87"/>
        <v>416.31</v>
      </c>
      <c r="BN131" s="36">
        <f t="shared" si="88"/>
        <v>0</v>
      </c>
      <c r="BO131" s="37">
        <f t="shared" si="70"/>
        <v>0</v>
      </c>
      <c r="BP131" s="41">
        <f t="shared" si="89"/>
        <v>0</v>
      </c>
      <c r="BQ131" s="34">
        <f t="shared" si="90"/>
        <v>0</v>
      </c>
      <c r="BR131" s="34">
        <f t="shared" si="91"/>
        <v>0</v>
      </c>
      <c r="BS131" s="34">
        <f t="shared" si="92"/>
        <v>0</v>
      </c>
      <c r="BT131" s="42">
        <f t="shared" si="93"/>
        <v>0</v>
      </c>
      <c r="BU131" s="43">
        <f t="shared" si="94"/>
        <v>0</v>
      </c>
      <c r="BV131" s="34">
        <f t="shared" si="95"/>
        <v>0</v>
      </c>
      <c r="BW131" s="43">
        <f t="shared" si="96"/>
        <v>0</v>
      </c>
      <c r="BX131" s="40">
        <f t="shared" si="97"/>
        <v>0</v>
      </c>
      <c r="BY131" s="93">
        <f t="shared" si="98"/>
        <v>0</v>
      </c>
      <c r="BZ131" s="39">
        <f t="shared" si="99"/>
        <v>0</v>
      </c>
      <c r="CA131" s="94">
        <f t="shared" si="100"/>
        <v>-869.37608698333327</v>
      </c>
      <c r="CB131" s="129">
        <v>1</v>
      </c>
      <c r="CC131" s="52" t="s">
        <v>47</v>
      </c>
      <c r="CD131" s="22">
        <v>82</v>
      </c>
      <c r="CE131" s="22" t="s">
        <v>299</v>
      </c>
      <c r="CF131" s="22" t="s">
        <v>169</v>
      </c>
      <c r="CG131" s="31">
        <v>44286</v>
      </c>
      <c r="CH131" s="40"/>
      <c r="CI131" s="22">
        <v>416.55</v>
      </c>
      <c r="CJ131" s="22"/>
      <c r="CK131" s="22"/>
      <c r="CL131" s="22"/>
      <c r="CM131" s="22"/>
      <c r="CN131" s="32">
        <v>416.55</v>
      </c>
      <c r="CO131" s="36">
        <f t="shared" si="101"/>
        <v>0.24000000000000909</v>
      </c>
      <c r="CP131" s="37">
        <f t="shared" si="102"/>
        <v>2.8800023433824592E-2</v>
      </c>
      <c r="CQ131" s="105">
        <f t="shared" si="103"/>
        <v>0.26880002343383369</v>
      </c>
      <c r="CR131" s="34">
        <f t="shared" si="104"/>
        <v>0.26880002343383369</v>
      </c>
      <c r="CS131" s="34">
        <f t="shared" si="105"/>
        <v>0</v>
      </c>
      <c r="CT131" s="34">
        <f t="shared" si="106"/>
        <v>0.51072004452428399</v>
      </c>
      <c r="CU131" s="41">
        <f t="shared" si="107"/>
        <v>0</v>
      </c>
      <c r="CV131" s="43">
        <f t="shared" si="108"/>
        <v>0.51072004452428399</v>
      </c>
      <c r="CW131" s="34">
        <f t="shared" si="109"/>
        <v>0</v>
      </c>
      <c r="CX131" s="43">
        <f t="shared" si="110"/>
        <v>0</v>
      </c>
      <c r="CY131" s="40">
        <f t="shared" si="111"/>
        <v>0.51072004452428399</v>
      </c>
      <c r="CZ131" s="108">
        <f t="shared" si="112"/>
        <v>4.5488811713385605E-2</v>
      </c>
      <c r="DA131" s="123">
        <f t="shared" si="71"/>
        <v>0</v>
      </c>
      <c r="DB131" s="121">
        <f t="shared" si="113"/>
        <v>-4.5488811713385605E-2</v>
      </c>
      <c r="DC131" s="124">
        <f t="shared" si="72"/>
        <v>0</v>
      </c>
      <c r="DD131" s="125">
        <f t="shared" si="73"/>
        <v>-0.15575444083128265</v>
      </c>
      <c r="DE131" s="111">
        <f t="shared" si="114"/>
        <v>0.35496560369300134</v>
      </c>
      <c r="DF131" s="106">
        <f t="shared" si="74"/>
        <v>-869.02112137964025</v>
      </c>
      <c r="DG131" s="106" t="str">
        <f t="shared" si="115"/>
        <v>П4 165_Солихов</v>
      </c>
      <c r="DH131" s="129">
        <v>1</v>
      </c>
      <c r="DI131" s="52" t="s">
        <v>47</v>
      </c>
      <c r="DJ131" s="22">
        <v>82</v>
      </c>
      <c r="DK131" s="22" t="s">
        <v>299</v>
      </c>
      <c r="DL131" s="22" t="s">
        <v>169</v>
      </c>
      <c r="DM131" s="31">
        <v>44319</v>
      </c>
      <c r="DN131" s="40"/>
      <c r="DO131" s="34">
        <v>416.55</v>
      </c>
      <c r="DP131" s="34"/>
      <c r="DQ131" s="34"/>
      <c r="DR131" s="34"/>
      <c r="DS131" s="34"/>
      <c r="DT131" s="35">
        <v>416.55</v>
      </c>
      <c r="DU131" s="36">
        <f t="shared" si="116"/>
        <v>0</v>
      </c>
      <c r="DV131" s="37">
        <f t="shared" si="117"/>
        <v>0</v>
      </c>
      <c r="DW131" s="105">
        <f t="shared" si="118"/>
        <v>0</v>
      </c>
      <c r="DX131" s="34">
        <f t="shared" si="119"/>
        <v>0</v>
      </c>
      <c r="DY131" s="34">
        <f t="shared" si="120"/>
        <v>0</v>
      </c>
      <c r="DZ131" s="34">
        <f t="shared" si="121"/>
        <v>0</v>
      </c>
      <c r="EA131" s="41">
        <f t="shared" si="122"/>
        <v>0</v>
      </c>
      <c r="EB131" s="43">
        <f t="shared" si="123"/>
        <v>0</v>
      </c>
      <c r="EC131" s="34">
        <v>0</v>
      </c>
      <c r="ED131" s="43">
        <f t="shared" si="124"/>
        <v>0</v>
      </c>
      <c r="EE131" s="104">
        <f t="shared" si="125"/>
        <v>0</v>
      </c>
      <c r="EF131" s="39">
        <f t="shared" si="126"/>
        <v>0</v>
      </c>
      <c r="EG131" s="44">
        <f t="shared" si="127"/>
        <v>-869.02112137964025</v>
      </c>
      <c r="EH131" s="144" t="s">
        <v>299</v>
      </c>
      <c r="EI131" s="129">
        <v>1</v>
      </c>
      <c r="EJ131" s="52" t="s">
        <v>47</v>
      </c>
    </row>
    <row r="132" spans="1:140" ht="15.75" thickBot="1" x14ac:dyDescent="0.3">
      <c r="A132" s="22">
        <v>83</v>
      </c>
      <c r="B132" s="22" t="s">
        <v>302</v>
      </c>
      <c r="C132" s="22" t="s">
        <v>170</v>
      </c>
      <c r="D132" s="31">
        <v>44196</v>
      </c>
      <c r="E132" s="34"/>
      <c r="F132" s="34">
        <v>57.27</v>
      </c>
      <c r="G132" s="34"/>
      <c r="H132" s="34"/>
      <c r="I132" s="34"/>
      <c r="J132" s="34"/>
      <c r="K132" s="35">
        <v>57.27</v>
      </c>
      <c r="L132" s="36">
        <v>0</v>
      </c>
      <c r="M132" s="37">
        <v>0</v>
      </c>
      <c r="N132" s="38">
        <v>0</v>
      </c>
      <c r="O132" s="34">
        <v>0</v>
      </c>
      <c r="P132" s="34">
        <v>0</v>
      </c>
      <c r="Q132" s="34">
        <v>0</v>
      </c>
      <c r="R132" s="42">
        <v>0</v>
      </c>
      <c r="S132" s="43">
        <v>0</v>
      </c>
      <c r="T132" s="34">
        <v>0</v>
      </c>
      <c r="U132" s="34">
        <v>0</v>
      </c>
      <c r="V132" s="39">
        <v>0</v>
      </c>
      <c r="W132" s="44">
        <v>-382.89774010486622</v>
      </c>
      <c r="X132" s="129">
        <v>1</v>
      </c>
      <c r="Y132" s="22" t="s">
        <v>47</v>
      </c>
      <c r="Z132" s="22">
        <v>83</v>
      </c>
      <c r="AA132" s="22" t="s">
        <v>302</v>
      </c>
      <c r="AB132" s="22" t="s">
        <v>170</v>
      </c>
      <c r="AC132" s="31">
        <v>44228</v>
      </c>
      <c r="AD132" s="40"/>
      <c r="AE132" s="22">
        <v>76.14</v>
      </c>
      <c r="AF132" s="22"/>
      <c r="AG132" s="22"/>
      <c r="AH132" s="22"/>
      <c r="AI132" s="22"/>
      <c r="AJ132" s="32">
        <v>76.14</v>
      </c>
      <c r="AK132" s="55">
        <f t="shared" si="68"/>
        <v>18.869999999999997</v>
      </c>
      <c r="AL132" s="56">
        <f t="shared" si="69"/>
        <v>2.2635123115466707</v>
      </c>
      <c r="AM132" s="57">
        <f t="shared" si="75"/>
        <v>21.133512311546667</v>
      </c>
      <c r="AN132" s="49">
        <f t="shared" si="76"/>
        <v>21.133512311546667</v>
      </c>
      <c r="AO132" s="49">
        <f t="shared" si="77"/>
        <v>0</v>
      </c>
      <c r="AP132" s="49">
        <f t="shared" si="78"/>
        <v>40.153673391938668</v>
      </c>
      <c r="AQ132" s="58">
        <f t="shared" si="79"/>
        <v>0</v>
      </c>
      <c r="AR132" s="59">
        <f t="shared" si="80"/>
        <v>40.153673391938668</v>
      </c>
      <c r="AS132" s="49">
        <f t="shared" si="81"/>
        <v>0</v>
      </c>
      <c r="AT132" s="64">
        <f t="shared" si="82"/>
        <v>0</v>
      </c>
      <c r="AU132" s="73">
        <f t="shared" si="83"/>
        <v>40.153673391938668</v>
      </c>
      <c r="AV132" s="40">
        <v>0</v>
      </c>
      <c r="AW132" s="6">
        <v>0</v>
      </c>
      <c r="AX132" s="72">
        <f t="shared" si="84"/>
        <v>-48.900487069708056</v>
      </c>
      <c r="AY132" s="74">
        <f t="shared" si="85"/>
        <v>-8.7468136777693886</v>
      </c>
      <c r="AZ132" s="66">
        <f t="shared" si="86"/>
        <v>-391.64455378263563</v>
      </c>
      <c r="BA132" s="129">
        <v>1</v>
      </c>
      <c r="BB132" s="52" t="s">
        <v>47</v>
      </c>
      <c r="BC132" s="22">
        <v>83</v>
      </c>
      <c r="BD132" s="22" t="s">
        <v>302</v>
      </c>
      <c r="BE132" s="22" t="s">
        <v>170</v>
      </c>
      <c r="BF132" s="83">
        <v>44255</v>
      </c>
      <c r="BG132" s="40"/>
      <c r="BH132" s="34">
        <v>381.06</v>
      </c>
      <c r="BI132" s="34"/>
      <c r="BJ132" s="34"/>
      <c r="BK132" s="34"/>
      <c r="BL132" s="34"/>
      <c r="BM132" s="35">
        <f t="shared" si="87"/>
        <v>381.06</v>
      </c>
      <c r="BN132" s="36">
        <f t="shared" si="88"/>
        <v>304.92</v>
      </c>
      <c r="BO132" s="37">
        <f t="shared" si="70"/>
        <v>36.590399999999875</v>
      </c>
      <c r="BP132" s="41">
        <f t="shared" si="89"/>
        <v>341.51039999999989</v>
      </c>
      <c r="BQ132" s="34">
        <f t="shared" si="90"/>
        <v>110</v>
      </c>
      <c r="BR132" s="34">
        <f t="shared" si="91"/>
        <v>231.51039999999989</v>
      </c>
      <c r="BS132" s="34">
        <f t="shared" si="92"/>
        <v>209</v>
      </c>
      <c r="BT132" s="42">
        <f t="shared" si="93"/>
        <v>588.33829964960489</v>
      </c>
      <c r="BU132" s="43">
        <f t="shared" si="94"/>
        <v>797.33829964960489</v>
      </c>
      <c r="BV132" s="34">
        <f t="shared" si="95"/>
        <v>797.33829964960489</v>
      </c>
      <c r="BW132" s="43">
        <f t="shared" si="96"/>
        <v>40.313073604824318</v>
      </c>
      <c r="BX132" s="40">
        <f t="shared" si="97"/>
        <v>837.65137325442925</v>
      </c>
      <c r="BY132" s="93">
        <f t="shared" si="98"/>
        <v>99.601990326754972</v>
      </c>
      <c r="BZ132" s="39">
        <f t="shared" si="99"/>
        <v>937.2533635811842</v>
      </c>
      <c r="CA132" s="94">
        <f t="shared" si="100"/>
        <v>545.60880979854858</v>
      </c>
      <c r="CB132" s="129">
        <v>1</v>
      </c>
      <c r="CC132" s="52" t="s">
        <v>47</v>
      </c>
      <c r="CD132" s="22">
        <v>83</v>
      </c>
      <c r="CE132" s="22" t="s">
        <v>302</v>
      </c>
      <c r="CF132" s="22" t="s">
        <v>170</v>
      </c>
      <c r="CG132" s="31">
        <v>44286</v>
      </c>
      <c r="CH132" s="40"/>
      <c r="CI132" s="22">
        <v>509.87</v>
      </c>
      <c r="CJ132" s="22"/>
      <c r="CK132" s="22"/>
      <c r="CL132" s="22"/>
      <c r="CM132" s="22"/>
      <c r="CN132" s="32">
        <v>509.87</v>
      </c>
      <c r="CO132" s="36">
        <f t="shared" si="101"/>
        <v>128.81</v>
      </c>
      <c r="CP132" s="37">
        <f t="shared" si="102"/>
        <v>15.457212577128354</v>
      </c>
      <c r="CQ132" s="105">
        <f t="shared" si="103"/>
        <v>144.26721257712836</v>
      </c>
      <c r="CR132" s="34">
        <f t="shared" si="104"/>
        <v>110</v>
      </c>
      <c r="CS132" s="34">
        <f t="shared" si="105"/>
        <v>34.267212577128362</v>
      </c>
      <c r="CT132" s="34">
        <f t="shared" si="106"/>
        <v>209</v>
      </c>
      <c r="CU132" s="41">
        <f t="shared" si="107"/>
        <v>87.133252062746408</v>
      </c>
      <c r="CV132" s="43">
        <f t="shared" si="108"/>
        <v>296.13325206274641</v>
      </c>
      <c r="CW132" s="34">
        <f t="shared" si="109"/>
        <v>296.13325206274641</v>
      </c>
      <c r="CX132" s="43">
        <f t="shared" si="110"/>
        <v>15.442358359128423</v>
      </c>
      <c r="CY132" s="40">
        <f t="shared" si="111"/>
        <v>311.57561042187484</v>
      </c>
      <c r="CZ132" s="108">
        <f t="shared" si="112"/>
        <v>27.751415729464156</v>
      </c>
      <c r="DA132" s="123">
        <f t="shared" si="71"/>
        <v>-99.601990326754972</v>
      </c>
      <c r="DB132" s="121">
        <f t="shared" si="113"/>
        <v>-27.751415729464156</v>
      </c>
      <c r="DC132" s="124">
        <f t="shared" si="72"/>
        <v>-331.25470414537904</v>
      </c>
      <c r="DD132" s="125">
        <f t="shared" si="73"/>
        <v>-90.311844191557299</v>
      </c>
      <c r="DE132" s="111">
        <f t="shared" si="114"/>
        <v>-209.59292824181645</v>
      </c>
      <c r="DF132" s="106">
        <f t="shared" si="74"/>
        <v>336.0158815567321</v>
      </c>
      <c r="DG132" s="106" t="str">
        <f t="shared" si="115"/>
        <v>П4 175_Иваниско М.В.</v>
      </c>
      <c r="DH132" s="129">
        <v>1</v>
      </c>
      <c r="DI132" s="52" t="s">
        <v>47</v>
      </c>
      <c r="DJ132" s="22">
        <v>83</v>
      </c>
      <c r="DK132" s="22" t="s">
        <v>302</v>
      </c>
      <c r="DL132" s="22" t="s">
        <v>170</v>
      </c>
      <c r="DM132" s="31">
        <v>44319</v>
      </c>
      <c r="DN132" s="40"/>
      <c r="DO132" s="34">
        <v>531.36</v>
      </c>
      <c r="DP132" s="34"/>
      <c r="DQ132" s="34"/>
      <c r="DR132" s="34"/>
      <c r="DS132" s="34"/>
      <c r="DT132" s="35">
        <v>531.36</v>
      </c>
      <c r="DU132" s="36">
        <f t="shared" si="116"/>
        <v>21.490000000000009</v>
      </c>
      <c r="DV132" s="37">
        <f t="shared" si="117"/>
        <v>2.5787884172477895</v>
      </c>
      <c r="DW132" s="105">
        <f t="shared" si="118"/>
        <v>24.068788417247799</v>
      </c>
      <c r="DX132" s="34">
        <f t="shared" si="119"/>
        <v>24.068788417247799</v>
      </c>
      <c r="DY132" s="34">
        <f t="shared" si="120"/>
        <v>0</v>
      </c>
      <c r="DZ132" s="34">
        <f t="shared" si="121"/>
        <v>45.730697992770814</v>
      </c>
      <c r="EA132" s="41">
        <f t="shared" si="122"/>
        <v>0</v>
      </c>
      <c r="EB132" s="43">
        <f t="shared" si="123"/>
        <v>45.730697992770814</v>
      </c>
      <c r="EC132" s="34">
        <v>296.13325206274641</v>
      </c>
      <c r="ED132" s="43">
        <f t="shared" si="124"/>
        <v>15.442358359128423</v>
      </c>
      <c r="EE132" s="104">
        <f t="shared" si="125"/>
        <v>61.173056351899234</v>
      </c>
      <c r="EF132" s="39">
        <f t="shared" si="126"/>
        <v>36.637786759176983</v>
      </c>
      <c r="EG132" s="44">
        <f t="shared" si="127"/>
        <v>372.6536683159091</v>
      </c>
      <c r="EH132" s="144" t="s">
        <v>302</v>
      </c>
      <c r="EI132" s="129">
        <v>1</v>
      </c>
      <c r="EJ132" s="52" t="s">
        <v>47</v>
      </c>
    </row>
    <row r="133" spans="1:140" ht="15.75" thickBot="1" x14ac:dyDescent="0.3">
      <c r="A133" s="22">
        <v>84</v>
      </c>
      <c r="B133" s="22" t="s">
        <v>171</v>
      </c>
      <c r="C133" s="22" t="s">
        <v>172</v>
      </c>
      <c r="D133" s="31">
        <v>44196</v>
      </c>
      <c r="E133" s="34"/>
      <c r="F133" s="34">
        <v>2331.33</v>
      </c>
      <c r="G133" s="34"/>
      <c r="H133" s="34"/>
      <c r="I133" s="34"/>
      <c r="J133" s="34"/>
      <c r="K133" s="35">
        <v>2331.33</v>
      </c>
      <c r="L133" s="36">
        <v>0.25999999999976353</v>
      </c>
      <c r="M133" s="37">
        <v>3.1200005701388298E-2</v>
      </c>
      <c r="N133" s="38">
        <v>0.29120000570115184</v>
      </c>
      <c r="O133" s="34">
        <v>0.29120000570115184</v>
      </c>
      <c r="P133" s="34">
        <v>0</v>
      </c>
      <c r="Q133" s="34">
        <v>0.55328001083218847</v>
      </c>
      <c r="R133" s="42">
        <v>0</v>
      </c>
      <c r="S133" s="43">
        <v>0.55328001083218847</v>
      </c>
      <c r="T133" s="34">
        <v>0</v>
      </c>
      <c r="U133" s="34">
        <v>0</v>
      </c>
      <c r="V133" s="39">
        <v>0.55328001083218847</v>
      </c>
      <c r="W133" s="44">
        <v>3241.3869541522727</v>
      </c>
      <c r="X133" s="129">
        <v>1</v>
      </c>
      <c r="Y133" s="22" t="s">
        <v>47</v>
      </c>
      <c r="Z133" s="22">
        <v>84</v>
      </c>
      <c r="AA133" s="22" t="s">
        <v>171</v>
      </c>
      <c r="AB133" s="22" t="s">
        <v>172</v>
      </c>
      <c r="AC133" s="31">
        <v>44228</v>
      </c>
      <c r="AD133" s="40"/>
      <c r="AE133" s="22">
        <v>2369.7000000000003</v>
      </c>
      <c r="AF133" s="22"/>
      <c r="AG133" s="22"/>
      <c r="AH133" s="22"/>
      <c r="AI133" s="22"/>
      <c r="AJ133" s="32">
        <v>2369.7000000000003</v>
      </c>
      <c r="AK133" s="55">
        <f t="shared" si="68"/>
        <v>38.370000000000346</v>
      </c>
      <c r="AL133" s="56">
        <f t="shared" si="69"/>
        <v>4.6025949864359594</v>
      </c>
      <c r="AM133" s="57">
        <f t="shared" si="75"/>
        <v>42.972594986436306</v>
      </c>
      <c r="AN133" s="49">
        <f t="shared" si="76"/>
        <v>42.972594986436306</v>
      </c>
      <c r="AO133" s="49">
        <f t="shared" si="77"/>
        <v>0</v>
      </c>
      <c r="AP133" s="49">
        <f t="shared" si="78"/>
        <v>81.647930474228971</v>
      </c>
      <c r="AQ133" s="58">
        <f t="shared" si="79"/>
        <v>0</v>
      </c>
      <c r="AR133" s="59">
        <f t="shared" si="80"/>
        <v>81.647930474228971</v>
      </c>
      <c r="AS133" s="49">
        <f t="shared" si="81"/>
        <v>0</v>
      </c>
      <c r="AT133" s="64">
        <f t="shared" si="82"/>
        <v>0</v>
      </c>
      <c r="AU133" s="73">
        <f t="shared" si="83"/>
        <v>81.647930474228971</v>
      </c>
      <c r="AV133" s="40">
        <v>0.55328001083218847</v>
      </c>
      <c r="AW133" s="6">
        <v>0</v>
      </c>
      <c r="AX133" s="72">
        <f t="shared" si="84"/>
        <v>-100.10738472675035</v>
      </c>
      <c r="AY133" s="74">
        <f t="shared" si="85"/>
        <v>-18.459454252521383</v>
      </c>
      <c r="AZ133" s="66">
        <f t="shared" si="86"/>
        <v>3222.9274998997512</v>
      </c>
      <c r="BA133" s="129">
        <v>1</v>
      </c>
      <c r="BB133" s="52" t="s">
        <v>47</v>
      </c>
      <c r="BC133" s="22">
        <v>84</v>
      </c>
      <c r="BD133" s="22" t="s">
        <v>171</v>
      </c>
      <c r="BE133" s="22" t="s">
        <v>172</v>
      </c>
      <c r="BF133" s="83">
        <v>44255</v>
      </c>
      <c r="BG133" s="40"/>
      <c r="BH133" s="34">
        <v>2376.9500000000003</v>
      </c>
      <c r="BI133" s="34"/>
      <c r="BJ133" s="34"/>
      <c r="BK133" s="34"/>
      <c r="BL133" s="34"/>
      <c r="BM133" s="35">
        <f t="shared" si="87"/>
        <v>2376.9500000000003</v>
      </c>
      <c r="BN133" s="36">
        <f t="shared" si="88"/>
        <v>7.25</v>
      </c>
      <c r="BO133" s="37">
        <f t="shared" si="70"/>
        <v>0.869999999999997</v>
      </c>
      <c r="BP133" s="41">
        <f t="shared" si="89"/>
        <v>8.1199999999999974</v>
      </c>
      <c r="BQ133" s="34">
        <f t="shared" si="90"/>
        <v>8.1199999999999974</v>
      </c>
      <c r="BR133" s="34">
        <f t="shared" si="91"/>
        <v>0</v>
      </c>
      <c r="BS133" s="34">
        <f t="shared" si="92"/>
        <v>15.427999999999994</v>
      </c>
      <c r="BT133" s="42">
        <f t="shared" si="93"/>
        <v>0</v>
      </c>
      <c r="BU133" s="43">
        <f t="shared" si="94"/>
        <v>15.427999999999994</v>
      </c>
      <c r="BV133" s="34">
        <f t="shared" si="95"/>
        <v>0</v>
      </c>
      <c r="BW133" s="43">
        <f t="shared" si="96"/>
        <v>0</v>
      </c>
      <c r="BX133" s="40">
        <f t="shared" si="97"/>
        <v>15.427999999999994</v>
      </c>
      <c r="BY133" s="93">
        <f t="shared" si="98"/>
        <v>1.8344857488754194</v>
      </c>
      <c r="BZ133" s="39">
        <f t="shared" si="99"/>
        <v>17.262485748875413</v>
      </c>
      <c r="CA133" s="94">
        <f t="shared" si="100"/>
        <v>3240.1899856486266</v>
      </c>
      <c r="CB133" s="129">
        <v>1</v>
      </c>
      <c r="CC133" s="52" t="s">
        <v>47</v>
      </c>
      <c r="CD133" s="22">
        <v>84</v>
      </c>
      <c r="CE133" s="22" t="s">
        <v>171</v>
      </c>
      <c r="CF133" s="22" t="s">
        <v>172</v>
      </c>
      <c r="CG133" s="31">
        <v>44286</v>
      </c>
      <c r="CH133" s="40"/>
      <c r="CI133" s="22">
        <v>2384.41</v>
      </c>
      <c r="CJ133" s="22"/>
      <c r="CK133" s="22"/>
      <c r="CL133" s="22"/>
      <c r="CM133" s="22"/>
      <c r="CN133" s="32">
        <v>2384.41</v>
      </c>
      <c r="CO133" s="36">
        <f t="shared" si="101"/>
        <v>7.4599999999995816</v>
      </c>
      <c r="CP133" s="37">
        <f t="shared" si="102"/>
        <v>0.89520072840129694</v>
      </c>
      <c r="CQ133" s="105">
        <f t="shared" si="103"/>
        <v>8.3552007284008791</v>
      </c>
      <c r="CR133" s="34">
        <f t="shared" si="104"/>
        <v>8.3552007284008791</v>
      </c>
      <c r="CS133" s="34">
        <f t="shared" si="105"/>
        <v>0</v>
      </c>
      <c r="CT133" s="34">
        <f t="shared" si="106"/>
        <v>15.87488138396167</v>
      </c>
      <c r="CU133" s="41">
        <f t="shared" si="107"/>
        <v>0</v>
      </c>
      <c r="CV133" s="43">
        <f t="shared" si="108"/>
        <v>15.87488138396167</v>
      </c>
      <c r="CW133" s="34">
        <f t="shared" si="109"/>
        <v>0</v>
      </c>
      <c r="CX133" s="43">
        <f t="shared" si="110"/>
        <v>0</v>
      </c>
      <c r="CY133" s="40">
        <f t="shared" si="111"/>
        <v>15.87488138396167</v>
      </c>
      <c r="CZ133" s="108">
        <f t="shared" si="112"/>
        <v>1.4139438974242697</v>
      </c>
      <c r="DA133" s="123">
        <f t="shared" si="71"/>
        <v>-1.8344857488754194</v>
      </c>
      <c r="DB133" s="121">
        <f t="shared" si="113"/>
        <v>-1.4139438974242697</v>
      </c>
      <c r="DC133" s="124">
        <f t="shared" si="72"/>
        <v>-6.4095724208918456</v>
      </c>
      <c r="DD133" s="125">
        <f t="shared" si="73"/>
        <v>-4.8413672025052472</v>
      </c>
      <c r="DE133" s="111">
        <f t="shared" si="114"/>
        <v>2.7894560116891576</v>
      </c>
      <c r="DF133" s="106">
        <f t="shared" si="74"/>
        <v>3242.9794416603158</v>
      </c>
      <c r="DG133" s="106" t="str">
        <f t="shared" si="115"/>
        <v>П4 236_Дубовицкая Г.А.</v>
      </c>
      <c r="DH133" s="129">
        <v>1</v>
      </c>
      <c r="DI133" s="52" t="s">
        <v>47</v>
      </c>
      <c r="DJ133" s="22">
        <v>84</v>
      </c>
      <c r="DK133" s="22" t="s">
        <v>171</v>
      </c>
      <c r="DL133" s="22" t="s">
        <v>172</v>
      </c>
      <c r="DM133" s="31">
        <v>44319</v>
      </c>
      <c r="DN133" s="40">
        <v>3900</v>
      </c>
      <c r="DO133" s="34">
        <v>2395.4700000000003</v>
      </c>
      <c r="DP133" s="34"/>
      <c r="DQ133" s="34"/>
      <c r="DR133" s="34"/>
      <c r="DS133" s="34"/>
      <c r="DT133" s="35">
        <v>2395.4700000000003</v>
      </c>
      <c r="DU133" s="36">
        <f t="shared" si="116"/>
        <v>11.0600000000004</v>
      </c>
      <c r="DV133" s="37">
        <f t="shared" si="117"/>
        <v>1.3271940388441865</v>
      </c>
      <c r="DW133" s="105">
        <f t="shared" si="118"/>
        <v>12.387194038844587</v>
      </c>
      <c r="DX133" s="34">
        <f t="shared" si="119"/>
        <v>12.387194038844587</v>
      </c>
      <c r="DY133" s="34">
        <f t="shared" si="120"/>
        <v>0</v>
      </c>
      <c r="DZ133" s="34">
        <f t="shared" si="121"/>
        <v>23.535668673804715</v>
      </c>
      <c r="EA133" s="41">
        <f t="shared" si="122"/>
        <v>0</v>
      </c>
      <c r="EB133" s="43">
        <f t="shared" si="123"/>
        <v>23.535668673804715</v>
      </c>
      <c r="EC133" s="34">
        <v>0</v>
      </c>
      <c r="ED133" s="43">
        <f t="shared" si="124"/>
        <v>0</v>
      </c>
      <c r="EE133" s="104">
        <f t="shared" si="125"/>
        <v>23.535668673804715</v>
      </c>
      <c r="EF133" s="39">
        <f t="shared" si="126"/>
        <v>14.095990318762736</v>
      </c>
      <c r="EG133" s="44">
        <f t="shared" si="127"/>
        <v>-642.92456802092147</v>
      </c>
      <c r="EH133" s="144" t="s">
        <v>171</v>
      </c>
      <c r="EI133" s="129">
        <v>1</v>
      </c>
      <c r="EJ133" s="52" t="s">
        <v>47</v>
      </c>
    </row>
    <row r="134" spans="1:140" ht="15.75" thickBot="1" x14ac:dyDescent="0.3">
      <c r="A134" s="22">
        <v>85</v>
      </c>
      <c r="B134" s="22" t="s">
        <v>201</v>
      </c>
      <c r="C134" s="22" t="s">
        <v>166</v>
      </c>
      <c r="D134" s="31">
        <v>44196</v>
      </c>
      <c r="E134" s="34"/>
      <c r="F134" s="34">
        <v>1308.3900000000001</v>
      </c>
      <c r="G134" s="34"/>
      <c r="H134" s="34"/>
      <c r="I134" s="34"/>
      <c r="J134" s="34"/>
      <c r="K134" s="35">
        <v>1308.3900000000001</v>
      </c>
      <c r="L134" s="36">
        <v>0</v>
      </c>
      <c r="M134" s="37">
        <v>0</v>
      </c>
      <c r="N134" s="38">
        <v>0</v>
      </c>
      <c r="O134" s="34">
        <v>0</v>
      </c>
      <c r="P134" s="34">
        <v>0</v>
      </c>
      <c r="Q134" s="34">
        <v>0</v>
      </c>
      <c r="R134" s="42">
        <v>0</v>
      </c>
      <c r="S134" s="43">
        <v>0</v>
      </c>
      <c r="T134" s="34">
        <v>0</v>
      </c>
      <c r="U134" s="34">
        <v>0</v>
      </c>
      <c r="V134" s="39">
        <v>0</v>
      </c>
      <c r="W134" s="44">
        <v>1.5878795425498184</v>
      </c>
      <c r="X134" s="129">
        <v>1</v>
      </c>
      <c r="Y134" s="22" t="s">
        <v>47</v>
      </c>
      <c r="Z134" s="22">
        <v>85</v>
      </c>
      <c r="AA134" s="22" t="s">
        <v>201</v>
      </c>
      <c r="AB134" s="22" t="s">
        <v>166</v>
      </c>
      <c r="AC134" s="31">
        <v>44228</v>
      </c>
      <c r="AD134" s="40"/>
      <c r="AE134" s="22">
        <v>1308.3900000000001</v>
      </c>
      <c r="AF134" s="22"/>
      <c r="AG134" s="22"/>
      <c r="AH134" s="22"/>
      <c r="AI134" s="22"/>
      <c r="AJ134" s="32">
        <v>1308.3900000000001</v>
      </c>
      <c r="AK134" s="55">
        <f t="shared" si="68"/>
        <v>0</v>
      </c>
      <c r="AL134" s="56">
        <f t="shared" si="69"/>
        <v>0</v>
      </c>
      <c r="AM134" s="57">
        <f t="shared" si="75"/>
        <v>0</v>
      </c>
      <c r="AN134" s="49">
        <f t="shared" si="76"/>
        <v>0</v>
      </c>
      <c r="AO134" s="49">
        <f t="shared" si="77"/>
        <v>0</v>
      </c>
      <c r="AP134" s="49">
        <f t="shared" si="78"/>
        <v>0</v>
      </c>
      <c r="AQ134" s="58">
        <f t="shared" si="79"/>
        <v>0</v>
      </c>
      <c r="AR134" s="59">
        <f t="shared" si="80"/>
        <v>0</v>
      </c>
      <c r="AS134" s="49">
        <f t="shared" si="81"/>
        <v>0</v>
      </c>
      <c r="AT134" s="64">
        <f t="shared" si="82"/>
        <v>0</v>
      </c>
      <c r="AU134" s="73">
        <f t="shared" si="83"/>
        <v>0</v>
      </c>
      <c r="AV134" s="40">
        <v>0</v>
      </c>
      <c r="AW134" s="6">
        <v>0</v>
      </c>
      <c r="AX134" s="72">
        <f t="shared" si="84"/>
        <v>0</v>
      </c>
      <c r="AY134" s="74">
        <f t="shared" si="85"/>
        <v>0</v>
      </c>
      <c r="AZ134" s="66">
        <f t="shared" si="86"/>
        <v>1.5878795425498184</v>
      </c>
      <c r="BA134" s="129">
        <v>1</v>
      </c>
      <c r="BB134" s="52" t="s">
        <v>47</v>
      </c>
      <c r="BC134" s="22">
        <v>85</v>
      </c>
      <c r="BD134" s="22" t="s">
        <v>201</v>
      </c>
      <c r="BE134" s="22" t="s">
        <v>166</v>
      </c>
      <c r="BF134" s="83">
        <v>44255</v>
      </c>
      <c r="BG134" s="40"/>
      <c r="BH134" s="34">
        <v>1308.3900000000001</v>
      </c>
      <c r="BI134" s="34"/>
      <c r="BJ134" s="34"/>
      <c r="BK134" s="34"/>
      <c r="BL134" s="34"/>
      <c r="BM134" s="35">
        <f t="shared" si="87"/>
        <v>1308.3900000000001</v>
      </c>
      <c r="BN134" s="36">
        <f t="shared" si="88"/>
        <v>0</v>
      </c>
      <c r="BO134" s="37">
        <f t="shared" si="70"/>
        <v>0</v>
      </c>
      <c r="BP134" s="41">
        <f t="shared" si="89"/>
        <v>0</v>
      </c>
      <c r="BQ134" s="34">
        <f t="shared" si="90"/>
        <v>0</v>
      </c>
      <c r="BR134" s="34">
        <f t="shared" si="91"/>
        <v>0</v>
      </c>
      <c r="BS134" s="34">
        <f t="shared" si="92"/>
        <v>0</v>
      </c>
      <c r="BT134" s="42">
        <f t="shared" si="93"/>
        <v>0</v>
      </c>
      <c r="BU134" s="43">
        <f t="shared" si="94"/>
        <v>0</v>
      </c>
      <c r="BV134" s="34">
        <f t="shared" si="95"/>
        <v>0</v>
      </c>
      <c r="BW134" s="43">
        <f t="shared" si="96"/>
        <v>0</v>
      </c>
      <c r="BX134" s="40">
        <f t="shared" si="97"/>
        <v>0</v>
      </c>
      <c r="BY134" s="93">
        <f t="shared" si="98"/>
        <v>0</v>
      </c>
      <c r="BZ134" s="39">
        <f t="shared" si="99"/>
        <v>0</v>
      </c>
      <c r="CA134" s="94">
        <f t="shared" si="100"/>
        <v>1.5878795425498184</v>
      </c>
      <c r="CB134" s="129">
        <v>1</v>
      </c>
      <c r="CC134" s="52" t="s">
        <v>47</v>
      </c>
      <c r="CD134" s="22">
        <v>85</v>
      </c>
      <c r="CE134" s="22" t="s">
        <v>201</v>
      </c>
      <c r="CF134" s="22" t="s">
        <v>166</v>
      </c>
      <c r="CG134" s="31">
        <v>44286</v>
      </c>
      <c r="CH134" s="40"/>
      <c r="CI134" s="22">
        <v>1308.3900000000001</v>
      </c>
      <c r="CJ134" s="22"/>
      <c r="CK134" s="22"/>
      <c r="CL134" s="22"/>
      <c r="CM134" s="22"/>
      <c r="CN134" s="32">
        <v>1308.3900000000001</v>
      </c>
      <c r="CO134" s="36">
        <f t="shared" si="101"/>
        <v>0</v>
      </c>
      <c r="CP134" s="37">
        <f t="shared" si="102"/>
        <v>0</v>
      </c>
      <c r="CQ134" s="105">
        <f t="shared" si="103"/>
        <v>0</v>
      </c>
      <c r="CR134" s="34">
        <f t="shared" si="104"/>
        <v>0</v>
      </c>
      <c r="CS134" s="34">
        <f t="shared" si="105"/>
        <v>0</v>
      </c>
      <c r="CT134" s="34">
        <f t="shared" si="106"/>
        <v>0</v>
      </c>
      <c r="CU134" s="41">
        <f t="shared" si="107"/>
        <v>0</v>
      </c>
      <c r="CV134" s="43">
        <f t="shared" si="108"/>
        <v>0</v>
      </c>
      <c r="CW134" s="34">
        <f t="shared" si="109"/>
        <v>0</v>
      </c>
      <c r="CX134" s="43">
        <f t="shared" si="110"/>
        <v>0</v>
      </c>
      <c r="CY134" s="40">
        <f t="shared" si="111"/>
        <v>0</v>
      </c>
      <c r="CZ134" s="108">
        <f t="shared" si="112"/>
        <v>0</v>
      </c>
      <c r="DA134" s="123">
        <f t="shared" si="71"/>
        <v>0</v>
      </c>
      <c r="DB134" s="121">
        <f t="shared" si="113"/>
        <v>0</v>
      </c>
      <c r="DC134" s="124">
        <f t="shared" si="72"/>
        <v>0</v>
      </c>
      <c r="DD134" s="125">
        <f t="shared" si="73"/>
        <v>0</v>
      </c>
      <c r="DE134" s="111">
        <f t="shared" si="114"/>
        <v>0</v>
      </c>
      <c r="DF134" s="106">
        <f t="shared" si="74"/>
        <v>1.5878795425498184</v>
      </c>
      <c r="DG134" s="106" t="str">
        <f t="shared" si="115"/>
        <v>П4 263_Евдокимов</v>
      </c>
      <c r="DH134" s="129">
        <v>1</v>
      </c>
      <c r="DI134" s="52" t="s">
        <v>47</v>
      </c>
      <c r="DJ134" s="22">
        <v>85</v>
      </c>
      <c r="DK134" s="22" t="s">
        <v>201</v>
      </c>
      <c r="DL134" s="22" t="s">
        <v>166</v>
      </c>
      <c r="DM134" s="31">
        <v>44319</v>
      </c>
      <c r="DN134" s="40"/>
      <c r="DO134" s="34">
        <v>1345.1100000000001</v>
      </c>
      <c r="DP134" s="34"/>
      <c r="DQ134" s="34"/>
      <c r="DR134" s="34"/>
      <c r="DS134" s="34"/>
      <c r="DT134" s="35">
        <v>1345.1100000000001</v>
      </c>
      <c r="DU134" s="36">
        <f t="shared" si="116"/>
        <v>36.720000000000027</v>
      </c>
      <c r="DV134" s="37">
        <f t="shared" si="117"/>
        <v>4.406380208531357</v>
      </c>
      <c r="DW134" s="105">
        <f t="shared" si="118"/>
        <v>41.126380208531387</v>
      </c>
      <c r="DX134" s="34">
        <f t="shared" si="119"/>
        <v>41.126380208531387</v>
      </c>
      <c r="DY134" s="34">
        <f t="shared" si="120"/>
        <v>0</v>
      </c>
      <c r="DZ134" s="34">
        <f t="shared" si="121"/>
        <v>78.140122396209634</v>
      </c>
      <c r="EA134" s="41">
        <f t="shared" si="122"/>
        <v>0</v>
      </c>
      <c r="EB134" s="43">
        <f t="shared" si="123"/>
        <v>78.140122396209634</v>
      </c>
      <c r="EC134" s="34">
        <v>0</v>
      </c>
      <c r="ED134" s="43">
        <f t="shared" si="124"/>
        <v>0</v>
      </c>
      <c r="EE134" s="104">
        <f t="shared" si="125"/>
        <v>78.140122396209634</v>
      </c>
      <c r="EF134" s="39">
        <f t="shared" si="126"/>
        <v>46.799707459760342</v>
      </c>
      <c r="EG134" s="44">
        <f t="shared" si="127"/>
        <v>48.387587002310163</v>
      </c>
      <c r="EH134" s="144" t="s">
        <v>201</v>
      </c>
      <c r="EI134" s="129">
        <v>1</v>
      </c>
      <c r="EJ134" s="52" t="s">
        <v>47</v>
      </c>
    </row>
    <row r="135" spans="1:140" ht="15.75" thickBot="1" x14ac:dyDescent="0.3">
      <c r="A135" s="22">
        <v>86</v>
      </c>
      <c r="B135" s="22" t="s">
        <v>173</v>
      </c>
      <c r="C135" s="22" t="s">
        <v>174</v>
      </c>
      <c r="D135" s="31">
        <v>44196</v>
      </c>
      <c r="E135" s="34"/>
      <c r="F135" s="34">
        <v>3659.21</v>
      </c>
      <c r="G135" s="34"/>
      <c r="H135" s="34"/>
      <c r="I135" s="34"/>
      <c r="J135" s="34"/>
      <c r="K135" s="35">
        <v>3659.21</v>
      </c>
      <c r="L135" s="36">
        <v>580.65999999999985</v>
      </c>
      <c r="M135" s="37">
        <v>69.679212733017692</v>
      </c>
      <c r="N135" s="38">
        <v>650.33921273301758</v>
      </c>
      <c r="O135" s="34">
        <v>110</v>
      </c>
      <c r="P135" s="34">
        <v>540.33921273301758</v>
      </c>
      <c r="Q135" s="34">
        <v>209</v>
      </c>
      <c r="R135" s="42">
        <v>1403.3288939043293</v>
      </c>
      <c r="S135" s="43">
        <v>1612.3288939043293</v>
      </c>
      <c r="T135" s="34">
        <v>1612.3288939043293</v>
      </c>
      <c r="U135" s="34">
        <v>73.431127346126715</v>
      </c>
      <c r="V135" s="39">
        <v>1685.760021250456</v>
      </c>
      <c r="W135" s="44">
        <v>450.65931396108817</v>
      </c>
      <c r="X135" s="129">
        <v>1</v>
      </c>
      <c r="Y135" s="22" t="s">
        <v>47</v>
      </c>
      <c r="Z135" s="22">
        <v>86</v>
      </c>
      <c r="AA135" s="22" t="s">
        <v>173</v>
      </c>
      <c r="AB135" s="22" t="s">
        <v>174</v>
      </c>
      <c r="AC135" s="31">
        <v>44228</v>
      </c>
      <c r="AD135" s="40"/>
      <c r="AE135" s="22">
        <v>4502.66</v>
      </c>
      <c r="AF135" s="22"/>
      <c r="AG135" s="22"/>
      <c r="AH135" s="22"/>
      <c r="AI135" s="22"/>
      <c r="AJ135" s="32">
        <v>4502.66</v>
      </c>
      <c r="AK135" s="55">
        <f t="shared" si="68"/>
        <v>843.44999999999982</v>
      </c>
      <c r="AL135" s="56">
        <f t="shared" si="69"/>
        <v>101.17432216078639</v>
      </c>
      <c r="AM135" s="57">
        <f t="shared" si="75"/>
        <v>944.62432216078616</v>
      </c>
      <c r="AN135" s="49">
        <f t="shared" si="76"/>
        <v>110</v>
      </c>
      <c r="AO135" s="49">
        <f t="shared" si="77"/>
        <v>834.62432216078616</v>
      </c>
      <c r="AP135" s="49">
        <f t="shared" si="78"/>
        <v>209</v>
      </c>
      <c r="AQ135" s="58">
        <f t="shared" si="79"/>
        <v>2222.4114132621694</v>
      </c>
      <c r="AR135" s="59">
        <f t="shared" si="80"/>
        <v>2431.4114132621694</v>
      </c>
      <c r="AS135" s="49">
        <f t="shared" si="81"/>
        <v>2431.4114132621694</v>
      </c>
      <c r="AT135" s="64">
        <f t="shared" si="82"/>
        <v>92.667734859728483</v>
      </c>
      <c r="AU135" s="73">
        <f t="shared" si="83"/>
        <v>2524.079148121898</v>
      </c>
      <c r="AV135" s="40">
        <v>1685.760021250456</v>
      </c>
      <c r="AW135" s="6">
        <v>758.9991465426408</v>
      </c>
      <c r="AX135" s="72">
        <f t="shared" si="84"/>
        <v>-6051.2175672488302</v>
      </c>
      <c r="AY135" s="74">
        <f t="shared" si="85"/>
        <v>-3527.1384191269321</v>
      </c>
      <c r="AZ135" s="66">
        <f t="shared" si="86"/>
        <v>-3076.479105165844</v>
      </c>
      <c r="BA135" s="129">
        <v>1</v>
      </c>
      <c r="BB135" s="52" t="s">
        <v>47</v>
      </c>
      <c r="BC135" s="22">
        <v>86</v>
      </c>
      <c r="BD135" s="22" t="s">
        <v>173</v>
      </c>
      <c r="BE135" s="22" t="s">
        <v>174</v>
      </c>
      <c r="BF135" s="83">
        <v>44255</v>
      </c>
      <c r="BG135" s="40"/>
      <c r="BH135" s="34">
        <v>5124.83</v>
      </c>
      <c r="BI135" s="34"/>
      <c r="BJ135" s="34"/>
      <c r="BK135" s="34"/>
      <c r="BL135" s="34"/>
      <c r="BM135" s="35">
        <f t="shared" si="87"/>
        <v>5124.83</v>
      </c>
      <c r="BN135" s="36">
        <f t="shared" si="88"/>
        <v>622.17000000000007</v>
      </c>
      <c r="BO135" s="37">
        <f t="shared" si="70"/>
        <v>74.66039999999974</v>
      </c>
      <c r="BP135" s="41">
        <f t="shared" si="89"/>
        <v>696.83039999999983</v>
      </c>
      <c r="BQ135" s="34">
        <f t="shared" si="90"/>
        <v>110</v>
      </c>
      <c r="BR135" s="34">
        <f t="shared" si="91"/>
        <v>586.83039999999983</v>
      </c>
      <c r="BS135" s="34">
        <f t="shared" si="92"/>
        <v>209</v>
      </c>
      <c r="BT135" s="42">
        <f t="shared" si="93"/>
        <v>1491.3144278559305</v>
      </c>
      <c r="BU135" s="43">
        <f t="shared" si="94"/>
        <v>1700.3144278559305</v>
      </c>
      <c r="BV135" s="34">
        <f t="shared" si="95"/>
        <v>1700.3144278559305</v>
      </c>
      <c r="BW135" s="43">
        <f t="shared" si="96"/>
        <v>85.967149341281285</v>
      </c>
      <c r="BX135" s="40">
        <f t="shared" si="97"/>
        <v>1786.2815771972118</v>
      </c>
      <c r="BY135" s="93">
        <f t="shared" si="98"/>
        <v>212.40005813112481</v>
      </c>
      <c r="BZ135" s="39">
        <f t="shared" si="99"/>
        <v>1998.6816353283366</v>
      </c>
      <c r="CA135" s="94">
        <f t="shared" si="100"/>
        <v>-1077.7974698375074</v>
      </c>
      <c r="CB135" s="129">
        <v>1</v>
      </c>
      <c r="CC135" s="52" t="s">
        <v>47</v>
      </c>
      <c r="CD135" s="22">
        <v>86</v>
      </c>
      <c r="CE135" s="22" t="s">
        <v>173</v>
      </c>
      <c r="CF135" s="22" t="s">
        <v>174</v>
      </c>
      <c r="CG135" s="31">
        <v>44286</v>
      </c>
      <c r="CH135" s="40"/>
      <c r="CI135" s="22">
        <v>5695.66</v>
      </c>
      <c r="CJ135" s="22"/>
      <c r="CK135" s="22"/>
      <c r="CL135" s="22"/>
      <c r="CM135" s="22"/>
      <c r="CN135" s="32">
        <v>5695.66</v>
      </c>
      <c r="CO135" s="36">
        <f t="shared" si="101"/>
        <v>570.82999999999993</v>
      </c>
      <c r="CP135" s="37">
        <f t="shared" si="102"/>
        <v>68.499655736372773</v>
      </c>
      <c r="CQ135" s="105">
        <f t="shared" si="103"/>
        <v>639.32965573637273</v>
      </c>
      <c r="CR135" s="34">
        <f t="shared" si="104"/>
        <v>110</v>
      </c>
      <c r="CS135" s="34">
        <f t="shared" si="105"/>
        <v>529.32965573637273</v>
      </c>
      <c r="CT135" s="34">
        <f t="shared" si="106"/>
        <v>209</v>
      </c>
      <c r="CU135" s="41">
        <f t="shared" si="107"/>
        <v>1345.9575742775296</v>
      </c>
      <c r="CV135" s="43">
        <f t="shared" si="108"/>
        <v>1554.9575742775296</v>
      </c>
      <c r="CW135" s="34">
        <f t="shared" si="109"/>
        <v>1554.9575742775296</v>
      </c>
      <c r="CX135" s="43">
        <f t="shared" si="110"/>
        <v>81.085835271706742</v>
      </c>
      <c r="CY135" s="40">
        <f t="shared" si="111"/>
        <v>1636.0434095492365</v>
      </c>
      <c r="CZ135" s="108">
        <f t="shared" si="112"/>
        <v>145.71911051823224</v>
      </c>
      <c r="DA135" s="123">
        <f t="shared" si="71"/>
        <v>-212.40005813112481</v>
      </c>
      <c r="DB135" s="121">
        <f t="shared" si="113"/>
        <v>-145.71911051823224</v>
      </c>
      <c r="DC135" s="124">
        <f t="shared" si="72"/>
        <v>-706.39671140976623</v>
      </c>
      <c r="DD135" s="125">
        <f t="shared" si="73"/>
        <v>-474.21586463001734</v>
      </c>
      <c r="DE135" s="111">
        <f t="shared" si="114"/>
        <v>243.03077537832814</v>
      </c>
      <c r="DF135" s="106">
        <f t="shared" si="74"/>
        <v>-834.76669445917923</v>
      </c>
      <c r="DG135" s="106" t="str">
        <f t="shared" si="115"/>
        <v>П4 266_267_Медведев К.В,</v>
      </c>
      <c r="DH135" s="129">
        <v>1</v>
      </c>
      <c r="DI135" s="52" t="s">
        <v>47</v>
      </c>
      <c r="DJ135" s="22">
        <v>86</v>
      </c>
      <c r="DK135" s="22" t="s">
        <v>173</v>
      </c>
      <c r="DL135" s="22" t="s">
        <v>174</v>
      </c>
      <c r="DM135" s="31">
        <v>44319</v>
      </c>
      <c r="DN135" s="40"/>
      <c r="DO135" s="34">
        <v>6184.83</v>
      </c>
      <c r="DP135" s="34"/>
      <c r="DQ135" s="34"/>
      <c r="DR135" s="34"/>
      <c r="DS135" s="34"/>
      <c r="DT135" s="35">
        <v>6184.83</v>
      </c>
      <c r="DU135" s="36">
        <f t="shared" si="116"/>
        <v>489.17000000000007</v>
      </c>
      <c r="DV135" s="37">
        <f t="shared" si="117"/>
        <v>58.700136345514231</v>
      </c>
      <c r="DW135" s="105">
        <f t="shared" si="118"/>
        <v>547.87013634551431</v>
      </c>
      <c r="DX135" s="34">
        <f t="shared" si="119"/>
        <v>110</v>
      </c>
      <c r="DY135" s="34">
        <f t="shared" si="120"/>
        <v>437.87013634551431</v>
      </c>
      <c r="DZ135" s="34">
        <f t="shared" si="121"/>
        <v>209</v>
      </c>
      <c r="EA135" s="41">
        <f t="shared" si="122"/>
        <v>1086.9318284749947</v>
      </c>
      <c r="EB135" s="43">
        <f t="shared" si="123"/>
        <v>1295.9318284749947</v>
      </c>
      <c r="EC135" s="34">
        <v>1554.9575742775296</v>
      </c>
      <c r="ED135" s="43">
        <f t="shared" si="124"/>
        <v>81.085835271706742</v>
      </c>
      <c r="EE135" s="104">
        <f t="shared" si="125"/>
        <v>1377.0176637467016</v>
      </c>
      <c r="EF135" s="39">
        <f t="shared" si="126"/>
        <v>824.72386597380444</v>
      </c>
      <c r="EG135" s="44">
        <f t="shared" si="127"/>
        <v>-10.042828485374798</v>
      </c>
      <c r="EH135" s="144" t="s">
        <v>173</v>
      </c>
      <c r="EI135" s="129">
        <v>1</v>
      </c>
      <c r="EJ135" s="52" t="s">
        <v>47</v>
      </c>
    </row>
    <row r="136" spans="1:140" ht="15.75" thickBot="1" x14ac:dyDescent="0.3">
      <c r="A136" s="22">
        <v>87</v>
      </c>
      <c r="B136" s="22" t="s">
        <v>175</v>
      </c>
      <c r="C136" s="22" t="s">
        <v>176</v>
      </c>
      <c r="D136" s="31">
        <v>44196</v>
      </c>
      <c r="E136" s="34"/>
      <c r="F136" s="34">
        <v>231.38</v>
      </c>
      <c r="G136" s="34"/>
      <c r="H136" s="34"/>
      <c r="I136" s="34"/>
      <c r="J136" s="34"/>
      <c r="K136" s="35">
        <v>231.38</v>
      </c>
      <c r="L136" s="36">
        <v>0</v>
      </c>
      <c r="M136" s="37">
        <v>0</v>
      </c>
      <c r="N136" s="38">
        <v>0</v>
      </c>
      <c r="O136" s="34">
        <v>0</v>
      </c>
      <c r="P136" s="34">
        <v>0</v>
      </c>
      <c r="Q136" s="34">
        <v>0</v>
      </c>
      <c r="R136" s="42">
        <v>0</v>
      </c>
      <c r="S136" s="43">
        <v>0</v>
      </c>
      <c r="T136" s="34">
        <v>0</v>
      </c>
      <c r="U136" s="34">
        <v>0</v>
      </c>
      <c r="V136" s="39">
        <v>0</v>
      </c>
      <c r="W136" s="44">
        <v>-450.47483994671762</v>
      </c>
      <c r="X136" s="129">
        <v>1</v>
      </c>
      <c r="Y136" s="22" t="s">
        <v>47</v>
      </c>
      <c r="Z136" s="22">
        <v>87</v>
      </c>
      <c r="AA136" s="22" t="s">
        <v>175</v>
      </c>
      <c r="AB136" s="22" t="s">
        <v>176</v>
      </c>
      <c r="AC136" s="31">
        <v>44228</v>
      </c>
      <c r="AD136" s="40"/>
      <c r="AE136" s="22">
        <v>231.38</v>
      </c>
      <c r="AF136" s="22"/>
      <c r="AG136" s="22"/>
      <c r="AH136" s="22"/>
      <c r="AI136" s="22"/>
      <c r="AJ136" s="32">
        <v>231.38</v>
      </c>
      <c r="AK136" s="55">
        <f t="shared" si="68"/>
        <v>0</v>
      </c>
      <c r="AL136" s="56">
        <f t="shared" si="69"/>
        <v>0</v>
      </c>
      <c r="AM136" s="57">
        <f t="shared" si="75"/>
        <v>0</v>
      </c>
      <c r="AN136" s="49">
        <f t="shared" si="76"/>
        <v>0</v>
      </c>
      <c r="AO136" s="49">
        <f t="shared" si="77"/>
        <v>0</v>
      </c>
      <c r="AP136" s="49">
        <f t="shared" si="78"/>
        <v>0</v>
      </c>
      <c r="AQ136" s="58">
        <f t="shared" si="79"/>
        <v>0</v>
      </c>
      <c r="AR136" s="59">
        <f t="shared" si="80"/>
        <v>0</v>
      </c>
      <c r="AS136" s="49">
        <f t="shared" si="81"/>
        <v>0</v>
      </c>
      <c r="AT136" s="64">
        <f t="shared" si="82"/>
        <v>0</v>
      </c>
      <c r="AU136" s="73">
        <f t="shared" si="83"/>
        <v>0</v>
      </c>
      <c r="AV136" s="40">
        <v>0</v>
      </c>
      <c r="AW136" s="6">
        <v>34.151839009672074</v>
      </c>
      <c r="AX136" s="72">
        <f t="shared" si="84"/>
        <v>-41.591252326978911</v>
      </c>
      <c r="AY136" s="74">
        <f t="shared" si="85"/>
        <v>-41.591252326978911</v>
      </c>
      <c r="AZ136" s="66">
        <f t="shared" si="86"/>
        <v>-492.06609227369654</v>
      </c>
      <c r="BA136" s="129">
        <v>1</v>
      </c>
      <c r="BB136" s="52" t="s">
        <v>47</v>
      </c>
      <c r="BC136" s="22">
        <v>87</v>
      </c>
      <c r="BD136" s="22" t="s">
        <v>175</v>
      </c>
      <c r="BE136" s="22" t="s">
        <v>176</v>
      </c>
      <c r="BF136" s="83">
        <v>44255</v>
      </c>
      <c r="BG136" s="40"/>
      <c r="BH136" s="34">
        <v>231.38</v>
      </c>
      <c r="BI136" s="34"/>
      <c r="BJ136" s="34"/>
      <c r="BK136" s="34"/>
      <c r="BL136" s="34"/>
      <c r="BM136" s="35">
        <f t="shared" si="87"/>
        <v>231.38</v>
      </c>
      <c r="BN136" s="36">
        <f t="shared" si="88"/>
        <v>0</v>
      </c>
      <c r="BO136" s="37">
        <f t="shared" si="70"/>
        <v>0</v>
      </c>
      <c r="BP136" s="41">
        <f t="shared" si="89"/>
        <v>0</v>
      </c>
      <c r="BQ136" s="34">
        <f t="shared" si="90"/>
        <v>0</v>
      </c>
      <c r="BR136" s="34">
        <f t="shared" si="91"/>
        <v>0</v>
      </c>
      <c r="BS136" s="34">
        <f t="shared" si="92"/>
        <v>0</v>
      </c>
      <c r="BT136" s="42">
        <f t="shared" si="93"/>
        <v>0</v>
      </c>
      <c r="BU136" s="43">
        <f t="shared" si="94"/>
        <v>0</v>
      </c>
      <c r="BV136" s="34">
        <f t="shared" si="95"/>
        <v>0</v>
      </c>
      <c r="BW136" s="43">
        <f t="shared" si="96"/>
        <v>0</v>
      </c>
      <c r="BX136" s="40">
        <f t="shared" si="97"/>
        <v>0</v>
      </c>
      <c r="BY136" s="93">
        <f t="shared" si="98"/>
        <v>0</v>
      </c>
      <c r="BZ136" s="39">
        <f t="shared" si="99"/>
        <v>0</v>
      </c>
      <c r="CA136" s="94">
        <f t="shared" si="100"/>
        <v>-492.06609227369654</v>
      </c>
      <c r="CB136" s="129">
        <v>1</v>
      </c>
      <c r="CC136" s="52" t="s">
        <v>47</v>
      </c>
      <c r="CD136" s="22">
        <v>87</v>
      </c>
      <c r="CE136" s="22" t="s">
        <v>175</v>
      </c>
      <c r="CF136" s="22" t="s">
        <v>176</v>
      </c>
      <c r="CG136" s="31">
        <v>44286</v>
      </c>
      <c r="CH136" s="40"/>
      <c r="CI136" s="22">
        <v>240.77</v>
      </c>
      <c r="CJ136" s="22"/>
      <c r="CK136" s="22"/>
      <c r="CL136" s="22"/>
      <c r="CM136" s="22"/>
      <c r="CN136" s="32">
        <v>240.77</v>
      </c>
      <c r="CO136" s="36">
        <f t="shared" si="101"/>
        <v>9.3900000000000148</v>
      </c>
      <c r="CP136" s="37">
        <f t="shared" si="102"/>
        <v>1.1268009168483462</v>
      </c>
      <c r="CQ136" s="105">
        <f t="shared" si="103"/>
        <v>10.516800916848361</v>
      </c>
      <c r="CR136" s="34">
        <f t="shared" si="104"/>
        <v>10.516800916848361</v>
      </c>
      <c r="CS136" s="34">
        <f t="shared" si="105"/>
        <v>0</v>
      </c>
      <c r="CT136" s="34">
        <f t="shared" si="106"/>
        <v>19.981921742011885</v>
      </c>
      <c r="CU136" s="41">
        <f t="shared" si="107"/>
        <v>0</v>
      </c>
      <c r="CV136" s="43">
        <f t="shared" si="108"/>
        <v>19.981921742011885</v>
      </c>
      <c r="CW136" s="34">
        <f t="shared" si="109"/>
        <v>0</v>
      </c>
      <c r="CX136" s="43">
        <f t="shared" si="110"/>
        <v>0</v>
      </c>
      <c r="CY136" s="40">
        <f t="shared" si="111"/>
        <v>19.981921742011885</v>
      </c>
      <c r="CZ136" s="108">
        <f t="shared" si="112"/>
        <v>1.779749758286147</v>
      </c>
      <c r="DA136" s="123">
        <f t="shared" si="71"/>
        <v>0</v>
      </c>
      <c r="DB136" s="121">
        <f t="shared" si="113"/>
        <v>-1.779749758286147</v>
      </c>
      <c r="DC136" s="124">
        <f t="shared" si="72"/>
        <v>0</v>
      </c>
      <c r="DD136" s="125">
        <f t="shared" si="73"/>
        <v>-6.0938924975237123</v>
      </c>
      <c r="DE136" s="111">
        <f t="shared" si="114"/>
        <v>13.888029244488173</v>
      </c>
      <c r="DF136" s="106">
        <f t="shared" si="74"/>
        <v>-478.17806302920837</v>
      </c>
      <c r="DG136" s="106" t="str">
        <f t="shared" si="115"/>
        <v>П4 301_Зимнухова Е.В,</v>
      </c>
      <c r="DH136" s="129">
        <v>1</v>
      </c>
      <c r="DI136" s="52" t="s">
        <v>47</v>
      </c>
      <c r="DJ136" s="22">
        <v>87</v>
      </c>
      <c r="DK136" s="22" t="s">
        <v>175</v>
      </c>
      <c r="DL136" s="22" t="s">
        <v>176</v>
      </c>
      <c r="DM136" s="31">
        <v>44319</v>
      </c>
      <c r="DN136" s="40"/>
      <c r="DO136" s="34">
        <v>252.27</v>
      </c>
      <c r="DP136" s="34"/>
      <c r="DQ136" s="34"/>
      <c r="DR136" s="34"/>
      <c r="DS136" s="34"/>
      <c r="DT136" s="35">
        <v>252.27</v>
      </c>
      <c r="DU136" s="36">
        <f t="shared" si="116"/>
        <v>11.5</v>
      </c>
      <c r="DV136" s="37">
        <f t="shared" si="117"/>
        <v>1.3799938016914641</v>
      </c>
      <c r="DW136" s="105">
        <f t="shared" si="118"/>
        <v>12.879993801691464</v>
      </c>
      <c r="DX136" s="34">
        <f t="shared" si="119"/>
        <v>12.879993801691464</v>
      </c>
      <c r="DY136" s="34">
        <f t="shared" si="120"/>
        <v>0</v>
      </c>
      <c r="DZ136" s="34">
        <f t="shared" si="121"/>
        <v>24.471988223213781</v>
      </c>
      <c r="EA136" s="41">
        <f t="shared" si="122"/>
        <v>0</v>
      </c>
      <c r="EB136" s="43">
        <f t="shared" si="123"/>
        <v>24.471988223213781</v>
      </c>
      <c r="EC136" s="34">
        <v>0</v>
      </c>
      <c r="ED136" s="43">
        <f t="shared" si="124"/>
        <v>0</v>
      </c>
      <c r="EE136" s="104">
        <f t="shared" si="125"/>
        <v>24.471988223213781</v>
      </c>
      <c r="EF136" s="39">
        <f t="shared" si="126"/>
        <v>14.65677112710358</v>
      </c>
      <c r="EG136" s="44">
        <f t="shared" si="127"/>
        <v>-463.52129190210479</v>
      </c>
      <c r="EH136" s="144" t="s">
        <v>175</v>
      </c>
      <c r="EI136" s="129">
        <v>1</v>
      </c>
      <c r="EJ136" s="52" t="s">
        <v>47</v>
      </c>
    </row>
    <row r="137" spans="1:140" ht="15.75" thickBot="1" x14ac:dyDescent="0.3">
      <c r="A137" s="22">
        <v>88</v>
      </c>
      <c r="B137" s="22" t="s">
        <v>177</v>
      </c>
      <c r="C137" s="22" t="s">
        <v>178</v>
      </c>
      <c r="D137" s="31">
        <v>44196</v>
      </c>
      <c r="E137" s="34"/>
      <c r="F137" s="34">
        <v>4.2</v>
      </c>
      <c r="G137" s="34"/>
      <c r="H137" s="34"/>
      <c r="I137" s="34"/>
      <c r="J137" s="34"/>
      <c r="K137" s="35">
        <v>4.2</v>
      </c>
      <c r="L137" s="36">
        <v>0</v>
      </c>
      <c r="M137" s="37">
        <v>0</v>
      </c>
      <c r="N137" s="38">
        <v>0</v>
      </c>
      <c r="O137" s="34">
        <v>0</v>
      </c>
      <c r="P137" s="34">
        <v>0</v>
      </c>
      <c r="Q137" s="34">
        <v>0</v>
      </c>
      <c r="R137" s="42">
        <v>0</v>
      </c>
      <c r="S137" s="43">
        <v>0</v>
      </c>
      <c r="T137" s="34">
        <v>0</v>
      </c>
      <c r="U137" s="34">
        <v>0</v>
      </c>
      <c r="V137" s="39">
        <v>0</v>
      </c>
      <c r="W137" s="44">
        <v>4.7188634716671416</v>
      </c>
      <c r="X137" s="129">
        <v>1</v>
      </c>
      <c r="Y137" s="22" t="s">
        <v>47</v>
      </c>
      <c r="Z137" s="22">
        <v>88</v>
      </c>
      <c r="AA137" s="22" t="s">
        <v>177</v>
      </c>
      <c r="AB137" s="22" t="s">
        <v>178</v>
      </c>
      <c r="AC137" s="31">
        <v>44228</v>
      </c>
      <c r="AD137" s="40"/>
      <c r="AE137" s="22">
        <v>4.2</v>
      </c>
      <c r="AF137" s="22"/>
      <c r="AG137" s="22"/>
      <c r="AH137" s="22"/>
      <c r="AI137" s="22"/>
      <c r="AJ137" s="32">
        <v>4.2</v>
      </c>
      <c r="AK137" s="55">
        <f t="shared" si="68"/>
        <v>0</v>
      </c>
      <c r="AL137" s="56">
        <f t="shared" si="69"/>
        <v>0</v>
      </c>
      <c r="AM137" s="57">
        <f t="shared" si="75"/>
        <v>0</v>
      </c>
      <c r="AN137" s="49">
        <f t="shared" si="76"/>
        <v>0</v>
      </c>
      <c r="AO137" s="49">
        <f t="shared" si="77"/>
        <v>0</v>
      </c>
      <c r="AP137" s="49">
        <f t="shared" si="78"/>
        <v>0</v>
      </c>
      <c r="AQ137" s="58">
        <f t="shared" si="79"/>
        <v>0</v>
      </c>
      <c r="AR137" s="59">
        <f t="shared" si="80"/>
        <v>0</v>
      </c>
      <c r="AS137" s="49">
        <f t="shared" si="81"/>
        <v>0</v>
      </c>
      <c r="AT137" s="64">
        <f t="shared" si="82"/>
        <v>0</v>
      </c>
      <c r="AU137" s="73">
        <f t="shared" si="83"/>
        <v>0</v>
      </c>
      <c r="AV137" s="40">
        <v>0</v>
      </c>
      <c r="AW137" s="6">
        <v>0</v>
      </c>
      <c r="AX137" s="72">
        <f t="shared" si="84"/>
        <v>0</v>
      </c>
      <c r="AY137" s="74">
        <f t="shared" si="85"/>
        <v>0</v>
      </c>
      <c r="AZ137" s="66">
        <f t="shared" si="86"/>
        <v>4.7188634716671416</v>
      </c>
      <c r="BA137" s="129">
        <v>1</v>
      </c>
      <c r="BB137" s="52" t="s">
        <v>47</v>
      </c>
      <c r="BC137" s="22">
        <v>88</v>
      </c>
      <c r="BD137" s="22" t="s">
        <v>177</v>
      </c>
      <c r="BE137" s="22" t="s">
        <v>178</v>
      </c>
      <c r="BF137" s="83">
        <v>44255</v>
      </c>
      <c r="BG137" s="40"/>
      <c r="BH137" s="34">
        <v>4.2</v>
      </c>
      <c r="BI137" s="34"/>
      <c r="BJ137" s="34"/>
      <c r="BK137" s="34"/>
      <c r="BL137" s="34"/>
      <c r="BM137" s="35">
        <f t="shared" si="87"/>
        <v>4.2</v>
      </c>
      <c r="BN137" s="36">
        <f t="shared" si="88"/>
        <v>0</v>
      </c>
      <c r="BO137" s="37">
        <f t="shared" si="70"/>
        <v>0</v>
      </c>
      <c r="BP137" s="41">
        <f t="shared" si="89"/>
        <v>0</v>
      </c>
      <c r="BQ137" s="34">
        <f t="shared" si="90"/>
        <v>0</v>
      </c>
      <c r="BR137" s="34">
        <f t="shared" si="91"/>
        <v>0</v>
      </c>
      <c r="BS137" s="34">
        <f t="shared" si="92"/>
        <v>0</v>
      </c>
      <c r="BT137" s="42">
        <f t="shared" si="93"/>
        <v>0</v>
      </c>
      <c r="BU137" s="43">
        <f t="shared" si="94"/>
        <v>0</v>
      </c>
      <c r="BV137" s="34">
        <f t="shared" si="95"/>
        <v>0</v>
      </c>
      <c r="BW137" s="43">
        <f t="shared" si="96"/>
        <v>0</v>
      </c>
      <c r="BX137" s="40">
        <f t="shared" si="97"/>
        <v>0</v>
      </c>
      <c r="BY137" s="93">
        <f t="shared" si="98"/>
        <v>0</v>
      </c>
      <c r="BZ137" s="39">
        <f t="shared" si="99"/>
        <v>0</v>
      </c>
      <c r="CA137" s="94">
        <f t="shared" si="100"/>
        <v>4.7188634716671416</v>
      </c>
      <c r="CB137" s="129">
        <v>1</v>
      </c>
      <c r="CC137" s="52" t="s">
        <v>47</v>
      </c>
      <c r="CD137" s="22">
        <v>88</v>
      </c>
      <c r="CE137" s="22" t="s">
        <v>177</v>
      </c>
      <c r="CF137" s="22" t="s">
        <v>178</v>
      </c>
      <c r="CG137" s="31">
        <v>44286</v>
      </c>
      <c r="CH137" s="40"/>
      <c r="CI137" s="22">
        <v>4.2</v>
      </c>
      <c r="CJ137" s="22"/>
      <c r="CK137" s="22"/>
      <c r="CL137" s="22"/>
      <c r="CM137" s="22"/>
      <c r="CN137" s="32">
        <v>4.2</v>
      </c>
      <c r="CO137" s="36">
        <f t="shared" si="101"/>
        <v>0</v>
      </c>
      <c r="CP137" s="37">
        <f t="shared" si="102"/>
        <v>0</v>
      </c>
      <c r="CQ137" s="105">
        <f t="shared" si="103"/>
        <v>0</v>
      </c>
      <c r="CR137" s="34">
        <f t="shared" si="104"/>
        <v>0</v>
      </c>
      <c r="CS137" s="34">
        <f t="shared" si="105"/>
        <v>0</v>
      </c>
      <c r="CT137" s="34">
        <f t="shared" si="106"/>
        <v>0</v>
      </c>
      <c r="CU137" s="41">
        <f t="shared" si="107"/>
        <v>0</v>
      </c>
      <c r="CV137" s="43">
        <f t="shared" si="108"/>
        <v>0</v>
      </c>
      <c r="CW137" s="34">
        <f t="shared" si="109"/>
        <v>0</v>
      </c>
      <c r="CX137" s="43">
        <f t="shared" si="110"/>
        <v>0</v>
      </c>
      <c r="CY137" s="40">
        <f t="shared" si="111"/>
        <v>0</v>
      </c>
      <c r="CZ137" s="108">
        <f t="shared" si="112"/>
        <v>0</v>
      </c>
      <c r="DA137" s="123">
        <f t="shared" si="71"/>
        <v>0</v>
      </c>
      <c r="DB137" s="121">
        <f t="shared" si="113"/>
        <v>0</v>
      </c>
      <c r="DC137" s="124">
        <f t="shared" si="72"/>
        <v>0</v>
      </c>
      <c r="DD137" s="125">
        <f t="shared" si="73"/>
        <v>0</v>
      </c>
      <c r="DE137" s="111">
        <f t="shared" si="114"/>
        <v>0</v>
      </c>
      <c r="DF137" s="106">
        <f t="shared" si="74"/>
        <v>4.7188634716671416</v>
      </c>
      <c r="DG137" s="106" t="str">
        <f t="shared" si="115"/>
        <v>П4 351_Сеницкая В.И,</v>
      </c>
      <c r="DH137" s="129">
        <v>1</v>
      </c>
      <c r="DI137" s="52" t="s">
        <v>47</v>
      </c>
      <c r="DJ137" s="22">
        <v>88</v>
      </c>
      <c r="DK137" s="22" t="s">
        <v>177</v>
      </c>
      <c r="DL137" s="22" t="s">
        <v>178</v>
      </c>
      <c r="DM137" s="31">
        <v>44319</v>
      </c>
      <c r="DN137" s="40"/>
      <c r="DO137" s="34">
        <v>4.2</v>
      </c>
      <c r="DP137" s="34"/>
      <c r="DQ137" s="34"/>
      <c r="DR137" s="34"/>
      <c r="DS137" s="34"/>
      <c r="DT137" s="35">
        <v>4.2</v>
      </c>
      <c r="DU137" s="36">
        <f t="shared" si="116"/>
        <v>0</v>
      </c>
      <c r="DV137" s="37">
        <f t="shared" si="117"/>
        <v>0</v>
      </c>
      <c r="DW137" s="105">
        <f t="shared" si="118"/>
        <v>0</v>
      </c>
      <c r="DX137" s="34">
        <f t="shared" si="119"/>
        <v>0</v>
      </c>
      <c r="DY137" s="34">
        <f t="shared" si="120"/>
        <v>0</v>
      </c>
      <c r="DZ137" s="34">
        <f t="shared" si="121"/>
        <v>0</v>
      </c>
      <c r="EA137" s="41">
        <f t="shared" si="122"/>
        <v>0</v>
      </c>
      <c r="EB137" s="43">
        <f t="shared" si="123"/>
        <v>0</v>
      </c>
      <c r="EC137" s="34">
        <v>0</v>
      </c>
      <c r="ED137" s="43">
        <f t="shared" si="124"/>
        <v>0</v>
      </c>
      <c r="EE137" s="104">
        <f t="shared" si="125"/>
        <v>0</v>
      </c>
      <c r="EF137" s="39">
        <f t="shared" si="126"/>
        <v>0</v>
      </c>
      <c r="EG137" s="44">
        <f t="shared" si="127"/>
        <v>4.7188634716671416</v>
      </c>
      <c r="EH137" s="144" t="s">
        <v>177</v>
      </c>
      <c r="EI137" s="129">
        <v>1</v>
      </c>
      <c r="EJ137" s="52" t="s">
        <v>47</v>
      </c>
    </row>
    <row r="138" spans="1:140" ht="15.75" thickBot="1" x14ac:dyDescent="0.3">
      <c r="A138" s="22">
        <v>89</v>
      </c>
      <c r="B138" s="22" t="s">
        <v>179</v>
      </c>
      <c r="C138" s="22" t="s">
        <v>180</v>
      </c>
      <c r="D138" s="31">
        <v>44196</v>
      </c>
      <c r="E138" s="34"/>
      <c r="F138" s="34">
        <v>2437.6</v>
      </c>
      <c r="G138" s="34"/>
      <c r="H138" s="34"/>
      <c r="I138" s="34"/>
      <c r="J138" s="34"/>
      <c r="K138" s="35">
        <v>2437.6</v>
      </c>
      <c r="L138" s="36">
        <v>0</v>
      </c>
      <c r="M138" s="37">
        <v>0</v>
      </c>
      <c r="N138" s="38">
        <v>0</v>
      </c>
      <c r="O138" s="34">
        <v>0</v>
      </c>
      <c r="P138" s="34">
        <v>0</v>
      </c>
      <c r="Q138" s="34">
        <v>0</v>
      </c>
      <c r="R138" s="42">
        <v>0</v>
      </c>
      <c r="S138" s="43">
        <v>0</v>
      </c>
      <c r="T138" s="34">
        <v>0</v>
      </c>
      <c r="U138" s="34">
        <v>0</v>
      </c>
      <c r="V138" s="39">
        <v>0</v>
      </c>
      <c r="W138" s="44">
        <v>140.90333449843945</v>
      </c>
      <c r="X138" s="129">
        <v>1</v>
      </c>
      <c r="Y138" s="22" t="s">
        <v>47</v>
      </c>
      <c r="Z138" s="22">
        <v>89</v>
      </c>
      <c r="AA138" s="22" t="s">
        <v>179</v>
      </c>
      <c r="AB138" s="22" t="s">
        <v>180</v>
      </c>
      <c r="AC138" s="31">
        <v>44228</v>
      </c>
      <c r="AD138" s="40"/>
      <c r="AE138" s="22">
        <v>2437.6</v>
      </c>
      <c r="AF138" s="22"/>
      <c r="AG138" s="22"/>
      <c r="AH138" s="22"/>
      <c r="AI138" s="22"/>
      <c r="AJ138" s="32">
        <v>2437.6</v>
      </c>
      <c r="AK138" s="55">
        <f t="shared" si="68"/>
        <v>0</v>
      </c>
      <c r="AL138" s="56">
        <f t="shared" si="69"/>
        <v>0</v>
      </c>
      <c r="AM138" s="57">
        <f t="shared" si="75"/>
        <v>0</v>
      </c>
      <c r="AN138" s="49">
        <f t="shared" si="76"/>
        <v>0</v>
      </c>
      <c r="AO138" s="49">
        <f t="shared" si="77"/>
        <v>0</v>
      </c>
      <c r="AP138" s="49">
        <f t="shared" si="78"/>
        <v>0</v>
      </c>
      <c r="AQ138" s="58">
        <f t="shared" si="79"/>
        <v>0</v>
      </c>
      <c r="AR138" s="59">
        <f t="shared" si="80"/>
        <v>0</v>
      </c>
      <c r="AS138" s="49">
        <f t="shared" si="81"/>
        <v>0</v>
      </c>
      <c r="AT138" s="64">
        <f t="shared" si="82"/>
        <v>0</v>
      </c>
      <c r="AU138" s="73">
        <f t="shared" si="83"/>
        <v>0</v>
      </c>
      <c r="AV138" s="40">
        <v>0</v>
      </c>
      <c r="AW138" s="6">
        <v>0</v>
      </c>
      <c r="AX138" s="72">
        <f t="shared" si="84"/>
        <v>0</v>
      </c>
      <c r="AY138" s="74">
        <f t="shared" si="85"/>
        <v>0</v>
      </c>
      <c r="AZ138" s="66">
        <f t="shared" si="86"/>
        <v>140.90333449843945</v>
      </c>
      <c r="BA138" s="129">
        <v>1</v>
      </c>
      <c r="BB138" s="52" t="s">
        <v>47</v>
      </c>
      <c r="BC138" s="22">
        <v>89</v>
      </c>
      <c r="BD138" s="22" t="s">
        <v>179</v>
      </c>
      <c r="BE138" s="22" t="s">
        <v>180</v>
      </c>
      <c r="BF138" s="83">
        <v>44255</v>
      </c>
      <c r="BG138" s="40"/>
      <c r="BH138" s="34">
        <v>2437.6</v>
      </c>
      <c r="BI138" s="34"/>
      <c r="BJ138" s="34"/>
      <c r="BK138" s="34"/>
      <c r="BL138" s="34"/>
      <c r="BM138" s="35">
        <f t="shared" si="87"/>
        <v>2437.6</v>
      </c>
      <c r="BN138" s="36">
        <f t="shared" si="88"/>
        <v>0</v>
      </c>
      <c r="BO138" s="37">
        <f t="shared" si="70"/>
        <v>0</v>
      </c>
      <c r="BP138" s="41">
        <f t="shared" si="89"/>
        <v>0</v>
      </c>
      <c r="BQ138" s="34">
        <f t="shared" si="90"/>
        <v>0</v>
      </c>
      <c r="BR138" s="34">
        <f t="shared" si="91"/>
        <v>0</v>
      </c>
      <c r="BS138" s="34">
        <f t="shared" si="92"/>
        <v>0</v>
      </c>
      <c r="BT138" s="42">
        <f t="shared" si="93"/>
        <v>0</v>
      </c>
      <c r="BU138" s="43">
        <f t="shared" si="94"/>
        <v>0</v>
      </c>
      <c r="BV138" s="34">
        <f t="shared" si="95"/>
        <v>0</v>
      </c>
      <c r="BW138" s="43">
        <f t="shared" si="96"/>
        <v>0</v>
      </c>
      <c r="BX138" s="40">
        <f t="shared" si="97"/>
        <v>0</v>
      </c>
      <c r="BY138" s="93">
        <f t="shared" si="98"/>
        <v>0</v>
      </c>
      <c r="BZ138" s="39">
        <f t="shared" si="99"/>
        <v>0</v>
      </c>
      <c r="CA138" s="94">
        <f t="shared" si="100"/>
        <v>140.90333449843945</v>
      </c>
      <c r="CB138" s="129">
        <v>1</v>
      </c>
      <c r="CC138" s="52" t="s">
        <v>47</v>
      </c>
      <c r="CD138" s="22">
        <v>89</v>
      </c>
      <c r="CE138" s="22" t="s">
        <v>179</v>
      </c>
      <c r="CF138" s="22" t="s">
        <v>180</v>
      </c>
      <c r="CG138" s="31">
        <v>44286</v>
      </c>
      <c r="CH138" s="40"/>
      <c r="CI138" s="22">
        <v>2437.6</v>
      </c>
      <c r="CJ138" s="22"/>
      <c r="CK138" s="22"/>
      <c r="CL138" s="22"/>
      <c r="CM138" s="22"/>
      <c r="CN138" s="32">
        <v>2437.6</v>
      </c>
      <c r="CO138" s="36">
        <f t="shared" si="101"/>
        <v>0</v>
      </c>
      <c r="CP138" s="37">
        <f t="shared" si="102"/>
        <v>0</v>
      </c>
      <c r="CQ138" s="105">
        <f t="shared" si="103"/>
        <v>0</v>
      </c>
      <c r="CR138" s="34">
        <f t="shared" si="104"/>
        <v>0</v>
      </c>
      <c r="CS138" s="34">
        <f t="shared" si="105"/>
        <v>0</v>
      </c>
      <c r="CT138" s="34">
        <f t="shared" si="106"/>
        <v>0</v>
      </c>
      <c r="CU138" s="41">
        <f t="shared" si="107"/>
        <v>0</v>
      </c>
      <c r="CV138" s="43">
        <f t="shared" si="108"/>
        <v>0</v>
      </c>
      <c r="CW138" s="34">
        <f t="shared" si="109"/>
        <v>0</v>
      </c>
      <c r="CX138" s="43">
        <f t="shared" si="110"/>
        <v>0</v>
      </c>
      <c r="CY138" s="40">
        <f t="shared" si="111"/>
        <v>0</v>
      </c>
      <c r="CZ138" s="108">
        <f t="shared" si="112"/>
        <v>0</v>
      </c>
      <c r="DA138" s="123">
        <f t="shared" si="71"/>
        <v>0</v>
      </c>
      <c r="DB138" s="121">
        <f t="shared" si="113"/>
        <v>0</v>
      </c>
      <c r="DC138" s="124">
        <f t="shared" si="72"/>
        <v>0</v>
      </c>
      <c r="DD138" s="125">
        <f t="shared" si="73"/>
        <v>0</v>
      </c>
      <c r="DE138" s="111">
        <f t="shared" si="114"/>
        <v>0</v>
      </c>
      <c r="DF138" s="106">
        <f t="shared" si="74"/>
        <v>140.90333449843945</v>
      </c>
      <c r="DG138" s="106" t="str">
        <f t="shared" si="115"/>
        <v>П4 364_365_Новикова Е.В.</v>
      </c>
      <c r="DH138" s="129">
        <v>1</v>
      </c>
      <c r="DI138" s="52" t="s">
        <v>47</v>
      </c>
      <c r="DJ138" s="22">
        <v>89</v>
      </c>
      <c r="DK138" s="22" t="s">
        <v>179</v>
      </c>
      <c r="DL138" s="22" t="s">
        <v>180</v>
      </c>
      <c r="DM138" s="31">
        <v>44319</v>
      </c>
      <c r="DN138" s="40"/>
      <c r="DO138" s="34">
        <v>2437.6</v>
      </c>
      <c r="DP138" s="34"/>
      <c r="DQ138" s="34"/>
      <c r="DR138" s="34"/>
      <c r="DS138" s="34"/>
      <c r="DT138" s="35">
        <v>2437.6</v>
      </c>
      <c r="DU138" s="36">
        <f t="shared" si="116"/>
        <v>0</v>
      </c>
      <c r="DV138" s="37">
        <f t="shared" si="117"/>
        <v>0</v>
      </c>
      <c r="DW138" s="105">
        <f t="shared" si="118"/>
        <v>0</v>
      </c>
      <c r="DX138" s="34">
        <f t="shared" si="119"/>
        <v>0</v>
      </c>
      <c r="DY138" s="34">
        <f t="shared" si="120"/>
        <v>0</v>
      </c>
      <c r="DZ138" s="34">
        <f t="shared" si="121"/>
        <v>0</v>
      </c>
      <c r="EA138" s="41">
        <f t="shared" si="122"/>
        <v>0</v>
      </c>
      <c r="EB138" s="43">
        <f t="shared" si="123"/>
        <v>0</v>
      </c>
      <c r="EC138" s="34">
        <v>0</v>
      </c>
      <c r="ED138" s="43">
        <f t="shared" si="124"/>
        <v>0</v>
      </c>
      <c r="EE138" s="104">
        <f t="shared" si="125"/>
        <v>0</v>
      </c>
      <c r="EF138" s="39">
        <f t="shared" si="126"/>
        <v>0</v>
      </c>
      <c r="EG138" s="44">
        <f t="shared" si="127"/>
        <v>140.90333449843945</v>
      </c>
      <c r="EH138" s="144" t="s">
        <v>179</v>
      </c>
      <c r="EI138" s="129">
        <v>1</v>
      </c>
      <c r="EJ138" s="52" t="s">
        <v>47</v>
      </c>
    </row>
    <row r="139" spans="1:140" ht="15.75" thickBot="1" x14ac:dyDescent="0.3">
      <c r="A139" s="22">
        <v>90</v>
      </c>
      <c r="B139" s="22" t="s">
        <v>315</v>
      </c>
      <c r="C139" s="22" t="s">
        <v>181</v>
      </c>
      <c r="D139" s="31">
        <v>44196</v>
      </c>
      <c r="E139" s="34">
        <v>4000</v>
      </c>
      <c r="F139" s="34">
        <v>13558.08</v>
      </c>
      <c r="G139" s="34"/>
      <c r="H139" s="34"/>
      <c r="I139" s="34"/>
      <c r="J139" s="34"/>
      <c r="K139" s="35">
        <v>13558.08</v>
      </c>
      <c r="L139" s="36">
        <v>1460.1499999999996</v>
      </c>
      <c r="M139" s="37">
        <v>175.21803201893673</v>
      </c>
      <c r="N139" s="38">
        <v>1635.3680320189364</v>
      </c>
      <c r="O139" s="34">
        <v>110</v>
      </c>
      <c r="P139" s="34">
        <v>1525.3680320189364</v>
      </c>
      <c r="Q139" s="34">
        <v>209</v>
      </c>
      <c r="R139" s="42">
        <v>3961.5726246168774</v>
      </c>
      <c r="S139" s="43">
        <v>4170.5726246168779</v>
      </c>
      <c r="T139" s="34">
        <v>4170.5726246168779</v>
      </c>
      <c r="U139" s="34">
        <v>189.94254253107977</v>
      </c>
      <c r="V139" s="39">
        <v>4360.515167147958</v>
      </c>
      <c r="W139" s="44">
        <v>3845.2262044247445</v>
      </c>
      <c r="X139" s="129">
        <v>1</v>
      </c>
      <c r="Y139" s="22" t="s">
        <v>47</v>
      </c>
      <c r="Z139" s="22">
        <v>90</v>
      </c>
      <c r="AA139" s="22" t="s">
        <v>315</v>
      </c>
      <c r="AB139" s="22" t="s">
        <v>181</v>
      </c>
      <c r="AC139" s="31">
        <v>44228</v>
      </c>
      <c r="AD139" s="40">
        <v>5000</v>
      </c>
      <c r="AE139" s="22">
        <v>15171.28</v>
      </c>
      <c r="AF139" s="22"/>
      <c r="AG139" s="22"/>
      <c r="AH139" s="22"/>
      <c r="AI139" s="22"/>
      <c r="AJ139" s="32">
        <v>15171.28</v>
      </c>
      <c r="AK139" s="55">
        <f t="shared" si="68"/>
        <v>1613.2000000000007</v>
      </c>
      <c r="AL139" s="56">
        <f t="shared" si="69"/>
        <v>193.50811134006844</v>
      </c>
      <c r="AM139" s="57">
        <f t="shared" si="75"/>
        <v>1806.7081113400691</v>
      </c>
      <c r="AN139" s="49">
        <f t="shared" si="76"/>
        <v>110</v>
      </c>
      <c r="AO139" s="49">
        <f t="shared" si="77"/>
        <v>1696.7081113400691</v>
      </c>
      <c r="AP139" s="49">
        <f t="shared" si="78"/>
        <v>209</v>
      </c>
      <c r="AQ139" s="58">
        <f t="shared" si="79"/>
        <v>4517.9410322651092</v>
      </c>
      <c r="AR139" s="59">
        <f t="shared" si="80"/>
        <v>4726.9410322651092</v>
      </c>
      <c r="AS139" s="49">
        <f t="shared" si="81"/>
        <v>4726.9410322651092</v>
      </c>
      <c r="AT139" s="64">
        <f t="shared" si="82"/>
        <v>180.15664312762806</v>
      </c>
      <c r="AU139" s="73">
        <f t="shared" si="83"/>
        <v>4907.0976753927371</v>
      </c>
      <c r="AV139" s="40">
        <v>4360.515167147958</v>
      </c>
      <c r="AW139" s="6">
        <v>3830.9649047686353</v>
      </c>
      <c r="AX139" s="72">
        <f t="shared" si="84"/>
        <v>-15951.886282276206</v>
      </c>
      <c r="AY139" s="74">
        <f t="shared" si="85"/>
        <v>-11044.788606883469</v>
      </c>
      <c r="AZ139" s="66">
        <f t="shared" si="86"/>
        <v>-12199.562402458723</v>
      </c>
      <c r="BA139" s="129">
        <v>1</v>
      </c>
      <c r="BB139" s="52" t="s">
        <v>47</v>
      </c>
      <c r="BC139" s="22">
        <v>90</v>
      </c>
      <c r="BD139" s="22" t="s">
        <v>315</v>
      </c>
      <c r="BE139" s="22" t="s">
        <v>181</v>
      </c>
      <c r="BF139" s="83">
        <v>44255</v>
      </c>
      <c r="BG139" s="40"/>
      <c r="BH139" s="34">
        <v>17167.47</v>
      </c>
      <c r="BI139" s="34"/>
      <c r="BJ139" s="34"/>
      <c r="BK139" s="34"/>
      <c r="BL139" s="34"/>
      <c r="BM139" s="35">
        <f t="shared" si="87"/>
        <v>17167.47</v>
      </c>
      <c r="BN139" s="36">
        <f t="shared" si="88"/>
        <v>1996.1900000000005</v>
      </c>
      <c r="BO139" s="37">
        <f t="shared" si="70"/>
        <v>239.54279999999923</v>
      </c>
      <c r="BP139" s="41">
        <f t="shared" si="89"/>
        <v>2235.7327999999998</v>
      </c>
      <c r="BQ139" s="34">
        <f t="shared" si="90"/>
        <v>110</v>
      </c>
      <c r="BR139" s="34">
        <f t="shared" si="91"/>
        <v>2125.7327999999998</v>
      </c>
      <c r="BS139" s="34">
        <f t="shared" si="92"/>
        <v>209</v>
      </c>
      <c r="BT139" s="42">
        <f t="shared" si="93"/>
        <v>5402.133213287153</v>
      </c>
      <c r="BU139" s="43">
        <f t="shared" si="94"/>
        <v>5611.133213287153</v>
      </c>
      <c r="BV139" s="34">
        <f t="shared" si="95"/>
        <v>5611.133213287153</v>
      </c>
      <c r="BW139" s="43">
        <f t="shared" si="96"/>
        <v>283.69642638905623</v>
      </c>
      <c r="BX139" s="40">
        <f t="shared" si="97"/>
        <v>5894.8296396762089</v>
      </c>
      <c r="BY139" s="93">
        <f t="shared" si="98"/>
        <v>700.93213417386778</v>
      </c>
      <c r="BZ139" s="39">
        <f t="shared" si="99"/>
        <v>6595.7617738500767</v>
      </c>
      <c r="CA139" s="94">
        <f t="shared" si="100"/>
        <v>-5603.8006286086465</v>
      </c>
      <c r="CB139" s="129">
        <v>1</v>
      </c>
      <c r="CC139" s="52" t="s">
        <v>47</v>
      </c>
      <c r="CD139" s="22">
        <v>90</v>
      </c>
      <c r="CE139" s="22" t="s">
        <v>315</v>
      </c>
      <c r="CF139" s="22" t="s">
        <v>181</v>
      </c>
      <c r="CG139" s="31">
        <v>44286</v>
      </c>
      <c r="CH139" s="40"/>
      <c r="CI139" s="22">
        <v>20089.97</v>
      </c>
      <c r="CJ139" s="22"/>
      <c r="CK139" s="22"/>
      <c r="CL139" s="22"/>
      <c r="CM139" s="22"/>
      <c r="CN139" s="32">
        <v>20089.97</v>
      </c>
      <c r="CO139" s="36">
        <f t="shared" si="101"/>
        <v>2922.5</v>
      </c>
      <c r="CP139" s="37">
        <f t="shared" si="102"/>
        <v>350.70028535562159</v>
      </c>
      <c r="CQ139" s="105">
        <f t="shared" si="103"/>
        <v>3273.2002853556214</v>
      </c>
      <c r="CR139" s="34">
        <f t="shared" si="104"/>
        <v>110</v>
      </c>
      <c r="CS139" s="34">
        <f t="shared" si="105"/>
        <v>3163.2002853556214</v>
      </c>
      <c r="CT139" s="34">
        <f t="shared" si="106"/>
        <v>209</v>
      </c>
      <c r="CU139" s="41">
        <f t="shared" si="107"/>
        <v>8043.2549676598192</v>
      </c>
      <c r="CV139" s="43">
        <f t="shared" si="108"/>
        <v>8252.2549676598192</v>
      </c>
      <c r="CW139" s="34">
        <f t="shared" si="109"/>
        <v>8252.2549676598192</v>
      </c>
      <c r="CX139" s="43">
        <f t="shared" si="110"/>
        <v>430.32748802724512</v>
      </c>
      <c r="CY139" s="40">
        <f t="shared" si="111"/>
        <v>8682.5824556870648</v>
      </c>
      <c r="CZ139" s="108">
        <f t="shared" si="112"/>
        <v>773.34023355316788</v>
      </c>
      <c r="DA139" s="123">
        <f t="shared" si="71"/>
        <v>-700.93213417386778</v>
      </c>
      <c r="DB139" s="121">
        <f t="shared" si="113"/>
        <v>-773.34023355316788</v>
      </c>
      <c r="DC139" s="124">
        <f t="shared" si="72"/>
        <v>-2331.1488652991698</v>
      </c>
      <c r="DD139" s="125">
        <f t="shared" si="73"/>
        <v>-2516.6926026611322</v>
      </c>
      <c r="DE139" s="111">
        <f t="shared" si="114"/>
        <v>3133.8088535528937</v>
      </c>
      <c r="DF139" s="106">
        <f t="shared" si="74"/>
        <v>-2469.9917750557529</v>
      </c>
      <c r="DG139" s="106" t="str">
        <f t="shared" si="115"/>
        <v>П4 376_Ионова А.С.</v>
      </c>
      <c r="DH139" s="129">
        <v>1</v>
      </c>
      <c r="DI139" s="52" t="s">
        <v>47</v>
      </c>
      <c r="DJ139" s="22">
        <v>90</v>
      </c>
      <c r="DK139" s="22" t="s">
        <v>315</v>
      </c>
      <c r="DL139" s="22" t="s">
        <v>181</v>
      </c>
      <c r="DM139" s="31">
        <v>44319</v>
      </c>
      <c r="DN139" s="40"/>
      <c r="DO139" s="34">
        <v>22536.560000000001</v>
      </c>
      <c r="DP139" s="34"/>
      <c r="DQ139" s="34"/>
      <c r="DR139" s="34"/>
      <c r="DS139" s="34"/>
      <c r="DT139" s="35">
        <v>22536.560000000001</v>
      </c>
      <c r="DU139" s="36">
        <f t="shared" si="116"/>
        <v>2446.59</v>
      </c>
      <c r="DV139" s="37">
        <f t="shared" si="117"/>
        <v>293.58948132872342</v>
      </c>
      <c r="DW139" s="105">
        <f t="shared" si="118"/>
        <v>2740.1794813287233</v>
      </c>
      <c r="DX139" s="34">
        <f t="shared" si="119"/>
        <v>110</v>
      </c>
      <c r="DY139" s="34">
        <f t="shared" si="120"/>
        <v>2630.1794813287233</v>
      </c>
      <c r="DZ139" s="34">
        <f t="shared" si="121"/>
        <v>209</v>
      </c>
      <c r="EA139" s="41">
        <f t="shared" si="122"/>
        <v>6528.9353065224841</v>
      </c>
      <c r="EB139" s="43">
        <f t="shared" si="123"/>
        <v>6737.9353065224841</v>
      </c>
      <c r="EC139" s="34">
        <v>8252.2549676598192</v>
      </c>
      <c r="ED139" s="43">
        <f t="shared" si="124"/>
        <v>430.32748802724512</v>
      </c>
      <c r="EE139" s="104">
        <f t="shared" si="125"/>
        <v>7168.2627945497288</v>
      </c>
      <c r="EF139" s="39">
        <f t="shared" si="126"/>
        <v>4293.2182788068467</v>
      </c>
      <c r="EG139" s="44">
        <f t="shared" si="127"/>
        <v>1823.2265037510938</v>
      </c>
      <c r="EH139" s="144" t="s">
        <v>315</v>
      </c>
      <c r="EI139" s="129">
        <v>1</v>
      </c>
      <c r="EJ139" s="52" t="s">
        <v>47</v>
      </c>
    </row>
    <row r="140" spans="1:140" ht="15.75" thickBot="1" x14ac:dyDescent="0.3">
      <c r="A140" s="22">
        <v>91</v>
      </c>
      <c r="B140" s="22" t="s">
        <v>182</v>
      </c>
      <c r="C140" s="22" t="s">
        <v>183</v>
      </c>
      <c r="D140" s="31">
        <v>44196</v>
      </c>
      <c r="E140" s="34"/>
      <c r="F140" s="34">
        <v>1023.6800000000001</v>
      </c>
      <c r="G140" s="34"/>
      <c r="H140" s="34"/>
      <c r="I140" s="34"/>
      <c r="J140" s="34"/>
      <c r="K140" s="35">
        <v>1023.6800000000001</v>
      </c>
      <c r="L140" s="36">
        <v>21.080000000000041</v>
      </c>
      <c r="M140" s="37">
        <v>2.5296004622533261</v>
      </c>
      <c r="N140" s="38">
        <v>23.609600462253368</v>
      </c>
      <c r="O140" s="34">
        <v>23.609600462253368</v>
      </c>
      <c r="P140" s="34">
        <v>0</v>
      </c>
      <c r="Q140" s="34">
        <v>44.8582408782814</v>
      </c>
      <c r="R140" s="42">
        <v>0</v>
      </c>
      <c r="S140" s="43">
        <v>44.8582408782814</v>
      </c>
      <c r="T140" s="34">
        <v>0</v>
      </c>
      <c r="U140" s="34">
        <v>0</v>
      </c>
      <c r="V140" s="39">
        <v>44.8582408782814</v>
      </c>
      <c r="W140" s="44">
        <v>-497.31884506549937</v>
      </c>
      <c r="X140" s="129">
        <v>1</v>
      </c>
      <c r="Y140" s="22" t="s">
        <v>47</v>
      </c>
      <c r="Z140" s="22">
        <v>91</v>
      </c>
      <c r="AA140" s="22" t="s">
        <v>182</v>
      </c>
      <c r="AB140" s="22" t="s">
        <v>183</v>
      </c>
      <c r="AC140" s="31">
        <v>44228</v>
      </c>
      <c r="AD140" s="40"/>
      <c r="AE140" s="22">
        <v>1045.3399999999999</v>
      </c>
      <c r="AF140" s="22"/>
      <c r="AG140" s="22"/>
      <c r="AH140" s="22"/>
      <c r="AI140" s="22"/>
      <c r="AJ140" s="32">
        <v>1045.3399999999999</v>
      </c>
      <c r="AK140" s="55">
        <f t="shared" si="68"/>
        <v>21.659999999999854</v>
      </c>
      <c r="AL140" s="56">
        <f t="shared" si="69"/>
        <v>2.5981810634923459</v>
      </c>
      <c r="AM140" s="57">
        <f t="shared" si="75"/>
        <v>24.258181063492202</v>
      </c>
      <c r="AN140" s="49">
        <f t="shared" si="76"/>
        <v>24.258181063492202</v>
      </c>
      <c r="AO140" s="49">
        <f t="shared" si="77"/>
        <v>0</v>
      </c>
      <c r="AP140" s="49">
        <f t="shared" si="78"/>
        <v>46.090544020635178</v>
      </c>
      <c r="AQ140" s="58">
        <f t="shared" si="79"/>
        <v>0</v>
      </c>
      <c r="AR140" s="59">
        <f t="shared" si="80"/>
        <v>46.090544020635178</v>
      </c>
      <c r="AS140" s="49">
        <f t="shared" si="81"/>
        <v>0</v>
      </c>
      <c r="AT140" s="64">
        <f t="shared" si="82"/>
        <v>0</v>
      </c>
      <c r="AU140" s="73">
        <f t="shared" si="83"/>
        <v>46.090544020635178</v>
      </c>
      <c r="AV140" s="40">
        <v>44.8582408782814</v>
      </c>
      <c r="AW140" s="6">
        <v>32.790021130158635</v>
      </c>
      <c r="AX140" s="72">
        <f t="shared" si="84"/>
        <v>-150.69325850174133</v>
      </c>
      <c r="AY140" s="74">
        <f t="shared" si="85"/>
        <v>-104.60271448110615</v>
      </c>
      <c r="AZ140" s="66">
        <f t="shared" si="86"/>
        <v>-601.92155954660552</v>
      </c>
      <c r="BA140" s="129">
        <v>1</v>
      </c>
      <c r="BB140" s="52" t="s">
        <v>47</v>
      </c>
      <c r="BC140" s="22">
        <v>91</v>
      </c>
      <c r="BD140" s="22" t="s">
        <v>182</v>
      </c>
      <c r="BE140" s="22" t="s">
        <v>183</v>
      </c>
      <c r="BF140" s="83">
        <v>44255</v>
      </c>
      <c r="BG140" s="40"/>
      <c r="BH140" s="34">
        <v>1062.0899999999999</v>
      </c>
      <c r="BI140" s="34"/>
      <c r="BJ140" s="34"/>
      <c r="BK140" s="34"/>
      <c r="BL140" s="34"/>
      <c r="BM140" s="35">
        <f t="shared" si="87"/>
        <v>1062.0899999999999</v>
      </c>
      <c r="BN140" s="36">
        <f t="shared" si="88"/>
        <v>16.75</v>
      </c>
      <c r="BO140" s="37">
        <f t="shared" si="70"/>
        <v>2.0099999999999931</v>
      </c>
      <c r="BP140" s="41">
        <f t="shared" si="89"/>
        <v>18.759999999999994</v>
      </c>
      <c r="BQ140" s="34">
        <f t="shared" si="90"/>
        <v>18.759999999999994</v>
      </c>
      <c r="BR140" s="34">
        <f t="shared" si="91"/>
        <v>0</v>
      </c>
      <c r="BS140" s="34">
        <f t="shared" si="92"/>
        <v>35.643999999999991</v>
      </c>
      <c r="BT140" s="42">
        <f t="shared" si="93"/>
        <v>0</v>
      </c>
      <c r="BU140" s="43">
        <f t="shared" si="94"/>
        <v>35.643999999999991</v>
      </c>
      <c r="BV140" s="34">
        <f t="shared" si="95"/>
        <v>0</v>
      </c>
      <c r="BW140" s="43">
        <f t="shared" si="96"/>
        <v>0</v>
      </c>
      <c r="BX140" s="40">
        <f t="shared" si="97"/>
        <v>35.643999999999991</v>
      </c>
      <c r="BY140" s="93">
        <f t="shared" si="98"/>
        <v>4.238294661194935</v>
      </c>
      <c r="BZ140" s="39">
        <f t="shared" si="99"/>
        <v>39.882294661194926</v>
      </c>
      <c r="CA140" s="94">
        <f t="shared" si="100"/>
        <v>-562.0392648854106</v>
      </c>
      <c r="CB140" s="129">
        <v>1</v>
      </c>
      <c r="CC140" s="52" t="s">
        <v>47</v>
      </c>
      <c r="CD140" s="22">
        <v>91</v>
      </c>
      <c r="CE140" s="22" t="s">
        <v>182</v>
      </c>
      <c r="CF140" s="22" t="s">
        <v>183</v>
      </c>
      <c r="CG140" s="31">
        <v>44286</v>
      </c>
      <c r="CH140" s="40"/>
      <c r="CI140" s="22">
        <v>1080.22</v>
      </c>
      <c r="CJ140" s="22"/>
      <c r="CK140" s="22"/>
      <c r="CL140" s="22"/>
      <c r="CM140" s="22"/>
      <c r="CN140" s="32">
        <v>1080.22</v>
      </c>
      <c r="CO140" s="36">
        <f t="shared" si="101"/>
        <v>18.130000000000109</v>
      </c>
      <c r="CP140" s="37">
        <f t="shared" si="102"/>
        <v>2.1756017702300965</v>
      </c>
      <c r="CQ140" s="105">
        <f t="shared" si="103"/>
        <v>20.305601770230204</v>
      </c>
      <c r="CR140" s="34">
        <f t="shared" si="104"/>
        <v>20.305601770230204</v>
      </c>
      <c r="CS140" s="34">
        <f t="shared" si="105"/>
        <v>0</v>
      </c>
      <c r="CT140" s="34">
        <f t="shared" si="106"/>
        <v>38.580643363437389</v>
      </c>
      <c r="CU140" s="41">
        <f t="shared" si="107"/>
        <v>0</v>
      </c>
      <c r="CV140" s="43">
        <f t="shared" si="108"/>
        <v>38.580643363437389</v>
      </c>
      <c r="CW140" s="34">
        <f t="shared" si="109"/>
        <v>0</v>
      </c>
      <c r="CX140" s="43">
        <f t="shared" si="110"/>
        <v>0</v>
      </c>
      <c r="CY140" s="40">
        <f t="shared" si="111"/>
        <v>38.580643363437389</v>
      </c>
      <c r="CZ140" s="108">
        <f t="shared" si="112"/>
        <v>3.4363006515152277</v>
      </c>
      <c r="DA140" s="123">
        <f t="shared" si="71"/>
        <v>-4.238294661194935</v>
      </c>
      <c r="DB140" s="121">
        <f t="shared" si="113"/>
        <v>-3.4363006515152277</v>
      </c>
      <c r="DC140" s="124">
        <f t="shared" si="72"/>
        <v>-14.808322489646679</v>
      </c>
      <c r="DD140" s="125">
        <f t="shared" si="73"/>
        <v>-11.765950051129435</v>
      </c>
      <c r="DE140" s="111">
        <f t="shared" si="114"/>
        <v>7.7680761614663414</v>
      </c>
      <c r="DF140" s="106">
        <f t="shared" si="74"/>
        <v>-554.27118872394431</v>
      </c>
      <c r="DG140" s="106" t="str">
        <f t="shared" si="115"/>
        <v>П4 386_Хороших А.А.</v>
      </c>
      <c r="DH140" s="129">
        <v>1</v>
      </c>
      <c r="DI140" s="52" t="s">
        <v>47</v>
      </c>
      <c r="DJ140" s="22">
        <v>91</v>
      </c>
      <c r="DK140" s="22" t="s">
        <v>182</v>
      </c>
      <c r="DL140" s="22" t="s">
        <v>183</v>
      </c>
      <c r="DM140" s="31">
        <v>44319</v>
      </c>
      <c r="DN140" s="40"/>
      <c r="DO140" s="34">
        <v>1106.44</v>
      </c>
      <c r="DP140" s="34"/>
      <c r="DQ140" s="34"/>
      <c r="DR140" s="34"/>
      <c r="DS140" s="34"/>
      <c r="DT140" s="35">
        <v>1106.44</v>
      </c>
      <c r="DU140" s="36">
        <f t="shared" si="116"/>
        <v>26.220000000000027</v>
      </c>
      <c r="DV140" s="37">
        <f t="shared" si="117"/>
        <v>3.1463858678565417</v>
      </c>
      <c r="DW140" s="105">
        <f t="shared" si="118"/>
        <v>29.366385867856568</v>
      </c>
      <c r="DX140" s="34">
        <f t="shared" si="119"/>
        <v>29.366385867856568</v>
      </c>
      <c r="DY140" s="34">
        <f t="shared" si="120"/>
        <v>0</v>
      </c>
      <c r="DZ140" s="34">
        <f t="shared" si="121"/>
        <v>55.796133148927474</v>
      </c>
      <c r="EA140" s="41">
        <f t="shared" si="122"/>
        <v>0</v>
      </c>
      <c r="EB140" s="43">
        <f t="shared" si="123"/>
        <v>55.796133148927474</v>
      </c>
      <c r="EC140" s="34">
        <v>0</v>
      </c>
      <c r="ED140" s="43">
        <f t="shared" si="124"/>
        <v>0</v>
      </c>
      <c r="EE140" s="104">
        <f t="shared" si="125"/>
        <v>55.796133148927474</v>
      </c>
      <c r="EF140" s="39">
        <f t="shared" si="126"/>
        <v>33.417438169796199</v>
      </c>
      <c r="EG140" s="44">
        <f t="shared" si="127"/>
        <v>-520.85375055414806</v>
      </c>
      <c r="EH140" s="144" t="s">
        <v>182</v>
      </c>
      <c r="EI140" s="129">
        <v>1</v>
      </c>
      <c r="EJ140" s="52" t="s">
        <v>47</v>
      </c>
    </row>
    <row r="141" spans="1:140" ht="15.75" thickBot="1" x14ac:dyDescent="0.3">
      <c r="A141" s="22">
        <v>92</v>
      </c>
      <c r="B141" s="22" t="s">
        <v>184</v>
      </c>
      <c r="C141" s="22" t="s">
        <v>185</v>
      </c>
      <c r="D141" s="31">
        <v>44196</v>
      </c>
      <c r="E141" s="34">
        <v>1000</v>
      </c>
      <c r="F141" s="34">
        <v>2986.55</v>
      </c>
      <c r="G141" s="34"/>
      <c r="H141" s="34"/>
      <c r="I141" s="34"/>
      <c r="J141" s="34"/>
      <c r="K141" s="35">
        <v>2986.55</v>
      </c>
      <c r="L141" s="36">
        <v>8.4900000000002365</v>
      </c>
      <c r="M141" s="37">
        <v>1.0188001861732112</v>
      </c>
      <c r="N141" s="38">
        <v>9.5088001861734472</v>
      </c>
      <c r="O141" s="34">
        <v>9.5088001861734472</v>
      </c>
      <c r="P141" s="34">
        <v>0</v>
      </c>
      <c r="Q141" s="34">
        <v>18.066720353729551</v>
      </c>
      <c r="R141" s="42">
        <v>0</v>
      </c>
      <c r="S141" s="43">
        <v>18.066720353729551</v>
      </c>
      <c r="T141" s="34">
        <v>0</v>
      </c>
      <c r="U141" s="34">
        <v>0</v>
      </c>
      <c r="V141" s="39">
        <v>18.066720353729551</v>
      </c>
      <c r="W141" s="44">
        <v>691.47316986860187</v>
      </c>
      <c r="X141" s="129">
        <v>1</v>
      </c>
      <c r="Y141" s="22" t="s">
        <v>47</v>
      </c>
      <c r="Z141" s="22">
        <v>92</v>
      </c>
      <c r="AA141" s="22" t="s">
        <v>184</v>
      </c>
      <c r="AB141" s="22" t="s">
        <v>185</v>
      </c>
      <c r="AC141" s="31">
        <v>44228</v>
      </c>
      <c r="AD141" s="40"/>
      <c r="AE141" s="22">
        <v>2987.06</v>
      </c>
      <c r="AF141" s="22"/>
      <c r="AG141" s="22"/>
      <c r="AH141" s="22"/>
      <c r="AI141" s="22"/>
      <c r="AJ141" s="32">
        <v>2987.06</v>
      </c>
      <c r="AK141" s="55">
        <f t="shared" si="68"/>
        <v>0.50999999999976353</v>
      </c>
      <c r="AL141" s="56">
        <f t="shared" si="69"/>
        <v>6.1176008420151931E-2</v>
      </c>
      <c r="AM141" s="57">
        <f t="shared" si="75"/>
        <v>0.57117600841991545</v>
      </c>
      <c r="AN141" s="49">
        <f t="shared" si="76"/>
        <v>0.57117600841991545</v>
      </c>
      <c r="AO141" s="49">
        <f t="shared" si="77"/>
        <v>0</v>
      </c>
      <c r="AP141" s="49">
        <f t="shared" si="78"/>
        <v>1.0852344159978393</v>
      </c>
      <c r="AQ141" s="58">
        <f t="shared" si="79"/>
        <v>0</v>
      </c>
      <c r="AR141" s="59">
        <f t="shared" si="80"/>
        <v>1.0852344159978393</v>
      </c>
      <c r="AS141" s="49">
        <f t="shared" si="81"/>
        <v>0</v>
      </c>
      <c r="AT141" s="64">
        <f t="shared" si="82"/>
        <v>0</v>
      </c>
      <c r="AU141" s="73">
        <f t="shared" si="83"/>
        <v>1.0852344159978393</v>
      </c>
      <c r="AV141" s="40">
        <v>18.066720353729551</v>
      </c>
      <c r="AW141" s="6">
        <v>16.150308914853628</v>
      </c>
      <c r="AX141" s="72">
        <f t="shared" si="84"/>
        <v>-42.992277991329516</v>
      </c>
      <c r="AY141" s="74">
        <f t="shared" si="85"/>
        <v>-41.907043575331677</v>
      </c>
      <c r="AZ141" s="66">
        <f t="shared" si="86"/>
        <v>649.56612629327014</v>
      </c>
      <c r="BA141" s="129">
        <v>1</v>
      </c>
      <c r="BB141" s="52" t="s">
        <v>47</v>
      </c>
      <c r="BC141" s="22">
        <v>92</v>
      </c>
      <c r="BD141" s="22" t="s">
        <v>184</v>
      </c>
      <c r="BE141" s="22" t="s">
        <v>185</v>
      </c>
      <c r="BF141" s="83">
        <v>44255</v>
      </c>
      <c r="BG141" s="40">
        <v>1000</v>
      </c>
      <c r="BH141" s="34">
        <v>2987.82</v>
      </c>
      <c r="BI141" s="34"/>
      <c r="BJ141" s="34"/>
      <c r="BK141" s="34"/>
      <c r="BL141" s="34"/>
      <c r="BM141" s="35">
        <f t="shared" si="87"/>
        <v>2987.82</v>
      </c>
      <c r="BN141" s="36">
        <f t="shared" si="88"/>
        <v>0.76000000000021828</v>
      </c>
      <c r="BO141" s="37">
        <f t="shared" si="70"/>
        <v>9.1200000000025871E-2</v>
      </c>
      <c r="BP141" s="41">
        <f t="shared" si="89"/>
        <v>0.85120000000024421</v>
      </c>
      <c r="BQ141" s="34">
        <f t="shared" si="90"/>
        <v>0.85120000000024421</v>
      </c>
      <c r="BR141" s="34">
        <f t="shared" si="91"/>
        <v>0</v>
      </c>
      <c r="BS141" s="34">
        <f t="shared" si="92"/>
        <v>1.6172800000004639</v>
      </c>
      <c r="BT141" s="42">
        <f t="shared" si="93"/>
        <v>0</v>
      </c>
      <c r="BU141" s="43">
        <f t="shared" si="94"/>
        <v>1.6172800000004639</v>
      </c>
      <c r="BV141" s="34">
        <f t="shared" si="95"/>
        <v>0</v>
      </c>
      <c r="BW141" s="43">
        <f t="shared" si="96"/>
        <v>0</v>
      </c>
      <c r="BX141" s="40">
        <f t="shared" si="97"/>
        <v>1.6172800000004639</v>
      </c>
      <c r="BY141" s="93">
        <f t="shared" si="98"/>
        <v>0.19230471298561644</v>
      </c>
      <c r="BZ141" s="39">
        <f t="shared" si="99"/>
        <v>1.8095847129860803</v>
      </c>
      <c r="CA141" s="94">
        <f t="shared" si="100"/>
        <v>-348.62428899374379</v>
      </c>
      <c r="CB141" s="129">
        <v>1</v>
      </c>
      <c r="CC141" s="52" t="s">
        <v>47</v>
      </c>
      <c r="CD141" s="22">
        <v>92</v>
      </c>
      <c r="CE141" s="22" t="s">
        <v>184</v>
      </c>
      <c r="CF141" s="22" t="s">
        <v>185</v>
      </c>
      <c r="CG141" s="31">
        <v>44286</v>
      </c>
      <c r="CH141" s="40"/>
      <c r="CI141" s="22">
        <v>3014.52</v>
      </c>
      <c r="CJ141" s="22"/>
      <c r="CK141" s="22"/>
      <c r="CL141" s="22"/>
      <c r="CM141" s="22"/>
      <c r="CN141" s="32">
        <v>3014.52</v>
      </c>
      <c r="CO141" s="36">
        <f t="shared" si="101"/>
        <v>26.699999999999818</v>
      </c>
      <c r="CP141" s="37">
        <f t="shared" si="102"/>
        <v>3.2040026070128427</v>
      </c>
      <c r="CQ141" s="105">
        <f t="shared" si="103"/>
        <v>29.904002607012661</v>
      </c>
      <c r="CR141" s="34">
        <f t="shared" si="104"/>
        <v>29.904002607012661</v>
      </c>
      <c r="CS141" s="34">
        <f t="shared" si="105"/>
        <v>0</v>
      </c>
      <c r="CT141" s="34">
        <f t="shared" si="106"/>
        <v>56.81760495332405</v>
      </c>
      <c r="CU141" s="41">
        <f t="shared" si="107"/>
        <v>0</v>
      </c>
      <c r="CV141" s="43">
        <f t="shared" si="108"/>
        <v>56.81760495332405</v>
      </c>
      <c r="CW141" s="34">
        <f t="shared" si="109"/>
        <v>0</v>
      </c>
      <c r="CX141" s="43">
        <f t="shared" si="110"/>
        <v>0</v>
      </c>
      <c r="CY141" s="40">
        <f t="shared" si="111"/>
        <v>56.81760495332405</v>
      </c>
      <c r="CZ141" s="108">
        <f t="shared" si="112"/>
        <v>5.0606303031139213</v>
      </c>
      <c r="DA141" s="123">
        <f t="shared" si="71"/>
        <v>-0.19230471298561644</v>
      </c>
      <c r="DB141" s="121">
        <f t="shared" si="113"/>
        <v>-5.0606303031139213</v>
      </c>
      <c r="DC141" s="124">
        <f t="shared" si="72"/>
        <v>-0.6719000055005796</v>
      </c>
      <c r="DD141" s="125">
        <f t="shared" si="73"/>
        <v>-17.327681542479418</v>
      </c>
      <c r="DE141" s="111">
        <f t="shared" si="114"/>
        <v>38.625718692358433</v>
      </c>
      <c r="DF141" s="106">
        <f t="shared" si="74"/>
        <v>-309.99857030138537</v>
      </c>
      <c r="DG141" s="106" t="str">
        <f t="shared" si="115"/>
        <v>П4 452_Голобордо Т.М.</v>
      </c>
      <c r="DH141" s="129">
        <v>1</v>
      </c>
      <c r="DI141" s="52" t="s">
        <v>47</v>
      </c>
      <c r="DJ141" s="22">
        <v>92</v>
      </c>
      <c r="DK141" s="22" t="s">
        <v>184</v>
      </c>
      <c r="DL141" s="22" t="s">
        <v>185</v>
      </c>
      <c r="DM141" s="31">
        <v>44319</v>
      </c>
      <c r="DN141" s="40"/>
      <c r="DO141" s="34">
        <v>3069.12</v>
      </c>
      <c r="DP141" s="34"/>
      <c r="DQ141" s="34"/>
      <c r="DR141" s="34"/>
      <c r="DS141" s="34"/>
      <c r="DT141" s="35">
        <v>3069.12</v>
      </c>
      <c r="DU141" s="36">
        <f t="shared" si="116"/>
        <v>54.599999999999909</v>
      </c>
      <c r="DV141" s="37">
        <f t="shared" si="117"/>
        <v>6.5519705715090275</v>
      </c>
      <c r="DW141" s="105">
        <f t="shared" si="118"/>
        <v>61.15197057150894</v>
      </c>
      <c r="DX141" s="34">
        <f t="shared" si="119"/>
        <v>61.15197057150894</v>
      </c>
      <c r="DY141" s="34">
        <f t="shared" si="120"/>
        <v>0</v>
      </c>
      <c r="DZ141" s="34">
        <f t="shared" si="121"/>
        <v>116.18874408586699</v>
      </c>
      <c r="EA141" s="41">
        <f t="shared" si="122"/>
        <v>0</v>
      </c>
      <c r="EB141" s="43">
        <f t="shared" si="123"/>
        <v>116.18874408586699</v>
      </c>
      <c r="EC141" s="34">
        <v>0</v>
      </c>
      <c r="ED141" s="43">
        <f t="shared" si="124"/>
        <v>0</v>
      </c>
      <c r="EE141" s="104">
        <f t="shared" si="125"/>
        <v>116.18874408586699</v>
      </c>
      <c r="EF141" s="39">
        <f t="shared" si="126"/>
        <v>69.58780030781341</v>
      </c>
      <c r="EG141" s="44">
        <f t="shared" si="127"/>
        <v>-240.41076999357196</v>
      </c>
      <c r="EH141" s="144" t="s">
        <v>184</v>
      </c>
      <c r="EI141" s="129">
        <v>1</v>
      </c>
      <c r="EJ141" s="52" t="s">
        <v>47</v>
      </c>
    </row>
    <row r="142" spans="1:140" ht="15.75" thickBot="1" x14ac:dyDescent="0.3">
      <c r="A142" s="22">
        <v>93</v>
      </c>
      <c r="B142" s="22" t="s">
        <v>186</v>
      </c>
      <c r="C142" s="22" t="s">
        <v>187</v>
      </c>
      <c r="D142" s="31">
        <v>44196</v>
      </c>
      <c r="E142" s="34"/>
      <c r="F142" s="34">
        <v>151.11000000000001</v>
      </c>
      <c r="G142" s="34"/>
      <c r="H142" s="34"/>
      <c r="I142" s="34"/>
      <c r="J142" s="34"/>
      <c r="K142" s="35">
        <v>151.11000000000001</v>
      </c>
      <c r="L142" s="36">
        <v>0</v>
      </c>
      <c r="M142" s="37">
        <v>0</v>
      </c>
      <c r="N142" s="38">
        <v>0</v>
      </c>
      <c r="O142" s="34">
        <v>0</v>
      </c>
      <c r="P142" s="34">
        <v>0</v>
      </c>
      <c r="Q142" s="34">
        <v>0</v>
      </c>
      <c r="R142" s="42">
        <v>0</v>
      </c>
      <c r="S142" s="43">
        <v>0</v>
      </c>
      <c r="T142" s="34">
        <v>0</v>
      </c>
      <c r="U142" s="34">
        <v>0</v>
      </c>
      <c r="V142" s="39">
        <v>0</v>
      </c>
      <c r="W142" s="44">
        <v>168.96845395552992</v>
      </c>
      <c r="X142" s="129">
        <v>1</v>
      </c>
      <c r="Y142" s="22" t="s">
        <v>47</v>
      </c>
      <c r="Z142" s="22">
        <v>93</v>
      </c>
      <c r="AA142" s="22" t="s">
        <v>186</v>
      </c>
      <c r="AB142" s="22" t="s">
        <v>187</v>
      </c>
      <c r="AC142" s="31">
        <v>44228</v>
      </c>
      <c r="AD142" s="40"/>
      <c r="AE142" s="22">
        <v>151.11000000000001</v>
      </c>
      <c r="AF142" s="22"/>
      <c r="AG142" s="22"/>
      <c r="AH142" s="22"/>
      <c r="AI142" s="22"/>
      <c r="AJ142" s="32">
        <v>151.11000000000001</v>
      </c>
      <c r="AK142" s="55">
        <f t="shared" si="68"/>
        <v>0</v>
      </c>
      <c r="AL142" s="56">
        <f t="shared" si="69"/>
        <v>0</v>
      </c>
      <c r="AM142" s="57">
        <f t="shared" si="75"/>
        <v>0</v>
      </c>
      <c r="AN142" s="49">
        <f t="shared" si="76"/>
        <v>0</v>
      </c>
      <c r="AO142" s="49">
        <f t="shared" si="77"/>
        <v>0</v>
      </c>
      <c r="AP142" s="49">
        <f t="shared" si="78"/>
        <v>0</v>
      </c>
      <c r="AQ142" s="58">
        <f t="shared" si="79"/>
        <v>0</v>
      </c>
      <c r="AR142" s="59">
        <f t="shared" si="80"/>
        <v>0</v>
      </c>
      <c r="AS142" s="49">
        <f t="shared" si="81"/>
        <v>0</v>
      </c>
      <c r="AT142" s="64">
        <f t="shared" si="82"/>
        <v>0</v>
      </c>
      <c r="AU142" s="73">
        <f t="shared" si="83"/>
        <v>0</v>
      </c>
      <c r="AV142" s="40">
        <v>0</v>
      </c>
      <c r="AW142" s="6">
        <v>0.7447441528589418</v>
      </c>
      <c r="AX142" s="72">
        <f t="shared" si="84"/>
        <v>-0.90697434980956892</v>
      </c>
      <c r="AY142" s="74">
        <f t="shared" si="85"/>
        <v>-0.90697434980956892</v>
      </c>
      <c r="AZ142" s="66">
        <f t="shared" si="86"/>
        <v>168.06147960572036</v>
      </c>
      <c r="BA142" s="129">
        <v>1</v>
      </c>
      <c r="BB142" s="52" t="s">
        <v>47</v>
      </c>
      <c r="BC142" s="22">
        <v>93</v>
      </c>
      <c r="BD142" s="22" t="s">
        <v>186</v>
      </c>
      <c r="BE142" s="22" t="s">
        <v>187</v>
      </c>
      <c r="BF142" s="83">
        <v>44255</v>
      </c>
      <c r="BG142" s="40"/>
      <c r="BH142" s="34">
        <v>151.11000000000001</v>
      </c>
      <c r="BI142" s="34"/>
      <c r="BJ142" s="34"/>
      <c r="BK142" s="34"/>
      <c r="BL142" s="34"/>
      <c r="BM142" s="35">
        <f t="shared" si="87"/>
        <v>151.11000000000001</v>
      </c>
      <c r="BN142" s="36">
        <f t="shared" si="88"/>
        <v>0</v>
      </c>
      <c r="BO142" s="37">
        <f t="shared" si="70"/>
        <v>0</v>
      </c>
      <c r="BP142" s="41">
        <f t="shared" si="89"/>
        <v>0</v>
      </c>
      <c r="BQ142" s="34">
        <f t="shared" si="90"/>
        <v>0</v>
      </c>
      <c r="BR142" s="34">
        <f t="shared" si="91"/>
        <v>0</v>
      </c>
      <c r="BS142" s="34">
        <f t="shared" si="92"/>
        <v>0</v>
      </c>
      <c r="BT142" s="42">
        <f t="shared" si="93"/>
        <v>0</v>
      </c>
      <c r="BU142" s="43">
        <f t="shared" si="94"/>
        <v>0</v>
      </c>
      <c r="BV142" s="34">
        <f t="shared" si="95"/>
        <v>0</v>
      </c>
      <c r="BW142" s="43">
        <f t="shared" si="96"/>
        <v>0</v>
      </c>
      <c r="BX142" s="40">
        <f t="shared" si="97"/>
        <v>0</v>
      </c>
      <c r="BY142" s="93">
        <f t="shared" si="98"/>
        <v>0</v>
      </c>
      <c r="BZ142" s="39">
        <f t="shared" si="99"/>
        <v>0</v>
      </c>
      <c r="CA142" s="94">
        <f t="shared" si="100"/>
        <v>168.06147960572036</v>
      </c>
      <c r="CB142" s="129">
        <v>1</v>
      </c>
      <c r="CC142" s="52" t="s">
        <v>47</v>
      </c>
      <c r="CD142" s="22">
        <v>93</v>
      </c>
      <c r="CE142" s="22" t="s">
        <v>186</v>
      </c>
      <c r="CF142" s="22" t="s">
        <v>187</v>
      </c>
      <c r="CG142" s="31">
        <v>44286</v>
      </c>
      <c r="CH142" s="40"/>
      <c r="CI142" s="22">
        <v>151.97</v>
      </c>
      <c r="CJ142" s="22"/>
      <c r="CK142" s="22"/>
      <c r="CL142" s="22"/>
      <c r="CM142" s="22"/>
      <c r="CN142" s="32">
        <v>151.97</v>
      </c>
      <c r="CO142" s="36">
        <f t="shared" si="101"/>
        <v>0.85999999999998522</v>
      </c>
      <c r="CP142" s="37">
        <f t="shared" si="102"/>
        <v>0.10320008397119911</v>
      </c>
      <c r="CQ142" s="105">
        <f t="shared" si="103"/>
        <v>0.96320008397118428</v>
      </c>
      <c r="CR142" s="34">
        <f t="shared" si="104"/>
        <v>0.96320008397118428</v>
      </c>
      <c r="CS142" s="34">
        <f t="shared" si="105"/>
        <v>0</v>
      </c>
      <c r="CT142" s="34">
        <f t="shared" si="106"/>
        <v>1.8300801595452501</v>
      </c>
      <c r="CU142" s="41">
        <f t="shared" si="107"/>
        <v>0</v>
      </c>
      <c r="CV142" s="43">
        <f t="shared" si="108"/>
        <v>1.8300801595452501</v>
      </c>
      <c r="CW142" s="34">
        <f t="shared" si="109"/>
        <v>0</v>
      </c>
      <c r="CX142" s="43">
        <f t="shared" si="110"/>
        <v>0</v>
      </c>
      <c r="CY142" s="40">
        <f t="shared" si="111"/>
        <v>1.8300801595452501</v>
      </c>
      <c r="CZ142" s="108">
        <f t="shared" si="112"/>
        <v>0.16300157530628942</v>
      </c>
      <c r="DA142" s="123">
        <f t="shared" si="71"/>
        <v>0</v>
      </c>
      <c r="DB142" s="121">
        <f t="shared" si="113"/>
        <v>-0.16300157530628942</v>
      </c>
      <c r="DC142" s="124">
        <f t="shared" si="72"/>
        <v>0</v>
      </c>
      <c r="DD142" s="125">
        <f t="shared" si="73"/>
        <v>-0.55812007964539867</v>
      </c>
      <c r="DE142" s="111">
        <f t="shared" si="114"/>
        <v>1.2719600798998514</v>
      </c>
      <c r="DF142" s="106">
        <f t="shared" si="74"/>
        <v>169.33343968562022</v>
      </c>
      <c r="DG142" s="106" t="str">
        <f t="shared" si="115"/>
        <v>П4 73_Шрейдер В.В,</v>
      </c>
      <c r="DH142" s="129">
        <v>1</v>
      </c>
      <c r="DI142" s="52" t="s">
        <v>47</v>
      </c>
      <c r="DJ142" s="22">
        <v>93</v>
      </c>
      <c r="DK142" s="22" t="s">
        <v>186</v>
      </c>
      <c r="DL142" s="22" t="s">
        <v>187</v>
      </c>
      <c r="DM142" s="31">
        <v>44319</v>
      </c>
      <c r="DN142" s="40"/>
      <c r="DO142" s="34">
        <v>151.97</v>
      </c>
      <c r="DP142" s="34"/>
      <c r="DQ142" s="34"/>
      <c r="DR142" s="34"/>
      <c r="DS142" s="34"/>
      <c r="DT142" s="35">
        <v>151.97</v>
      </c>
      <c r="DU142" s="36">
        <f t="shared" si="116"/>
        <v>0</v>
      </c>
      <c r="DV142" s="37">
        <f t="shared" si="117"/>
        <v>0</v>
      </c>
      <c r="DW142" s="105">
        <f t="shared" si="118"/>
        <v>0</v>
      </c>
      <c r="DX142" s="34">
        <f t="shared" si="119"/>
        <v>0</v>
      </c>
      <c r="DY142" s="34">
        <f t="shared" si="120"/>
        <v>0</v>
      </c>
      <c r="DZ142" s="34">
        <f t="shared" si="121"/>
        <v>0</v>
      </c>
      <c r="EA142" s="41">
        <f t="shared" si="122"/>
        <v>0</v>
      </c>
      <c r="EB142" s="43">
        <f t="shared" si="123"/>
        <v>0</v>
      </c>
      <c r="EC142" s="34">
        <v>0</v>
      </c>
      <c r="ED142" s="43">
        <f t="shared" si="124"/>
        <v>0</v>
      </c>
      <c r="EE142" s="104">
        <f t="shared" si="125"/>
        <v>0</v>
      </c>
      <c r="EF142" s="39">
        <f t="shared" si="126"/>
        <v>0</v>
      </c>
      <c r="EG142" s="44">
        <f t="shared" si="127"/>
        <v>169.33343968562022</v>
      </c>
      <c r="EH142" s="144" t="s">
        <v>186</v>
      </c>
      <c r="EI142" s="129">
        <v>1</v>
      </c>
      <c r="EJ142" s="52" t="s">
        <v>47</v>
      </c>
    </row>
    <row r="143" spans="1:140" ht="15.75" thickBot="1" x14ac:dyDescent="0.3">
      <c r="A143" s="22">
        <v>94</v>
      </c>
      <c r="B143" s="22" t="s">
        <v>188</v>
      </c>
      <c r="C143" s="22" t="s">
        <v>189</v>
      </c>
      <c r="D143" s="31">
        <v>44196</v>
      </c>
      <c r="E143" s="34"/>
      <c r="F143" s="34">
        <v>605.49</v>
      </c>
      <c r="G143" s="34"/>
      <c r="H143" s="34"/>
      <c r="I143" s="34"/>
      <c r="J143" s="34"/>
      <c r="K143" s="35">
        <v>605.49</v>
      </c>
      <c r="L143" s="36">
        <v>0</v>
      </c>
      <c r="M143" s="37">
        <v>0</v>
      </c>
      <c r="N143" s="38">
        <v>0</v>
      </c>
      <c r="O143" s="34">
        <v>0</v>
      </c>
      <c r="P143" s="34">
        <v>0</v>
      </c>
      <c r="Q143" s="34">
        <v>0</v>
      </c>
      <c r="R143" s="42">
        <v>0</v>
      </c>
      <c r="S143" s="43">
        <v>0</v>
      </c>
      <c r="T143" s="34">
        <v>0</v>
      </c>
      <c r="U143" s="34">
        <v>0</v>
      </c>
      <c r="V143" s="39">
        <v>0</v>
      </c>
      <c r="W143" s="44">
        <v>-378.20716339076466</v>
      </c>
      <c r="X143" s="129">
        <v>1</v>
      </c>
      <c r="Y143" s="22" t="s">
        <v>47</v>
      </c>
      <c r="Z143" s="22">
        <v>94</v>
      </c>
      <c r="AA143" s="22" t="s">
        <v>188</v>
      </c>
      <c r="AB143" s="22" t="s">
        <v>189</v>
      </c>
      <c r="AC143" s="31">
        <v>44228</v>
      </c>
      <c r="AD143" s="40"/>
      <c r="AE143" s="22">
        <v>605.89</v>
      </c>
      <c r="AF143" s="22"/>
      <c r="AG143" s="22"/>
      <c r="AH143" s="22"/>
      <c r="AI143" s="22"/>
      <c r="AJ143" s="32">
        <v>605.89</v>
      </c>
      <c r="AK143" s="55">
        <f t="shared" si="68"/>
        <v>0.39999999999997726</v>
      </c>
      <c r="AL143" s="56">
        <f t="shared" si="69"/>
        <v>4.7981183074648485E-2</v>
      </c>
      <c r="AM143" s="57">
        <f t="shared" si="75"/>
        <v>0.44798118307462576</v>
      </c>
      <c r="AN143" s="49">
        <f t="shared" si="76"/>
        <v>0.44798118307462576</v>
      </c>
      <c r="AO143" s="49">
        <f t="shared" si="77"/>
        <v>0</v>
      </c>
      <c r="AP143" s="49">
        <f t="shared" si="78"/>
        <v>0.8511642478417889</v>
      </c>
      <c r="AQ143" s="58">
        <f t="shared" si="79"/>
        <v>0</v>
      </c>
      <c r="AR143" s="59">
        <f t="shared" si="80"/>
        <v>0.8511642478417889</v>
      </c>
      <c r="AS143" s="49">
        <f t="shared" si="81"/>
        <v>0</v>
      </c>
      <c r="AT143" s="64">
        <f t="shared" si="82"/>
        <v>0</v>
      </c>
      <c r="AU143" s="73">
        <f t="shared" si="83"/>
        <v>0.8511642478417889</v>
      </c>
      <c r="AV143" s="40">
        <v>0</v>
      </c>
      <c r="AW143" s="6">
        <v>0</v>
      </c>
      <c r="AX143" s="72">
        <f t="shared" si="84"/>
        <v>-1.0365763024844787</v>
      </c>
      <c r="AY143" s="74">
        <f t="shared" si="85"/>
        <v>-0.18541205464268984</v>
      </c>
      <c r="AZ143" s="66">
        <f t="shared" si="86"/>
        <v>-378.39257544540737</v>
      </c>
      <c r="BA143" s="129">
        <v>1</v>
      </c>
      <c r="BB143" s="52" t="s">
        <v>47</v>
      </c>
      <c r="BC143" s="22">
        <v>94</v>
      </c>
      <c r="BD143" s="22" t="s">
        <v>188</v>
      </c>
      <c r="BE143" s="22" t="s">
        <v>189</v>
      </c>
      <c r="BF143" s="83">
        <v>44255</v>
      </c>
      <c r="BG143" s="40"/>
      <c r="BH143" s="34">
        <v>606.09</v>
      </c>
      <c r="BI143" s="34"/>
      <c r="BJ143" s="34"/>
      <c r="BK143" s="34"/>
      <c r="BL143" s="34"/>
      <c r="BM143" s="35">
        <f t="shared" si="87"/>
        <v>606.09</v>
      </c>
      <c r="BN143" s="36">
        <f t="shared" si="88"/>
        <v>0.20000000000004547</v>
      </c>
      <c r="BO143" s="37">
        <f t="shared" si="70"/>
        <v>2.4000000000005371E-2</v>
      </c>
      <c r="BP143" s="41">
        <f t="shared" si="89"/>
        <v>0.22400000000005085</v>
      </c>
      <c r="BQ143" s="34">
        <f t="shared" si="90"/>
        <v>0.22400000000005085</v>
      </c>
      <c r="BR143" s="34">
        <f t="shared" si="91"/>
        <v>0</v>
      </c>
      <c r="BS143" s="34">
        <f t="shared" si="92"/>
        <v>0.42560000000009662</v>
      </c>
      <c r="BT143" s="42">
        <f t="shared" si="93"/>
        <v>0</v>
      </c>
      <c r="BU143" s="43">
        <f t="shared" si="94"/>
        <v>0.42560000000009662</v>
      </c>
      <c r="BV143" s="34">
        <f t="shared" si="95"/>
        <v>0</v>
      </c>
      <c r="BW143" s="43">
        <f t="shared" si="96"/>
        <v>0</v>
      </c>
      <c r="BX143" s="40">
        <f t="shared" si="97"/>
        <v>0.42560000000009662</v>
      </c>
      <c r="BY143" s="93">
        <f t="shared" si="98"/>
        <v>5.0606503417264456E-2</v>
      </c>
      <c r="BZ143" s="39">
        <f t="shared" si="99"/>
        <v>0.47620650341736109</v>
      </c>
      <c r="CA143" s="94">
        <f t="shared" si="100"/>
        <v>-377.91636894199002</v>
      </c>
      <c r="CB143" s="129">
        <v>1</v>
      </c>
      <c r="CC143" s="52" t="s">
        <v>47</v>
      </c>
      <c r="CD143" s="22">
        <v>94</v>
      </c>
      <c r="CE143" s="22" t="s">
        <v>188</v>
      </c>
      <c r="CF143" s="22" t="s">
        <v>189</v>
      </c>
      <c r="CG143" s="31">
        <v>44286</v>
      </c>
      <c r="CH143" s="40"/>
      <c r="CI143" s="22">
        <v>633.70000000000005</v>
      </c>
      <c r="CJ143" s="22"/>
      <c r="CK143" s="22"/>
      <c r="CL143" s="22"/>
      <c r="CM143" s="22"/>
      <c r="CN143" s="32">
        <v>633.70000000000005</v>
      </c>
      <c r="CO143" s="36">
        <f t="shared" si="101"/>
        <v>27.610000000000014</v>
      </c>
      <c r="CP143" s="37">
        <f t="shared" si="102"/>
        <v>3.3132026958661136</v>
      </c>
      <c r="CQ143" s="105">
        <f t="shared" si="103"/>
        <v>30.923202695866127</v>
      </c>
      <c r="CR143" s="34">
        <f t="shared" si="104"/>
        <v>30.923202695866127</v>
      </c>
      <c r="CS143" s="34">
        <f t="shared" si="105"/>
        <v>0</v>
      </c>
      <c r="CT143" s="34">
        <f t="shared" si="106"/>
        <v>58.754085122145639</v>
      </c>
      <c r="CU143" s="41">
        <f t="shared" si="107"/>
        <v>0</v>
      </c>
      <c r="CV143" s="43">
        <f t="shared" si="108"/>
        <v>58.754085122145639</v>
      </c>
      <c r="CW143" s="34">
        <f t="shared" si="109"/>
        <v>0</v>
      </c>
      <c r="CX143" s="43">
        <f t="shared" si="110"/>
        <v>0</v>
      </c>
      <c r="CY143" s="40">
        <f t="shared" si="111"/>
        <v>58.754085122145639</v>
      </c>
      <c r="CZ143" s="108">
        <f t="shared" si="112"/>
        <v>5.2331087141938726</v>
      </c>
      <c r="DA143" s="123">
        <f t="shared" si="71"/>
        <v>-5.0606503417264456E-2</v>
      </c>
      <c r="DB143" s="121">
        <f t="shared" si="113"/>
        <v>-5.2331087141938726</v>
      </c>
      <c r="DC143" s="124">
        <f t="shared" si="72"/>
        <v>-0.17681579092119457</v>
      </c>
      <c r="DD143" s="125">
        <f t="shared" si="73"/>
        <v>-17.918250463964803</v>
      </c>
      <c r="DE143" s="111">
        <f t="shared" si="114"/>
        <v>40.608412363842376</v>
      </c>
      <c r="DF143" s="106">
        <f t="shared" si="74"/>
        <v>-337.30795657814764</v>
      </c>
      <c r="DG143" s="106" t="str">
        <f t="shared" si="115"/>
        <v>П4 93_Гриц Д.В.</v>
      </c>
      <c r="DH143" s="129">
        <v>1</v>
      </c>
      <c r="DI143" s="52" t="s">
        <v>47</v>
      </c>
      <c r="DJ143" s="22">
        <v>94</v>
      </c>
      <c r="DK143" s="22" t="s">
        <v>188</v>
      </c>
      <c r="DL143" s="22" t="s">
        <v>189</v>
      </c>
      <c r="DM143" s="31">
        <v>44319</v>
      </c>
      <c r="DN143" s="40"/>
      <c r="DO143" s="34">
        <v>698.25</v>
      </c>
      <c r="DP143" s="34"/>
      <c r="DQ143" s="34"/>
      <c r="DR143" s="34"/>
      <c r="DS143" s="34"/>
      <c r="DT143" s="35">
        <v>698.25</v>
      </c>
      <c r="DU143" s="36">
        <f t="shared" si="116"/>
        <v>64.549999999999955</v>
      </c>
      <c r="DV143" s="37">
        <f t="shared" si="117"/>
        <v>7.7459652086246917</v>
      </c>
      <c r="DW143" s="105">
        <f t="shared" si="118"/>
        <v>72.295965208624651</v>
      </c>
      <c r="DX143" s="34">
        <f t="shared" si="119"/>
        <v>72.295965208624651</v>
      </c>
      <c r="DY143" s="34">
        <f t="shared" si="120"/>
        <v>0</v>
      </c>
      <c r="DZ143" s="34">
        <f t="shared" si="121"/>
        <v>137.36233389638684</v>
      </c>
      <c r="EA143" s="41">
        <f t="shared" si="122"/>
        <v>0</v>
      </c>
      <c r="EB143" s="43">
        <f t="shared" si="123"/>
        <v>137.36233389638684</v>
      </c>
      <c r="EC143" s="34">
        <v>0</v>
      </c>
      <c r="ED143" s="43">
        <f t="shared" si="124"/>
        <v>0</v>
      </c>
      <c r="EE143" s="104">
        <f t="shared" si="125"/>
        <v>137.36233389638684</v>
      </c>
      <c r="EF143" s="39">
        <f t="shared" si="126"/>
        <v>82.269093587350923</v>
      </c>
      <c r="EG143" s="44">
        <f t="shared" si="127"/>
        <v>-255.0388629907967</v>
      </c>
      <c r="EH143" s="144" t="s">
        <v>188</v>
      </c>
      <c r="EI143" s="129">
        <v>1</v>
      </c>
      <c r="EJ143" s="52" t="s">
        <v>47</v>
      </c>
    </row>
    <row r="144" spans="1:140" ht="15.75" thickBot="1" x14ac:dyDescent="0.3">
      <c r="A144" s="22">
        <v>95</v>
      </c>
      <c r="B144" s="22" t="s">
        <v>190</v>
      </c>
      <c r="C144" s="22" t="s">
        <v>191</v>
      </c>
      <c r="D144" s="31">
        <v>44196</v>
      </c>
      <c r="E144" s="34"/>
      <c r="F144" s="34">
        <v>830.87</v>
      </c>
      <c r="G144" s="34"/>
      <c r="H144" s="34"/>
      <c r="I144" s="34"/>
      <c r="J144" s="34"/>
      <c r="K144" s="35">
        <v>830.87</v>
      </c>
      <c r="L144" s="36">
        <v>28.92999999999995</v>
      </c>
      <c r="M144" s="37">
        <v>3.4716006343922419</v>
      </c>
      <c r="N144" s="38">
        <v>32.401600634392189</v>
      </c>
      <c r="O144" s="34">
        <v>32.401600634392189</v>
      </c>
      <c r="P144" s="34">
        <v>0</v>
      </c>
      <c r="Q144" s="34">
        <v>61.563041205345158</v>
      </c>
      <c r="R144" s="42">
        <v>0</v>
      </c>
      <c r="S144" s="43">
        <v>61.563041205345158</v>
      </c>
      <c r="T144" s="34">
        <v>0</v>
      </c>
      <c r="U144" s="34">
        <v>0</v>
      </c>
      <c r="V144" s="39">
        <v>61.563041205345158</v>
      </c>
      <c r="W144" s="44">
        <v>1457.2538519425377</v>
      </c>
      <c r="X144" s="129">
        <v>1</v>
      </c>
      <c r="Y144" s="22" t="s">
        <v>47</v>
      </c>
      <c r="Z144" s="22">
        <v>95</v>
      </c>
      <c r="AA144" s="22" t="s">
        <v>190</v>
      </c>
      <c r="AB144" s="22" t="s">
        <v>191</v>
      </c>
      <c r="AC144" s="31">
        <v>44228</v>
      </c>
      <c r="AD144" s="40"/>
      <c r="AE144" s="22">
        <v>830.98</v>
      </c>
      <c r="AF144" s="22"/>
      <c r="AG144" s="22"/>
      <c r="AH144" s="22"/>
      <c r="AI144" s="22"/>
      <c r="AJ144" s="32">
        <v>830.98</v>
      </c>
      <c r="AK144" s="55">
        <f t="shared" si="68"/>
        <v>0.11000000000001364</v>
      </c>
      <c r="AL144" s="56">
        <f t="shared" si="69"/>
        <v>1.3194825345530721E-2</v>
      </c>
      <c r="AM144" s="57">
        <f t="shared" si="75"/>
        <v>0.12319482534554436</v>
      </c>
      <c r="AN144" s="49">
        <f t="shared" si="76"/>
        <v>0.12319482534554436</v>
      </c>
      <c r="AO144" s="49">
        <f t="shared" si="77"/>
        <v>0</v>
      </c>
      <c r="AP144" s="49">
        <f t="shared" si="78"/>
        <v>0.23407016815653428</v>
      </c>
      <c r="AQ144" s="58">
        <f t="shared" si="79"/>
        <v>0</v>
      </c>
      <c r="AR144" s="59">
        <f t="shared" si="80"/>
        <v>0.23407016815653428</v>
      </c>
      <c r="AS144" s="49">
        <f t="shared" si="81"/>
        <v>0</v>
      </c>
      <c r="AT144" s="64">
        <f t="shared" si="82"/>
        <v>0</v>
      </c>
      <c r="AU144" s="73">
        <f t="shared" si="83"/>
        <v>0.23407016815653428</v>
      </c>
      <c r="AV144" s="40">
        <v>61.563041205345158</v>
      </c>
      <c r="AW144" s="6">
        <v>29.364198027007941</v>
      </c>
      <c r="AX144" s="72">
        <f t="shared" si="84"/>
        <v>-111.01929300675739</v>
      </c>
      <c r="AY144" s="74">
        <f t="shared" si="85"/>
        <v>-110.78522283860086</v>
      </c>
      <c r="AZ144" s="66">
        <f t="shared" si="86"/>
        <v>1346.4686291039368</v>
      </c>
      <c r="BA144" s="129">
        <v>1</v>
      </c>
      <c r="BB144" s="52" t="s">
        <v>47</v>
      </c>
      <c r="BC144" s="22">
        <v>95</v>
      </c>
      <c r="BD144" s="22" t="s">
        <v>190</v>
      </c>
      <c r="BE144" s="22" t="s">
        <v>191</v>
      </c>
      <c r="BF144" s="83">
        <v>44255</v>
      </c>
      <c r="BG144" s="40"/>
      <c r="BH144" s="34">
        <v>830.99</v>
      </c>
      <c r="BI144" s="34"/>
      <c r="BJ144" s="34"/>
      <c r="BK144" s="34"/>
      <c r="BL144" s="34"/>
      <c r="BM144" s="35">
        <f t="shared" si="87"/>
        <v>830.99</v>
      </c>
      <c r="BN144" s="36">
        <f t="shared" si="88"/>
        <v>9.9999999999909051E-3</v>
      </c>
      <c r="BO144" s="37">
        <f t="shared" si="70"/>
        <v>1.1999999999989044E-3</v>
      </c>
      <c r="BP144" s="41">
        <f t="shared" si="89"/>
        <v>1.119999999998981E-2</v>
      </c>
      <c r="BQ144" s="34">
        <f t="shared" si="90"/>
        <v>1.119999999998981E-2</v>
      </c>
      <c r="BR144" s="34">
        <f t="shared" si="91"/>
        <v>0</v>
      </c>
      <c r="BS144" s="34">
        <f t="shared" si="92"/>
        <v>2.1279999999980637E-2</v>
      </c>
      <c r="BT144" s="42">
        <f t="shared" si="93"/>
        <v>0</v>
      </c>
      <c r="BU144" s="43">
        <f t="shared" si="94"/>
        <v>2.1279999999980637E-2</v>
      </c>
      <c r="BV144" s="34">
        <f t="shared" si="95"/>
        <v>0</v>
      </c>
      <c r="BW144" s="43">
        <f t="shared" si="96"/>
        <v>0</v>
      </c>
      <c r="BX144" s="40">
        <f t="shared" si="97"/>
        <v>2.1279999999980637E-2</v>
      </c>
      <c r="BY144" s="93">
        <f t="shared" si="98"/>
        <v>2.5303251708603458E-3</v>
      </c>
      <c r="BZ144" s="39">
        <f t="shared" si="99"/>
        <v>2.3810325170840984E-2</v>
      </c>
      <c r="CA144" s="94">
        <f t="shared" si="100"/>
        <v>1346.4924394291077</v>
      </c>
      <c r="CB144" s="129">
        <v>1</v>
      </c>
      <c r="CC144" s="52" t="s">
        <v>47</v>
      </c>
      <c r="CD144" s="22">
        <v>95</v>
      </c>
      <c r="CE144" s="22" t="s">
        <v>190</v>
      </c>
      <c r="CF144" s="22" t="s">
        <v>191</v>
      </c>
      <c r="CG144" s="31">
        <v>44286</v>
      </c>
      <c r="CH144" s="40"/>
      <c r="CI144" s="22">
        <v>846.71</v>
      </c>
      <c r="CJ144" s="22"/>
      <c r="CK144" s="22"/>
      <c r="CL144" s="22"/>
      <c r="CM144" s="22"/>
      <c r="CN144" s="32">
        <v>846.71</v>
      </c>
      <c r="CO144" s="36">
        <f t="shared" si="101"/>
        <v>15.720000000000027</v>
      </c>
      <c r="CP144" s="37">
        <f t="shared" si="102"/>
        <v>1.8864015349154426</v>
      </c>
      <c r="CQ144" s="105">
        <f t="shared" si="103"/>
        <v>17.60640153491547</v>
      </c>
      <c r="CR144" s="34">
        <f t="shared" si="104"/>
        <v>17.60640153491547</v>
      </c>
      <c r="CS144" s="34">
        <f t="shared" si="105"/>
        <v>0</v>
      </c>
      <c r="CT144" s="34">
        <f t="shared" si="106"/>
        <v>33.45216291633939</v>
      </c>
      <c r="CU144" s="41">
        <f t="shared" si="107"/>
        <v>0</v>
      </c>
      <c r="CV144" s="43">
        <f t="shared" si="108"/>
        <v>33.45216291633939</v>
      </c>
      <c r="CW144" s="34">
        <f t="shared" si="109"/>
        <v>0</v>
      </c>
      <c r="CX144" s="43">
        <f t="shared" si="110"/>
        <v>0</v>
      </c>
      <c r="CY144" s="40">
        <f t="shared" si="111"/>
        <v>33.45216291633939</v>
      </c>
      <c r="CZ144" s="108">
        <f t="shared" si="112"/>
        <v>2.9795171672266489</v>
      </c>
      <c r="DA144" s="123">
        <f t="shared" si="71"/>
        <v>-2.5303251708603458E-3</v>
      </c>
      <c r="DB144" s="121">
        <f t="shared" si="113"/>
        <v>-2.9795171672266489</v>
      </c>
      <c r="DC144" s="124">
        <f t="shared" si="72"/>
        <v>-8.8407895460496776E-3</v>
      </c>
      <c r="DD144" s="125">
        <f t="shared" si="73"/>
        <v>-10.201915874448645</v>
      </c>
      <c r="DE144" s="111">
        <f t="shared" si="114"/>
        <v>23.238875927173837</v>
      </c>
      <c r="DF144" s="106">
        <f t="shared" si="74"/>
        <v>1369.7313153562816</v>
      </c>
      <c r="DG144" s="106" t="str">
        <f t="shared" si="115"/>
        <v>П4 97_98_Шкель М.Б.</v>
      </c>
      <c r="DH144" s="129">
        <v>1</v>
      </c>
      <c r="DI144" s="52" t="s">
        <v>47</v>
      </c>
      <c r="DJ144" s="22">
        <v>95</v>
      </c>
      <c r="DK144" s="22" t="s">
        <v>190</v>
      </c>
      <c r="DL144" s="22" t="s">
        <v>191</v>
      </c>
      <c r="DM144" s="31">
        <v>44319</v>
      </c>
      <c r="DN144" s="40"/>
      <c r="DO144" s="34">
        <v>857.05000000000007</v>
      </c>
      <c r="DP144" s="34"/>
      <c r="DQ144" s="34"/>
      <c r="DR144" s="34"/>
      <c r="DS144" s="34"/>
      <c r="DT144" s="35">
        <v>857.05000000000007</v>
      </c>
      <c r="DU144" s="36">
        <f t="shared" si="116"/>
        <v>10.340000000000032</v>
      </c>
      <c r="DV144" s="37">
        <f t="shared" si="117"/>
        <v>1.2407944269121551</v>
      </c>
      <c r="DW144" s="105">
        <f t="shared" si="118"/>
        <v>11.580794426912187</v>
      </c>
      <c r="DX144" s="34">
        <f t="shared" si="119"/>
        <v>11.580794426912187</v>
      </c>
      <c r="DY144" s="34">
        <f t="shared" si="120"/>
        <v>0</v>
      </c>
      <c r="DZ144" s="34">
        <f t="shared" si="121"/>
        <v>22.003509411133152</v>
      </c>
      <c r="EA144" s="41">
        <f t="shared" si="122"/>
        <v>0</v>
      </c>
      <c r="EB144" s="43">
        <f t="shared" si="123"/>
        <v>22.003509411133152</v>
      </c>
      <c r="EC144" s="34">
        <v>0</v>
      </c>
      <c r="ED144" s="43">
        <f t="shared" si="124"/>
        <v>0</v>
      </c>
      <c r="EE144" s="104">
        <f t="shared" si="125"/>
        <v>22.003509411133152</v>
      </c>
      <c r="EF144" s="39">
        <f t="shared" si="126"/>
        <v>13.178348996021867</v>
      </c>
      <c r="EG144" s="44">
        <f t="shared" si="127"/>
        <v>1382.9096643523035</v>
      </c>
      <c r="EH144" s="144" t="s">
        <v>190</v>
      </c>
      <c r="EI144" s="129">
        <v>1</v>
      </c>
      <c r="EJ144" s="52" t="s">
        <v>47</v>
      </c>
    </row>
    <row r="145" spans="1:140" ht="15.75" thickBot="1" x14ac:dyDescent="0.3">
      <c r="A145" s="22">
        <v>96</v>
      </c>
      <c r="B145" s="22" t="s">
        <v>202</v>
      </c>
      <c r="C145" s="22" t="s">
        <v>203</v>
      </c>
      <c r="D145" s="31">
        <v>44196</v>
      </c>
      <c r="E145" s="34"/>
      <c r="F145" s="34">
        <v>17.25</v>
      </c>
      <c r="G145" s="34"/>
      <c r="H145" s="34"/>
      <c r="I145" s="34"/>
      <c r="J145" s="34"/>
      <c r="K145" s="35">
        <v>17.25</v>
      </c>
      <c r="L145" s="36">
        <v>5.9999999999998721E-2</v>
      </c>
      <c r="M145" s="37">
        <v>7.2000013157113869E-3</v>
      </c>
      <c r="N145" s="38">
        <v>6.7200001315710106E-2</v>
      </c>
      <c r="O145" s="34">
        <v>6.7200001315710106E-2</v>
      </c>
      <c r="P145" s="34">
        <v>0</v>
      </c>
      <c r="Q145" s="34">
        <v>0.1276800024998492</v>
      </c>
      <c r="R145" s="42">
        <v>0</v>
      </c>
      <c r="S145" s="43">
        <v>0.1276800024998492</v>
      </c>
      <c r="T145" s="34">
        <v>0</v>
      </c>
      <c r="U145" s="34">
        <v>0</v>
      </c>
      <c r="V145" s="39">
        <v>0.1276800024998492</v>
      </c>
      <c r="W145" s="44">
        <v>21.062217946181853</v>
      </c>
      <c r="X145" s="129">
        <v>1</v>
      </c>
      <c r="Y145" s="22" t="s">
        <v>47</v>
      </c>
      <c r="Z145" s="22">
        <v>96</v>
      </c>
      <c r="AA145" s="22" t="s">
        <v>202</v>
      </c>
      <c r="AB145" s="22" t="s">
        <v>203</v>
      </c>
      <c r="AC145" s="31">
        <v>44228</v>
      </c>
      <c r="AD145" s="40"/>
      <c r="AE145" s="22">
        <v>17.330000000000002</v>
      </c>
      <c r="AF145" s="22"/>
      <c r="AG145" s="22"/>
      <c r="AH145" s="22"/>
      <c r="AI145" s="22"/>
      <c r="AJ145" s="32">
        <v>17.330000000000002</v>
      </c>
      <c r="AK145" s="55">
        <f t="shared" si="68"/>
        <v>8.0000000000001847E-2</v>
      </c>
      <c r="AL145" s="56">
        <f t="shared" si="69"/>
        <v>9.5962366149304635E-3</v>
      </c>
      <c r="AM145" s="57">
        <f t="shared" si="75"/>
        <v>8.9596236614932309E-2</v>
      </c>
      <c r="AN145" s="49">
        <f t="shared" si="76"/>
        <v>8.9596236614932309E-2</v>
      </c>
      <c r="AO145" s="49">
        <f t="shared" si="77"/>
        <v>0</v>
      </c>
      <c r="AP145" s="49">
        <f t="shared" si="78"/>
        <v>0.17023284956837137</v>
      </c>
      <c r="AQ145" s="58">
        <f t="shared" si="79"/>
        <v>0</v>
      </c>
      <c r="AR145" s="59">
        <f t="shared" si="80"/>
        <v>0.17023284956837137</v>
      </c>
      <c r="AS145" s="49">
        <f t="shared" si="81"/>
        <v>0</v>
      </c>
      <c r="AT145" s="64">
        <f t="shared" si="82"/>
        <v>0</v>
      </c>
      <c r="AU145" s="73">
        <f t="shared" si="83"/>
        <v>0.17023284956837137</v>
      </c>
      <c r="AV145" s="40">
        <v>0.1276800024998492</v>
      </c>
      <c r="AW145" s="6">
        <v>0</v>
      </c>
      <c r="AX145" s="72">
        <f t="shared" si="84"/>
        <v>-0.36280823994017414</v>
      </c>
      <c r="AY145" s="74">
        <f t="shared" si="85"/>
        <v>-0.19257539037180277</v>
      </c>
      <c r="AZ145" s="66">
        <f t="shared" si="86"/>
        <v>20.869642555810049</v>
      </c>
      <c r="BA145" s="129">
        <v>1</v>
      </c>
      <c r="BB145" s="52" t="s">
        <v>47</v>
      </c>
      <c r="BC145" s="22">
        <v>96</v>
      </c>
      <c r="BD145" s="22" t="s">
        <v>202</v>
      </c>
      <c r="BE145" s="22" t="s">
        <v>203</v>
      </c>
      <c r="BF145" s="83">
        <v>44255</v>
      </c>
      <c r="BG145" s="40"/>
      <c r="BH145" s="34">
        <v>17.330000000000002</v>
      </c>
      <c r="BI145" s="34"/>
      <c r="BJ145" s="34"/>
      <c r="BK145" s="34"/>
      <c r="BL145" s="34"/>
      <c r="BM145" s="35">
        <f t="shared" si="87"/>
        <v>17.330000000000002</v>
      </c>
      <c r="BN145" s="36">
        <f t="shared" si="88"/>
        <v>0</v>
      </c>
      <c r="BO145" s="37">
        <f t="shared" si="70"/>
        <v>0</v>
      </c>
      <c r="BP145" s="41">
        <f t="shared" si="89"/>
        <v>0</v>
      </c>
      <c r="BQ145" s="34">
        <f t="shared" si="90"/>
        <v>0</v>
      </c>
      <c r="BR145" s="34">
        <f t="shared" si="91"/>
        <v>0</v>
      </c>
      <c r="BS145" s="34">
        <f t="shared" si="92"/>
        <v>0</v>
      </c>
      <c r="BT145" s="42">
        <f t="shared" si="93"/>
        <v>0</v>
      </c>
      <c r="BU145" s="43">
        <f t="shared" si="94"/>
        <v>0</v>
      </c>
      <c r="BV145" s="34">
        <f t="shared" si="95"/>
        <v>0</v>
      </c>
      <c r="BW145" s="43">
        <f t="shared" si="96"/>
        <v>0</v>
      </c>
      <c r="BX145" s="40">
        <f t="shared" si="97"/>
        <v>0</v>
      </c>
      <c r="BY145" s="93">
        <f t="shared" si="98"/>
        <v>0</v>
      </c>
      <c r="BZ145" s="39">
        <f t="shared" si="99"/>
        <v>0</v>
      </c>
      <c r="CA145" s="94">
        <f t="shared" si="100"/>
        <v>20.869642555810049</v>
      </c>
      <c r="CB145" s="129">
        <v>1</v>
      </c>
      <c r="CC145" s="52" t="s">
        <v>47</v>
      </c>
      <c r="CD145" s="22">
        <v>96</v>
      </c>
      <c r="CE145" s="22" t="s">
        <v>202</v>
      </c>
      <c r="CF145" s="22" t="s">
        <v>203</v>
      </c>
      <c r="CG145" s="31">
        <v>44286</v>
      </c>
      <c r="CH145" s="40"/>
      <c r="CI145" s="22">
        <v>17.330000000000002</v>
      </c>
      <c r="CJ145" s="22"/>
      <c r="CK145" s="22"/>
      <c r="CL145" s="22"/>
      <c r="CM145" s="22"/>
      <c r="CN145" s="32">
        <v>17.330000000000002</v>
      </c>
      <c r="CO145" s="36">
        <f t="shared" si="101"/>
        <v>0</v>
      </c>
      <c r="CP145" s="37">
        <f t="shared" si="102"/>
        <v>0</v>
      </c>
      <c r="CQ145" s="105">
        <f t="shared" si="103"/>
        <v>0</v>
      </c>
      <c r="CR145" s="34">
        <f t="shared" si="104"/>
        <v>0</v>
      </c>
      <c r="CS145" s="34">
        <f t="shared" si="105"/>
        <v>0</v>
      </c>
      <c r="CT145" s="34">
        <f t="shared" si="106"/>
        <v>0</v>
      </c>
      <c r="CU145" s="41">
        <f t="shared" si="107"/>
        <v>0</v>
      </c>
      <c r="CV145" s="43">
        <f t="shared" si="108"/>
        <v>0</v>
      </c>
      <c r="CW145" s="34">
        <f t="shared" si="109"/>
        <v>0</v>
      </c>
      <c r="CX145" s="43">
        <f t="shared" si="110"/>
        <v>0</v>
      </c>
      <c r="CY145" s="40">
        <f t="shared" si="111"/>
        <v>0</v>
      </c>
      <c r="CZ145" s="108">
        <f t="shared" si="112"/>
        <v>0</v>
      </c>
      <c r="DA145" s="123">
        <f t="shared" si="71"/>
        <v>0</v>
      </c>
      <c r="DB145" s="121">
        <f t="shared" si="113"/>
        <v>0</v>
      </c>
      <c r="DC145" s="124">
        <f t="shared" si="72"/>
        <v>0</v>
      </c>
      <c r="DD145" s="125">
        <f t="shared" si="73"/>
        <v>0</v>
      </c>
      <c r="DE145" s="111">
        <f t="shared" si="114"/>
        <v>0</v>
      </c>
      <c r="DF145" s="106">
        <f t="shared" si="74"/>
        <v>20.869642555810049</v>
      </c>
      <c r="DG145" s="106" t="str">
        <f t="shared" si="115"/>
        <v>П5 110-113_Правление</v>
      </c>
      <c r="DH145" s="129">
        <v>1</v>
      </c>
      <c r="DI145" s="52" t="s">
        <v>47</v>
      </c>
      <c r="DJ145" s="22">
        <v>96</v>
      </c>
      <c r="DK145" s="22" t="s">
        <v>202</v>
      </c>
      <c r="DL145" s="22" t="s">
        <v>203</v>
      </c>
      <c r="DM145" s="31">
        <v>44319</v>
      </c>
      <c r="DN145" s="40"/>
      <c r="DO145" s="34">
        <v>17.34</v>
      </c>
      <c r="DP145" s="34"/>
      <c r="DQ145" s="34"/>
      <c r="DR145" s="34"/>
      <c r="DS145" s="34"/>
      <c r="DT145" s="35">
        <v>17.34</v>
      </c>
      <c r="DU145" s="36">
        <f t="shared" si="116"/>
        <v>9.9999999999980105E-3</v>
      </c>
      <c r="DV145" s="37">
        <f t="shared" si="117"/>
        <v>1.1999946101662517E-3</v>
      </c>
      <c r="DW145" s="105">
        <f t="shared" si="118"/>
        <v>1.1199994610164262E-2</v>
      </c>
      <c r="DX145" s="34">
        <f t="shared" si="119"/>
        <v>1.1199994610164262E-2</v>
      </c>
      <c r="DY145" s="34">
        <f t="shared" si="120"/>
        <v>0</v>
      </c>
      <c r="DZ145" s="34">
        <f t="shared" si="121"/>
        <v>2.1279989759312098E-2</v>
      </c>
      <c r="EA145" s="41">
        <f t="shared" si="122"/>
        <v>0</v>
      </c>
      <c r="EB145" s="43">
        <f t="shared" si="123"/>
        <v>2.1279989759312098E-2</v>
      </c>
      <c r="EC145" s="34">
        <v>0</v>
      </c>
      <c r="ED145" s="43">
        <f t="shared" si="124"/>
        <v>0</v>
      </c>
      <c r="EE145" s="104">
        <f t="shared" si="125"/>
        <v>2.1279989759312098E-2</v>
      </c>
      <c r="EF145" s="39">
        <f t="shared" si="126"/>
        <v>1.2745018371391883E-2</v>
      </c>
      <c r="EG145" s="44">
        <f t="shared" si="127"/>
        <v>20.88238757418144</v>
      </c>
      <c r="EH145" s="144" t="s">
        <v>202</v>
      </c>
      <c r="EI145" s="129">
        <v>1</v>
      </c>
      <c r="EJ145" s="52" t="s">
        <v>47</v>
      </c>
    </row>
    <row r="146" spans="1:140" ht="15.75" thickBot="1" x14ac:dyDescent="0.3">
      <c r="A146" s="22">
        <v>97</v>
      </c>
      <c r="B146" s="22" t="s">
        <v>204</v>
      </c>
      <c r="C146" s="22" t="s">
        <v>205</v>
      </c>
      <c r="D146" s="31">
        <v>44196</v>
      </c>
      <c r="E146" s="34"/>
      <c r="F146" s="34">
        <v>7.3</v>
      </c>
      <c r="G146" s="34"/>
      <c r="H146" s="34"/>
      <c r="I146" s="34"/>
      <c r="J146" s="34"/>
      <c r="K146" s="35">
        <v>7.3</v>
      </c>
      <c r="L146" s="36">
        <v>0</v>
      </c>
      <c r="M146" s="37">
        <v>0</v>
      </c>
      <c r="N146" s="38">
        <v>0</v>
      </c>
      <c r="O146" s="34">
        <v>0</v>
      </c>
      <c r="P146" s="34">
        <v>0</v>
      </c>
      <c r="Q146" s="34">
        <v>0</v>
      </c>
      <c r="R146" s="42">
        <v>0</v>
      </c>
      <c r="S146" s="43">
        <v>0</v>
      </c>
      <c r="T146" s="34">
        <v>0</v>
      </c>
      <c r="U146" s="34">
        <v>0</v>
      </c>
      <c r="V146" s="39">
        <v>0</v>
      </c>
      <c r="W146" s="44">
        <v>-247.55095545174294</v>
      </c>
      <c r="X146" s="129">
        <v>1</v>
      </c>
      <c r="Y146" s="22" t="s">
        <v>47</v>
      </c>
      <c r="Z146" s="22">
        <v>97</v>
      </c>
      <c r="AA146" s="22" t="s">
        <v>204</v>
      </c>
      <c r="AB146" s="22" t="s">
        <v>205</v>
      </c>
      <c r="AC146" s="31">
        <v>44228</v>
      </c>
      <c r="AD146" s="40"/>
      <c r="AE146" s="22">
        <v>7.3</v>
      </c>
      <c r="AF146" s="22"/>
      <c r="AG146" s="22"/>
      <c r="AH146" s="22"/>
      <c r="AI146" s="22"/>
      <c r="AJ146" s="32">
        <v>7.3</v>
      </c>
      <c r="AK146" s="55">
        <f t="shared" si="68"/>
        <v>0</v>
      </c>
      <c r="AL146" s="56">
        <f t="shared" si="69"/>
        <v>0</v>
      </c>
      <c r="AM146" s="57">
        <f t="shared" si="75"/>
        <v>0</v>
      </c>
      <c r="AN146" s="49">
        <f t="shared" si="76"/>
        <v>0</v>
      </c>
      <c r="AO146" s="49">
        <f t="shared" si="77"/>
        <v>0</v>
      </c>
      <c r="AP146" s="49">
        <f t="shared" si="78"/>
        <v>0</v>
      </c>
      <c r="AQ146" s="58">
        <f t="shared" si="79"/>
        <v>0</v>
      </c>
      <c r="AR146" s="59">
        <f t="shared" si="80"/>
        <v>0</v>
      </c>
      <c r="AS146" s="49">
        <f t="shared" si="81"/>
        <v>0</v>
      </c>
      <c r="AT146" s="64">
        <f t="shared" si="82"/>
        <v>0</v>
      </c>
      <c r="AU146" s="73">
        <f t="shared" si="83"/>
        <v>0</v>
      </c>
      <c r="AV146" s="40">
        <v>0</v>
      </c>
      <c r="AW146" s="6">
        <v>0</v>
      </c>
      <c r="AX146" s="72">
        <f t="shared" si="84"/>
        <v>0</v>
      </c>
      <c r="AY146" s="74">
        <f t="shared" si="85"/>
        <v>0</v>
      </c>
      <c r="AZ146" s="66">
        <f t="shared" si="86"/>
        <v>-247.55095545174294</v>
      </c>
      <c r="BA146" s="129">
        <v>1</v>
      </c>
      <c r="BB146" s="52" t="s">
        <v>47</v>
      </c>
      <c r="BC146" s="22">
        <v>97</v>
      </c>
      <c r="BD146" s="22" t="s">
        <v>204</v>
      </c>
      <c r="BE146" s="22" t="s">
        <v>205</v>
      </c>
      <c r="BF146" s="83">
        <v>44255</v>
      </c>
      <c r="BG146" s="40"/>
      <c r="BH146" s="34">
        <v>7.3</v>
      </c>
      <c r="BI146" s="34"/>
      <c r="BJ146" s="34"/>
      <c r="BK146" s="34"/>
      <c r="BL146" s="34"/>
      <c r="BM146" s="35">
        <f t="shared" si="87"/>
        <v>7.3</v>
      </c>
      <c r="BN146" s="36">
        <f t="shared" si="88"/>
        <v>0</v>
      </c>
      <c r="BO146" s="37">
        <f t="shared" si="70"/>
        <v>0</v>
      </c>
      <c r="BP146" s="41">
        <f t="shared" si="89"/>
        <v>0</v>
      </c>
      <c r="BQ146" s="34">
        <f t="shared" si="90"/>
        <v>0</v>
      </c>
      <c r="BR146" s="34">
        <f t="shared" si="91"/>
        <v>0</v>
      </c>
      <c r="BS146" s="34">
        <f t="shared" si="92"/>
        <v>0</v>
      </c>
      <c r="BT146" s="42">
        <f t="shared" si="93"/>
        <v>0</v>
      </c>
      <c r="BU146" s="43">
        <f t="shared" si="94"/>
        <v>0</v>
      </c>
      <c r="BV146" s="34">
        <f t="shared" si="95"/>
        <v>0</v>
      </c>
      <c r="BW146" s="43">
        <f t="shared" si="96"/>
        <v>0</v>
      </c>
      <c r="BX146" s="40">
        <f t="shared" si="97"/>
        <v>0</v>
      </c>
      <c r="BY146" s="93">
        <f t="shared" si="98"/>
        <v>0</v>
      </c>
      <c r="BZ146" s="39">
        <f t="shared" si="99"/>
        <v>0</v>
      </c>
      <c r="CA146" s="94">
        <f t="shared" si="100"/>
        <v>-247.55095545174294</v>
      </c>
      <c r="CB146" s="129">
        <v>1</v>
      </c>
      <c r="CC146" s="52" t="s">
        <v>47</v>
      </c>
      <c r="CD146" s="22">
        <v>97</v>
      </c>
      <c r="CE146" s="22" t="s">
        <v>204</v>
      </c>
      <c r="CF146" s="22" t="s">
        <v>205</v>
      </c>
      <c r="CG146" s="31">
        <v>44286</v>
      </c>
      <c r="CH146" s="40"/>
      <c r="CI146" s="22">
        <v>7.3</v>
      </c>
      <c r="CJ146" s="22"/>
      <c r="CK146" s="22"/>
      <c r="CL146" s="22"/>
      <c r="CM146" s="22"/>
      <c r="CN146" s="32">
        <v>7.3</v>
      </c>
      <c r="CO146" s="36">
        <f t="shared" si="101"/>
        <v>0</v>
      </c>
      <c r="CP146" s="37">
        <f t="shared" si="102"/>
        <v>0</v>
      </c>
      <c r="CQ146" s="105">
        <f t="shared" si="103"/>
        <v>0</v>
      </c>
      <c r="CR146" s="34">
        <f t="shared" si="104"/>
        <v>0</v>
      </c>
      <c r="CS146" s="34">
        <f t="shared" si="105"/>
        <v>0</v>
      </c>
      <c r="CT146" s="34">
        <f t="shared" si="106"/>
        <v>0</v>
      </c>
      <c r="CU146" s="41">
        <f t="shared" si="107"/>
        <v>0</v>
      </c>
      <c r="CV146" s="43">
        <f t="shared" si="108"/>
        <v>0</v>
      </c>
      <c r="CW146" s="34">
        <f t="shared" si="109"/>
        <v>0</v>
      </c>
      <c r="CX146" s="43">
        <f t="shared" si="110"/>
        <v>0</v>
      </c>
      <c r="CY146" s="40">
        <f t="shared" si="111"/>
        <v>0</v>
      </c>
      <c r="CZ146" s="108">
        <f t="shared" si="112"/>
        <v>0</v>
      </c>
      <c r="DA146" s="123">
        <f t="shared" si="71"/>
        <v>0</v>
      </c>
      <c r="DB146" s="121">
        <f t="shared" si="113"/>
        <v>0</v>
      </c>
      <c r="DC146" s="124">
        <f t="shared" si="72"/>
        <v>0</v>
      </c>
      <c r="DD146" s="125">
        <f t="shared" si="73"/>
        <v>0</v>
      </c>
      <c r="DE146" s="111">
        <f t="shared" si="114"/>
        <v>0</v>
      </c>
      <c r="DF146" s="106">
        <f t="shared" si="74"/>
        <v>-247.55095545174294</v>
      </c>
      <c r="DG146" s="106" t="str">
        <f t="shared" si="115"/>
        <v>П5 182_Струкачов Д.В.</v>
      </c>
      <c r="DH146" s="129">
        <v>1</v>
      </c>
      <c r="DI146" s="52" t="s">
        <v>47</v>
      </c>
      <c r="DJ146" s="22">
        <v>97</v>
      </c>
      <c r="DK146" s="22" t="s">
        <v>204</v>
      </c>
      <c r="DL146" s="22" t="s">
        <v>205</v>
      </c>
      <c r="DM146" s="31">
        <v>44319</v>
      </c>
      <c r="DN146" s="40"/>
      <c r="DO146" s="34">
        <v>7.3</v>
      </c>
      <c r="DP146" s="34"/>
      <c r="DQ146" s="34"/>
      <c r="DR146" s="34"/>
      <c r="DS146" s="34"/>
      <c r="DT146" s="35">
        <v>7.3</v>
      </c>
      <c r="DU146" s="36">
        <f t="shared" si="116"/>
        <v>0</v>
      </c>
      <c r="DV146" s="37">
        <f t="shared" si="117"/>
        <v>0</v>
      </c>
      <c r="DW146" s="105">
        <f t="shared" si="118"/>
        <v>0</v>
      </c>
      <c r="DX146" s="34">
        <f t="shared" si="119"/>
        <v>0</v>
      </c>
      <c r="DY146" s="34">
        <f t="shared" si="120"/>
        <v>0</v>
      </c>
      <c r="DZ146" s="34">
        <f t="shared" si="121"/>
        <v>0</v>
      </c>
      <c r="EA146" s="41">
        <f t="shared" si="122"/>
        <v>0</v>
      </c>
      <c r="EB146" s="43">
        <f t="shared" si="123"/>
        <v>0</v>
      </c>
      <c r="EC146" s="34">
        <v>0</v>
      </c>
      <c r="ED146" s="43">
        <f t="shared" si="124"/>
        <v>0</v>
      </c>
      <c r="EE146" s="104">
        <f t="shared" si="125"/>
        <v>0</v>
      </c>
      <c r="EF146" s="39">
        <f t="shared" si="126"/>
        <v>0</v>
      </c>
      <c r="EG146" s="44">
        <f t="shared" si="127"/>
        <v>-247.55095545174294</v>
      </c>
      <c r="EH146" s="144" t="s">
        <v>204</v>
      </c>
      <c r="EI146" s="129">
        <v>1</v>
      </c>
      <c r="EJ146" s="52" t="s">
        <v>47</v>
      </c>
    </row>
    <row r="147" spans="1:140" ht="15.75" thickBot="1" x14ac:dyDescent="0.3">
      <c r="A147" s="22">
        <v>98</v>
      </c>
      <c r="B147" s="22" t="s">
        <v>206</v>
      </c>
      <c r="C147" s="22" t="s">
        <v>207</v>
      </c>
      <c r="D147" s="31">
        <v>44196</v>
      </c>
      <c r="E147" s="34"/>
      <c r="F147" s="34">
        <v>80.61</v>
      </c>
      <c r="G147" s="34"/>
      <c r="H147" s="34"/>
      <c r="I147" s="34"/>
      <c r="J147" s="34"/>
      <c r="K147" s="35">
        <v>80.61</v>
      </c>
      <c r="L147" s="36">
        <v>0</v>
      </c>
      <c r="M147" s="37">
        <v>0</v>
      </c>
      <c r="N147" s="38">
        <v>0</v>
      </c>
      <c r="O147" s="34">
        <v>0</v>
      </c>
      <c r="P147" s="34">
        <v>0</v>
      </c>
      <c r="Q147" s="34">
        <v>0</v>
      </c>
      <c r="R147" s="42">
        <v>0</v>
      </c>
      <c r="S147" s="43">
        <v>0</v>
      </c>
      <c r="T147" s="34">
        <v>0</v>
      </c>
      <c r="U147" s="34">
        <v>0</v>
      </c>
      <c r="V147" s="39">
        <v>0</v>
      </c>
      <c r="W147" s="44">
        <v>-888.57823924016179</v>
      </c>
      <c r="X147" s="129">
        <v>1</v>
      </c>
      <c r="Y147" s="22" t="s">
        <v>47</v>
      </c>
      <c r="Z147" s="22">
        <v>98</v>
      </c>
      <c r="AA147" s="22" t="s">
        <v>206</v>
      </c>
      <c r="AB147" s="22" t="s">
        <v>207</v>
      </c>
      <c r="AC147" s="31">
        <v>44228</v>
      </c>
      <c r="AD147" s="40"/>
      <c r="AE147" s="22">
        <v>80.61</v>
      </c>
      <c r="AF147" s="22"/>
      <c r="AG147" s="22"/>
      <c r="AH147" s="22"/>
      <c r="AI147" s="22"/>
      <c r="AJ147" s="32">
        <v>80.61</v>
      </c>
      <c r="AK147" s="55">
        <f t="shared" si="68"/>
        <v>0</v>
      </c>
      <c r="AL147" s="56">
        <f t="shared" si="69"/>
        <v>0</v>
      </c>
      <c r="AM147" s="57">
        <f t="shared" si="75"/>
        <v>0</v>
      </c>
      <c r="AN147" s="49">
        <f t="shared" si="76"/>
        <v>0</v>
      </c>
      <c r="AO147" s="49">
        <f t="shared" si="77"/>
        <v>0</v>
      </c>
      <c r="AP147" s="49">
        <f t="shared" si="78"/>
        <v>0</v>
      </c>
      <c r="AQ147" s="58">
        <f t="shared" si="79"/>
        <v>0</v>
      </c>
      <c r="AR147" s="59">
        <f t="shared" si="80"/>
        <v>0</v>
      </c>
      <c r="AS147" s="49">
        <f t="shared" si="81"/>
        <v>0</v>
      </c>
      <c r="AT147" s="64">
        <f t="shared" si="82"/>
        <v>0</v>
      </c>
      <c r="AU147" s="73">
        <f t="shared" si="83"/>
        <v>0</v>
      </c>
      <c r="AV147" s="40">
        <v>0</v>
      </c>
      <c r="AW147" s="6">
        <v>0</v>
      </c>
      <c r="AX147" s="72">
        <f t="shared" si="84"/>
        <v>0</v>
      </c>
      <c r="AY147" s="74">
        <f t="shared" si="85"/>
        <v>0</v>
      </c>
      <c r="AZ147" s="66">
        <f t="shared" si="86"/>
        <v>-888.57823924016179</v>
      </c>
      <c r="BA147" s="129">
        <v>1</v>
      </c>
      <c r="BB147" s="52" t="s">
        <v>47</v>
      </c>
      <c r="BC147" s="22">
        <v>98</v>
      </c>
      <c r="BD147" s="22" t="s">
        <v>206</v>
      </c>
      <c r="BE147" s="22" t="s">
        <v>207</v>
      </c>
      <c r="BF147" s="83">
        <v>44255</v>
      </c>
      <c r="BG147" s="40"/>
      <c r="BH147" s="34">
        <v>80.61</v>
      </c>
      <c r="BI147" s="34"/>
      <c r="BJ147" s="34"/>
      <c r="BK147" s="34"/>
      <c r="BL147" s="34"/>
      <c r="BM147" s="35">
        <f t="shared" si="87"/>
        <v>80.61</v>
      </c>
      <c r="BN147" s="36">
        <f t="shared" si="88"/>
        <v>0</v>
      </c>
      <c r="BO147" s="37">
        <f t="shared" si="70"/>
        <v>0</v>
      </c>
      <c r="BP147" s="41">
        <f t="shared" si="89"/>
        <v>0</v>
      </c>
      <c r="BQ147" s="34">
        <f t="shared" si="90"/>
        <v>0</v>
      </c>
      <c r="BR147" s="34">
        <f t="shared" si="91"/>
        <v>0</v>
      </c>
      <c r="BS147" s="34">
        <f t="shared" si="92"/>
        <v>0</v>
      </c>
      <c r="BT147" s="42">
        <f t="shared" si="93"/>
        <v>0</v>
      </c>
      <c r="BU147" s="43">
        <f t="shared" si="94"/>
        <v>0</v>
      </c>
      <c r="BV147" s="34">
        <f t="shared" si="95"/>
        <v>0</v>
      </c>
      <c r="BW147" s="43">
        <f t="shared" si="96"/>
        <v>0</v>
      </c>
      <c r="BX147" s="40">
        <f t="shared" si="97"/>
        <v>0</v>
      </c>
      <c r="BY147" s="93">
        <f t="shared" si="98"/>
        <v>0</v>
      </c>
      <c r="BZ147" s="39">
        <f t="shared" si="99"/>
        <v>0</v>
      </c>
      <c r="CA147" s="94">
        <f t="shared" si="100"/>
        <v>-888.57823924016179</v>
      </c>
      <c r="CB147" s="129">
        <v>1</v>
      </c>
      <c r="CC147" s="52" t="s">
        <v>47</v>
      </c>
      <c r="CD147" s="22">
        <v>98</v>
      </c>
      <c r="CE147" s="22" t="s">
        <v>206</v>
      </c>
      <c r="CF147" s="22" t="s">
        <v>207</v>
      </c>
      <c r="CG147" s="31">
        <v>44286</v>
      </c>
      <c r="CH147" s="40"/>
      <c r="CI147" s="22">
        <v>80.61</v>
      </c>
      <c r="CJ147" s="22"/>
      <c r="CK147" s="22"/>
      <c r="CL147" s="22"/>
      <c r="CM147" s="22"/>
      <c r="CN147" s="32">
        <v>80.61</v>
      </c>
      <c r="CO147" s="36">
        <f t="shared" si="101"/>
        <v>0</v>
      </c>
      <c r="CP147" s="37">
        <f t="shared" si="102"/>
        <v>0</v>
      </c>
      <c r="CQ147" s="105">
        <f t="shared" si="103"/>
        <v>0</v>
      </c>
      <c r="CR147" s="34">
        <f t="shared" si="104"/>
        <v>0</v>
      </c>
      <c r="CS147" s="34">
        <f t="shared" si="105"/>
        <v>0</v>
      </c>
      <c r="CT147" s="34">
        <f t="shared" si="106"/>
        <v>0</v>
      </c>
      <c r="CU147" s="41">
        <f t="shared" si="107"/>
        <v>0</v>
      </c>
      <c r="CV147" s="43">
        <f t="shared" si="108"/>
        <v>0</v>
      </c>
      <c r="CW147" s="34">
        <f t="shared" si="109"/>
        <v>0</v>
      </c>
      <c r="CX147" s="43">
        <f t="shared" si="110"/>
        <v>0</v>
      </c>
      <c r="CY147" s="40">
        <f t="shared" si="111"/>
        <v>0</v>
      </c>
      <c r="CZ147" s="108">
        <f t="shared" si="112"/>
        <v>0</v>
      </c>
      <c r="DA147" s="123">
        <f t="shared" si="71"/>
        <v>0</v>
      </c>
      <c r="DB147" s="121">
        <f t="shared" si="113"/>
        <v>0</v>
      </c>
      <c r="DC147" s="124">
        <f t="shared" si="72"/>
        <v>0</v>
      </c>
      <c r="DD147" s="125">
        <f t="shared" si="73"/>
        <v>0</v>
      </c>
      <c r="DE147" s="111">
        <f t="shared" si="114"/>
        <v>0</v>
      </c>
      <c r="DF147" s="106">
        <f t="shared" si="74"/>
        <v>-888.57823924016179</v>
      </c>
      <c r="DG147" s="106" t="str">
        <f t="shared" si="115"/>
        <v>П5 192_Шепелева С.С.</v>
      </c>
      <c r="DH147" s="129">
        <v>1</v>
      </c>
      <c r="DI147" s="52" t="s">
        <v>47</v>
      </c>
      <c r="DJ147" s="22">
        <v>98</v>
      </c>
      <c r="DK147" s="22" t="s">
        <v>206</v>
      </c>
      <c r="DL147" s="22" t="s">
        <v>207</v>
      </c>
      <c r="DM147" s="31">
        <v>44319</v>
      </c>
      <c r="DN147" s="40"/>
      <c r="DO147" s="34">
        <v>81.02</v>
      </c>
      <c r="DP147" s="34"/>
      <c r="DQ147" s="34"/>
      <c r="DR147" s="34"/>
      <c r="DS147" s="34"/>
      <c r="DT147" s="35">
        <v>81.02</v>
      </c>
      <c r="DU147" s="36">
        <f t="shared" si="116"/>
        <v>0.40999999999999659</v>
      </c>
      <c r="DV147" s="37">
        <f t="shared" si="117"/>
        <v>4.9199779016825707E-2</v>
      </c>
      <c r="DW147" s="105">
        <f t="shared" si="118"/>
        <v>0.4591997790168223</v>
      </c>
      <c r="DX147" s="34">
        <f t="shared" si="119"/>
        <v>0.4591997790168223</v>
      </c>
      <c r="DY147" s="34">
        <f t="shared" si="120"/>
        <v>0</v>
      </c>
      <c r="DZ147" s="34">
        <f t="shared" si="121"/>
        <v>0.87247958013196236</v>
      </c>
      <c r="EA147" s="41">
        <f t="shared" si="122"/>
        <v>0</v>
      </c>
      <c r="EB147" s="43">
        <f t="shared" si="123"/>
        <v>0.87247958013196236</v>
      </c>
      <c r="EC147" s="34">
        <v>0</v>
      </c>
      <c r="ED147" s="43">
        <f t="shared" si="124"/>
        <v>0</v>
      </c>
      <c r="EE147" s="104">
        <f t="shared" si="125"/>
        <v>0.87247958013196236</v>
      </c>
      <c r="EF147" s="39">
        <f t="shared" si="126"/>
        <v>0.52254575322716679</v>
      </c>
      <c r="EG147" s="44">
        <f t="shared" si="127"/>
        <v>-888.05569348693462</v>
      </c>
      <c r="EH147" s="144" t="s">
        <v>206</v>
      </c>
      <c r="EI147" s="129">
        <v>1</v>
      </c>
      <c r="EJ147" s="52" t="s">
        <v>47</v>
      </c>
    </row>
    <row r="148" spans="1:140" ht="15.75" thickBot="1" x14ac:dyDescent="0.3">
      <c r="A148" s="22">
        <v>99</v>
      </c>
      <c r="B148" s="22" t="s">
        <v>208</v>
      </c>
      <c r="C148" s="22" t="s">
        <v>209</v>
      </c>
      <c r="D148" s="31">
        <v>44196</v>
      </c>
      <c r="E148" s="34"/>
      <c r="F148" s="34">
        <v>2207.46</v>
      </c>
      <c r="G148" s="34"/>
      <c r="H148" s="34"/>
      <c r="I148" s="34"/>
      <c r="J148" s="34"/>
      <c r="K148" s="35">
        <v>2207.46</v>
      </c>
      <c r="L148" s="36">
        <v>0</v>
      </c>
      <c r="M148" s="37">
        <v>0</v>
      </c>
      <c r="N148" s="38">
        <v>0</v>
      </c>
      <c r="O148" s="34">
        <v>0</v>
      </c>
      <c r="P148" s="34">
        <v>0</v>
      </c>
      <c r="Q148" s="34">
        <v>0</v>
      </c>
      <c r="R148" s="42">
        <v>0</v>
      </c>
      <c r="S148" s="43">
        <v>0</v>
      </c>
      <c r="T148" s="34">
        <v>0</v>
      </c>
      <c r="U148" s="34">
        <v>0</v>
      </c>
      <c r="V148" s="39">
        <v>0</v>
      </c>
      <c r="W148" s="44">
        <v>1683.357805519852</v>
      </c>
      <c r="X148" s="129">
        <v>1</v>
      </c>
      <c r="Y148" s="22" t="s">
        <v>47</v>
      </c>
      <c r="Z148" s="22">
        <v>99</v>
      </c>
      <c r="AA148" s="22" t="s">
        <v>208</v>
      </c>
      <c r="AB148" s="22" t="s">
        <v>209</v>
      </c>
      <c r="AC148" s="31">
        <v>44228</v>
      </c>
      <c r="AD148" s="40"/>
      <c r="AE148" s="22">
        <v>2207.46</v>
      </c>
      <c r="AF148" s="22"/>
      <c r="AG148" s="22"/>
      <c r="AH148" s="22"/>
      <c r="AI148" s="22"/>
      <c r="AJ148" s="32">
        <v>2207.46</v>
      </c>
      <c r="AK148" s="55">
        <f t="shared" si="68"/>
        <v>0</v>
      </c>
      <c r="AL148" s="56">
        <f t="shared" si="69"/>
        <v>0</v>
      </c>
      <c r="AM148" s="57">
        <f t="shared" si="75"/>
        <v>0</v>
      </c>
      <c r="AN148" s="49">
        <f t="shared" si="76"/>
        <v>0</v>
      </c>
      <c r="AO148" s="49">
        <f t="shared" si="77"/>
        <v>0</v>
      </c>
      <c r="AP148" s="49">
        <f t="shared" si="78"/>
        <v>0</v>
      </c>
      <c r="AQ148" s="58">
        <f t="shared" si="79"/>
        <v>0</v>
      </c>
      <c r="AR148" s="59">
        <f t="shared" si="80"/>
        <v>0</v>
      </c>
      <c r="AS148" s="49">
        <f t="shared" si="81"/>
        <v>0</v>
      </c>
      <c r="AT148" s="64">
        <f t="shared" si="82"/>
        <v>0</v>
      </c>
      <c r="AU148" s="73">
        <f t="shared" si="83"/>
        <v>0</v>
      </c>
      <c r="AV148" s="40">
        <v>0</v>
      </c>
      <c r="AW148" s="6">
        <v>0</v>
      </c>
      <c r="AX148" s="72">
        <f t="shared" si="84"/>
        <v>0</v>
      </c>
      <c r="AY148" s="74">
        <f t="shared" si="85"/>
        <v>0</v>
      </c>
      <c r="AZ148" s="66">
        <f t="shared" si="86"/>
        <v>1683.357805519852</v>
      </c>
      <c r="BA148" s="129">
        <v>1</v>
      </c>
      <c r="BB148" s="52" t="s">
        <v>47</v>
      </c>
      <c r="BC148" s="22">
        <v>99</v>
      </c>
      <c r="BD148" s="22" t="s">
        <v>208</v>
      </c>
      <c r="BE148" s="22" t="s">
        <v>209</v>
      </c>
      <c r="BF148" s="83">
        <v>44255</v>
      </c>
      <c r="BG148" s="40"/>
      <c r="BH148" s="34">
        <v>2207.46</v>
      </c>
      <c r="BI148" s="34"/>
      <c r="BJ148" s="34"/>
      <c r="BK148" s="34"/>
      <c r="BL148" s="34"/>
      <c r="BM148" s="35">
        <f t="shared" si="87"/>
        <v>2207.46</v>
      </c>
      <c r="BN148" s="36">
        <f t="shared" si="88"/>
        <v>0</v>
      </c>
      <c r="BO148" s="37">
        <f t="shared" si="70"/>
        <v>0</v>
      </c>
      <c r="BP148" s="41">
        <f t="shared" si="89"/>
        <v>0</v>
      </c>
      <c r="BQ148" s="34">
        <f t="shared" si="90"/>
        <v>0</v>
      </c>
      <c r="BR148" s="34">
        <f t="shared" si="91"/>
        <v>0</v>
      </c>
      <c r="BS148" s="34">
        <f t="shared" si="92"/>
        <v>0</v>
      </c>
      <c r="BT148" s="42">
        <f t="shared" si="93"/>
        <v>0</v>
      </c>
      <c r="BU148" s="43">
        <f t="shared" si="94"/>
        <v>0</v>
      </c>
      <c r="BV148" s="34">
        <f t="shared" si="95"/>
        <v>0</v>
      </c>
      <c r="BW148" s="43">
        <f t="shared" si="96"/>
        <v>0</v>
      </c>
      <c r="BX148" s="40">
        <f t="shared" si="97"/>
        <v>0</v>
      </c>
      <c r="BY148" s="93">
        <f t="shared" si="98"/>
        <v>0</v>
      </c>
      <c r="BZ148" s="39">
        <f t="shared" si="99"/>
        <v>0</v>
      </c>
      <c r="CA148" s="94">
        <f t="shared" si="100"/>
        <v>1683.357805519852</v>
      </c>
      <c r="CB148" s="129">
        <v>1</v>
      </c>
      <c r="CC148" s="52" t="s">
        <v>47</v>
      </c>
      <c r="CD148" s="22">
        <v>99</v>
      </c>
      <c r="CE148" s="22" t="s">
        <v>208</v>
      </c>
      <c r="CF148" s="22" t="s">
        <v>209</v>
      </c>
      <c r="CG148" s="31">
        <v>44286</v>
      </c>
      <c r="CH148" s="40"/>
      <c r="CI148" s="22">
        <v>2207.46</v>
      </c>
      <c r="CJ148" s="22"/>
      <c r="CK148" s="22"/>
      <c r="CL148" s="22"/>
      <c r="CM148" s="22"/>
      <c r="CN148" s="32">
        <v>2207.46</v>
      </c>
      <c r="CO148" s="36">
        <f t="shared" si="101"/>
        <v>0</v>
      </c>
      <c r="CP148" s="37">
        <f t="shared" si="102"/>
        <v>0</v>
      </c>
      <c r="CQ148" s="105">
        <f t="shared" si="103"/>
        <v>0</v>
      </c>
      <c r="CR148" s="34">
        <f t="shared" si="104"/>
        <v>0</v>
      </c>
      <c r="CS148" s="34">
        <f t="shared" si="105"/>
        <v>0</v>
      </c>
      <c r="CT148" s="34">
        <f t="shared" si="106"/>
        <v>0</v>
      </c>
      <c r="CU148" s="41">
        <f t="shared" si="107"/>
        <v>0</v>
      </c>
      <c r="CV148" s="43">
        <f t="shared" si="108"/>
        <v>0</v>
      </c>
      <c r="CW148" s="34">
        <f t="shared" si="109"/>
        <v>0</v>
      </c>
      <c r="CX148" s="43">
        <f t="shared" si="110"/>
        <v>0</v>
      </c>
      <c r="CY148" s="40">
        <f t="shared" si="111"/>
        <v>0</v>
      </c>
      <c r="CZ148" s="108">
        <f t="shared" si="112"/>
        <v>0</v>
      </c>
      <c r="DA148" s="123">
        <f t="shared" si="71"/>
        <v>0</v>
      </c>
      <c r="DB148" s="121">
        <f t="shared" si="113"/>
        <v>0</v>
      </c>
      <c r="DC148" s="124">
        <f t="shared" si="72"/>
        <v>0</v>
      </c>
      <c r="DD148" s="125">
        <f t="shared" si="73"/>
        <v>0</v>
      </c>
      <c r="DE148" s="111">
        <f t="shared" si="114"/>
        <v>0</v>
      </c>
      <c r="DF148" s="106">
        <f t="shared" si="74"/>
        <v>1683.357805519852</v>
      </c>
      <c r="DG148" s="106" t="str">
        <f t="shared" si="115"/>
        <v>П5 282_Лебедев В.А.</v>
      </c>
      <c r="DH148" s="129">
        <v>1</v>
      </c>
      <c r="DI148" s="52" t="s">
        <v>47</v>
      </c>
      <c r="DJ148" s="22">
        <v>99</v>
      </c>
      <c r="DK148" s="22" t="s">
        <v>208</v>
      </c>
      <c r="DL148" s="22" t="s">
        <v>209</v>
      </c>
      <c r="DM148" s="31">
        <v>44319</v>
      </c>
      <c r="DN148" s="40"/>
      <c r="DO148" s="34">
        <v>2799.57</v>
      </c>
      <c r="DP148" s="34"/>
      <c r="DQ148" s="34"/>
      <c r="DR148" s="34"/>
      <c r="DS148" s="34"/>
      <c r="DT148" s="35">
        <v>2799.57</v>
      </c>
      <c r="DU148" s="36">
        <f t="shared" si="116"/>
        <v>592.11000000000013</v>
      </c>
      <c r="DV148" s="37">
        <f t="shared" si="117"/>
        <v>71.052880862568088</v>
      </c>
      <c r="DW148" s="105">
        <f t="shared" si="118"/>
        <v>663.16288086256827</v>
      </c>
      <c r="DX148" s="34">
        <f t="shared" si="119"/>
        <v>110</v>
      </c>
      <c r="DY148" s="34">
        <f t="shared" si="120"/>
        <v>553.16288086256827</v>
      </c>
      <c r="DZ148" s="34">
        <f t="shared" si="121"/>
        <v>209</v>
      </c>
      <c r="EA148" s="41">
        <f t="shared" si="122"/>
        <v>1373.1247957636754</v>
      </c>
      <c r="EB148" s="43">
        <f t="shared" si="123"/>
        <v>1582.1247957636754</v>
      </c>
      <c r="EC148" s="34">
        <v>0</v>
      </c>
      <c r="ED148" s="43">
        <f t="shared" si="124"/>
        <v>0</v>
      </c>
      <c r="EE148" s="104">
        <f t="shared" si="125"/>
        <v>1582.1247957636754</v>
      </c>
      <c r="EF148" s="39">
        <f t="shared" si="126"/>
        <v>947.56669603277601</v>
      </c>
      <c r="EG148" s="44">
        <f t="shared" si="127"/>
        <v>2630.924501552628</v>
      </c>
      <c r="EH148" s="144" t="s">
        <v>208</v>
      </c>
      <c r="EI148" s="129">
        <v>1</v>
      </c>
      <c r="EJ148" s="52" t="s">
        <v>47</v>
      </c>
    </row>
    <row r="149" spans="1:140" ht="15.75" thickBot="1" x14ac:dyDescent="0.3">
      <c r="A149" s="22">
        <v>100</v>
      </c>
      <c r="B149" s="22" t="s">
        <v>210</v>
      </c>
      <c r="C149" s="22" t="s">
        <v>211</v>
      </c>
      <c r="D149" s="31">
        <v>44196</v>
      </c>
      <c r="E149" s="34"/>
      <c r="F149" s="34">
        <v>84.87</v>
      </c>
      <c r="G149" s="34"/>
      <c r="H149" s="34"/>
      <c r="I149" s="34"/>
      <c r="J149" s="34"/>
      <c r="K149" s="35">
        <v>84.87</v>
      </c>
      <c r="L149" s="36">
        <v>4.0000000000006253E-2</v>
      </c>
      <c r="M149" s="37">
        <v>4.8000008771417772E-3</v>
      </c>
      <c r="N149" s="38">
        <v>4.4800000877148027E-2</v>
      </c>
      <c r="O149" s="34">
        <v>4.4800000877148027E-2</v>
      </c>
      <c r="P149" s="34">
        <v>0</v>
      </c>
      <c r="Q149" s="34">
        <v>8.5120001666581249E-2</v>
      </c>
      <c r="R149" s="42">
        <v>0</v>
      </c>
      <c r="S149" s="43">
        <v>8.5120001666581249E-2</v>
      </c>
      <c r="T149" s="34">
        <v>0</v>
      </c>
      <c r="U149" s="34">
        <v>0</v>
      </c>
      <c r="V149" s="39">
        <v>8.5120001666581249E-2</v>
      </c>
      <c r="W149" s="44">
        <v>64.286264733071519</v>
      </c>
      <c r="X149" s="129">
        <v>1</v>
      </c>
      <c r="Y149" s="22" t="s">
        <v>47</v>
      </c>
      <c r="Z149" s="22">
        <v>100</v>
      </c>
      <c r="AA149" s="22" t="s">
        <v>210</v>
      </c>
      <c r="AB149" s="22" t="s">
        <v>211</v>
      </c>
      <c r="AC149" s="31">
        <v>44228</v>
      </c>
      <c r="AD149" s="40"/>
      <c r="AE149" s="22">
        <v>84.91</v>
      </c>
      <c r="AF149" s="22"/>
      <c r="AG149" s="22"/>
      <c r="AH149" s="22"/>
      <c r="AI149" s="22"/>
      <c r="AJ149" s="32">
        <v>84.91</v>
      </c>
      <c r="AK149" s="55">
        <f t="shared" si="68"/>
        <v>3.9999999999992042E-2</v>
      </c>
      <c r="AL149" s="56">
        <f t="shared" si="69"/>
        <v>4.7981183074641666E-3</v>
      </c>
      <c r="AM149" s="57">
        <f t="shared" si="75"/>
        <v>4.4798118307456211E-2</v>
      </c>
      <c r="AN149" s="49">
        <f t="shared" si="76"/>
        <v>4.4798118307456211E-2</v>
      </c>
      <c r="AO149" s="49">
        <f t="shared" si="77"/>
        <v>0</v>
      </c>
      <c r="AP149" s="49">
        <f t="shared" si="78"/>
        <v>8.5116424784166797E-2</v>
      </c>
      <c r="AQ149" s="58">
        <f t="shared" si="79"/>
        <v>0</v>
      </c>
      <c r="AR149" s="59">
        <f t="shared" si="80"/>
        <v>8.5116424784166797E-2</v>
      </c>
      <c r="AS149" s="49">
        <f t="shared" si="81"/>
        <v>0</v>
      </c>
      <c r="AT149" s="64">
        <f t="shared" si="82"/>
        <v>0</v>
      </c>
      <c r="AU149" s="73">
        <f t="shared" si="83"/>
        <v>8.5116424784166797E-2</v>
      </c>
      <c r="AV149" s="40">
        <v>8.5120001666581249E-2</v>
      </c>
      <c r="AW149" s="6">
        <v>0</v>
      </c>
      <c r="AX149" s="72">
        <f t="shared" si="84"/>
        <v>-0.20731961654395942</v>
      </c>
      <c r="AY149" s="74">
        <f t="shared" si="85"/>
        <v>-0.12220319175979262</v>
      </c>
      <c r="AZ149" s="66">
        <f t="shared" si="86"/>
        <v>64.164061541311725</v>
      </c>
      <c r="BA149" s="129">
        <v>1</v>
      </c>
      <c r="BB149" s="52" t="s">
        <v>47</v>
      </c>
      <c r="BC149" s="22">
        <v>100</v>
      </c>
      <c r="BD149" s="22" t="s">
        <v>210</v>
      </c>
      <c r="BE149" s="22" t="s">
        <v>211</v>
      </c>
      <c r="BF149" s="83">
        <v>44255</v>
      </c>
      <c r="BG149" s="40"/>
      <c r="BH149" s="34">
        <v>84.92</v>
      </c>
      <c r="BI149" s="34"/>
      <c r="BJ149" s="34"/>
      <c r="BK149" s="34"/>
      <c r="BL149" s="34"/>
      <c r="BM149" s="35">
        <f t="shared" si="87"/>
        <v>84.92</v>
      </c>
      <c r="BN149" s="36">
        <f t="shared" si="88"/>
        <v>1.0000000000005116E-2</v>
      </c>
      <c r="BO149" s="37">
        <f t="shared" si="70"/>
        <v>1.2000000000006097E-3</v>
      </c>
      <c r="BP149" s="41">
        <f t="shared" si="89"/>
        <v>1.1200000000005726E-2</v>
      </c>
      <c r="BQ149" s="34">
        <f t="shared" si="90"/>
        <v>1.1200000000005726E-2</v>
      </c>
      <c r="BR149" s="34">
        <f t="shared" si="91"/>
        <v>0</v>
      </c>
      <c r="BS149" s="34">
        <f t="shared" si="92"/>
        <v>2.128000000001088E-2</v>
      </c>
      <c r="BT149" s="42">
        <f t="shared" si="93"/>
        <v>0</v>
      </c>
      <c r="BU149" s="43">
        <f t="shared" si="94"/>
        <v>2.128000000001088E-2</v>
      </c>
      <c r="BV149" s="34">
        <f t="shared" si="95"/>
        <v>0</v>
      </c>
      <c r="BW149" s="43">
        <f t="shared" si="96"/>
        <v>0</v>
      </c>
      <c r="BX149" s="40">
        <f t="shared" si="97"/>
        <v>2.128000000001088E-2</v>
      </c>
      <c r="BY149" s="93">
        <f t="shared" si="98"/>
        <v>2.5303251708639423E-3</v>
      </c>
      <c r="BZ149" s="39">
        <f t="shared" si="99"/>
        <v>2.3810325170874821E-2</v>
      </c>
      <c r="CA149" s="94">
        <f t="shared" si="100"/>
        <v>64.187871866482595</v>
      </c>
      <c r="CB149" s="129">
        <v>1</v>
      </c>
      <c r="CC149" s="52" t="s">
        <v>47</v>
      </c>
      <c r="CD149" s="22">
        <v>100</v>
      </c>
      <c r="CE149" s="22" t="s">
        <v>210</v>
      </c>
      <c r="CF149" s="22" t="s">
        <v>211</v>
      </c>
      <c r="CG149" s="31">
        <v>44286</v>
      </c>
      <c r="CH149" s="40"/>
      <c r="CI149" s="22">
        <v>84.92</v>
      </c>
      <c r="CJ149" s="22"/>
      <c r="CK149" s="22"/>
      <c r="CL149" s="22"/>
      <c r="CM149" s="22"/>
      <c r="CN149" s="32">
        <v>84.92</v>
      </c>
      <c r="CO149" s="36">
        <f t="shared" si="101"/>
        <v>0</v>
      </c>
      <c r="CP149" s="37">
        <f t="shared" si="102"/>
        <v>0</v>
      </c>
      <c r="CQ149" s="105">
        <f t="shared" si="103"/>
        <v>0</v>
      </c>
      <c r="CR149" s="34">
        <f t="shared" si="104"/>
        <v>0</v>
      </c>
      <c r="CS149" s="34">
        <f t="shared" si="105"/>
        <v>0</v>
      </c>
      <c r="CT149" s="34">
        <f t="shared" si="106"/>
        <v>0</v>
      </c>
      <c r="CU149" s="41">
        <f t="shared" si="107"/>
        <v>0</v>
      </c>
      <c r="CV149" s="43">
        <f t="shared" si="108"/>
        <v>0</v>
      </c>
      <c r="CW149" s="34">
        <f t="shared" si="109"/>
        <v>0</v>
      </c>
      <c r="CX149" s="43">
        <f t="shared" si="110"/>
        <v>0</v>
      </c>
      <c r="CY149" s="40">
        <f t="shared" si="111"/>
        <v>0</v>
      </c>
      <c r="CZ149" s="108">
        <f t="shared" si="112"/>
        <v>0</v>
      </c>
      <c r="DA149" s="123">
        <f t="shared" si="71"/>
        <v>-2.5303251708639423E-3</v>
      </c>
      <c r="DB149" s="121">
        <f t="shared" si="113"/>
        <v>0</v>
      </c>
      <c r="DC149" s="124">
        <f t="shared" si="72"/>
        <v>-8.8407895460622422E-3</v>
      </c>
      <c r="DD149" s="125">
        <f t="shared" si="73"/>
        <v>0</v>
      </c>
      <c r="DE149" s="111">
        <f t="shared" si="114"/>
        <v>-1.1371114716926185E-2</v>
      </c>
      <c r="DF149" s="106">
        <f t="shared" si="74"/>
        <v>64.176500751765673</v>
      </c>
      <c r="DG149" s="106" t="str">
        <f t="shared" si="115"/>
        <v>П5 330_Наумова Г.С.</v>
      </c>
      <c r="DH149" s="129">
        <v>1</v>
      </c>
      <c r="DI149" s="52" t="s">
        <v>47</v>
      </c>
      <c r="DJ149" s="22">
        <v>100</v>
      </c>
      <c r="DK149" s="22" t="s">
        <v>210</v>
      </c>
      <c r="DL149" s="22" t="s">
        <v>211</v>
      </c>
      <c r="DM149" s="31">
        <v>44319</v>
      </c>
      <c r="DN149" s="40"/>
      <c r="DO149" s="34">
        <v>84.92</v>
      </c>
      <c r="DP149" s="34"/>
      <c r="DQ149" s="34"/>
      <c r="DR149" s="34"/>
      <c r="DS149" s="34"/>
      <c r="DT149" s="35">
        <v>84.92</v>
      </c>
      <c r="DU149" s="36">
        <f t="shared" si="116"/>
        <v>0</v>
      </c>
      <c r="DV149" s="37">
        <f t="shared" si="117"/>
        <v>0</v>
      </c>
      <c r="DW149" s="105">
        <f t="shared" si="118"/>
        <v>0</v>
      </c>
      <c r="DX149" s="34">
        <f t="shared" si="119"/>
        <v>0</v>
      </c>
      <c r="DY149" s="34">
        <f t="shared" si="120"/>
        <v>0</v>
      </c>
      <c r="DZ149" s="34">
        <f t="shared" si="121"/>
        <v>0</v>
      </c>
      <c r="EA149" s="41">
        <f t="shared" si="122"/>
        <v>0</v>
      </c>
      <c r="EB149" s="43">
        <f t="shared" si="123"/>
        <v>0</v>
      </c>
      <c r="EC149" s="34">
        <v>0</v>
      </c>
      <c r="ED149" s="43">
        <f t="shared" si="124"/>
        <v>0</v>
      </c>
      <c r="EE149" s="104">
        <f t="shared" si="125"/>
        <v>0</v>
      </c>
      <c r="EF149" s="39">
        <f t="shared" si="126"/>
        <v>0</v>
      </c>
      <c r="EG149" s="44">
        <f t="shared" si="127"/>
        <v>64.176500751765673</v>
      </c>
      <c r="EH149" s="144" t="s">
        <v>210</v>
      </c>
      <c r="EI149" s="129">
        <v>1</v>
      </c>
      <c r="EJ149" s="52" t="s">
        <v>47</v>
      </c>
    </row>
    <row r="150" spans="1:140" ht="15.75" thickBot="1" x14ac:dyDescent="0.3">
      <c r="A150" s="22">
        <v>101</v>
      </c>
      <c r="B150" s="22" t="s">
        <v>212</v>
      </c>
      <c r="C150" s="22" t="s">
        <v>213</v>
      </c>
      <c r="D150" s="31">
        <v>44196</v>
      </c>
      <c r="E150" s="34"/>
      <c r="F150" s="34">
        <v>0.4</v>
      </c>
      <c r="G150" s="34"/>
      <c r="H150" s="34"/>
      <c r="I150" s="34"/>
      <c r="J150" s="34"/>
      <c r="K150" s="35">
        <v>0.4</v>
      </c>
      <c r="L150" s="36">
        <v>0</v>
      </c>
      <c r="M150" s="37">
        <v>0</v>
      </c>
      <c r="N150" s="38">
        <v>0</v>
      </c>
      <c r="O150" s="34">
        <v>0</v>
      </c>
      <c r="P150" s="34">
        <v>0</v>
      </c>
      <c r="Q150" s="34">
        <v>0</v>
      </c>
      <c r="R150" s="42">
        <v>0</v>
      </c>
      <c r="S150" s="43">
        <v>0</v>
      </c>
      <c r="T150" s="34">
        <v>0</v>
      </c>
      <c r="U150" s="34">
        <v>0</v>
      </c>
      <c r="V150" s="39">
        <v>0</v>
      </c>
      <c r="W150" s="44">
        <v>0.73610842647443064</v>
      </c>
      <c r="X150" s="129">
        <v>1</v>
      </c>
      <c r="Y150" s="22" t="s">
        <v>47</v>
      </c>
      <c r="Z150" s="22">
        <v>101</v>
      </c>
      <c r="AA150" s="22" t="s">
        <v>212</v>
      </c>
      <c r="AB150" s="22" t="s">
        <v>213</v>
      </c>
      <c r="AC150" s="31">
        <v>44228</v>
      </c>
      <c r="AD150" s="40"/>
      <c r="AE150" s="22">
        <v>0.4</v>
      </c>
      <c r="AF150" s="22"/>
      <c r="AG150" s="22"/>
      <c r="AH150" s="22"/>
      <c r="AI150" s="22"/>
      <c r="AJ150" s="32">
        <v>0.4</v>
      </c>
      <c r="AK150" s="55">
        <f t="shared" si="68"/>
        <v>0</v>
      </c>
      <c r="AL150" s="56">
        <f t="shared" si="69"/>
        <v>0</v>
      </c>
      <c r="AM150" s="57">
        <f t="shared" si="75"/>
        <v>0</v>
      </c>
      <c r="AN150" s="49">
        <f t="shared" si="76"/>
        <v>0</v>
      </c>
      <c r="AO150" s="49">
        <f t="shared" si="77"/>
        <v>0</v>
      </c>
      <c r="AP150" s="49">
        <f t="shared" si="78"/>
        <v>0</v>
      </c>
      <c r="AQ150" s="58">
        <f t="shared" si="79"/>
        <v>0</v>
      </c>
      <c r="AR150" s="59">
        <f t="shared" si="80"/>
        <v>0</v>
      </c>
      <c r="AS150" s="49">
        <f t="shared" si="81"/>
        <v>0</v>
      </c>
      <c r="AT150" s="64">
        <f t="shared" si="82"/>
        <v>0</v>
      </c>
      <c r="AU150" s="73">
        <f t="shared" si="83"/>
        <v>0</v>
      </c>
      <c r="AV150" s="40">
        <v>0</v>
      </c>
      <c r="AW150" s="6">
        <v>0</v>
      </c>
      <c r="AX150" s="72">
        <f t="shared" si="84"/>
        <v>0</v>
      </c>
      <c r="AY150" s="74">
        <f t="shared" si="85"/>
        <v>0</v>
      </c>
      <c r="AZ150" s="66">
        <f t="shared" si="86"/>
        <v>0.73610842647443064</v>
      </c>
      <c r="BA150" s="129">
        <v>1</v>
      </c>
      <c r="BB150" s="52" t="s">
        <v>47</v>
      </c>
      <c r="BC150" s="22">
        <v>101</v>
      </c>
      <c r="BD150" s="22" t="s">
        <v>212</v>
      </c>
      <c r="BE150" s="22" t="s">
        <v>213</v>
      </c>
      <c r="BF150" s="83">
        <v>44255</v>
      </c>
      <c r="BG150" s="40"/>
      <c r="BH150" s="34">
        <v>0.4</v>
      </c>
      <c r="BI150" s="34"/>
      <c r="BJ150" s="34"/>
      <c r="BK150" s="34"/>
      <c r="BL150" s="34"/>
      <c r="BM150" s="35">
        <f t="shared" si="87"/>
        <v>0.4</v>
      </c>
      <c r="BN150" s="36">
        <f t="shared" si="88"/>
        <v>0</v>
      </c>
      <c r="BO150" s="37">
        <f t="shared" si="70"/>
        <v>0</v>
      </c>
      <c r="BP150" s="41">
        <f t="shared" si="89"/>
        <v>0</v>
      </c>
      <c r="BQ150" s="34">
        <f t="shared" si="90"/>
        <v>0</v>
      </c>
      <c r="BR150" s="34">
        <f t="shared" si="91"/>
        <v>0</v>
      </c>
      <c r="BS150" s="34">
        <f t="shared" si="92"/>
        <v>0</v>
      </c>
      <c r="BT150" s="42">
        <f t="shared" si="93"/>
        <v>0</v>
      </c>
      <c r="BU150" s="43">
        <f t="shared" si="94"/>
        <v>0</v>
      </c>
      <c r="BV150" s="34">
        <f t="shared" si="95"/>
        <v>0</v>
      </c>
      <c r="BW150" s="43">
        <f t="shared" si="96"/>
        <v>0</v>
      </c>
      <c r="BX150" s="40">
        <f t="shared" si="97"/>
        <v>0</v>
      </c>
      <c r="BY150" s="93">
        <f t="shared" si="98"/>
        <v>0</v>
      </c>
      <c r="BZ150" s="39">
        <f t="shared" si="99"/>
        <v>0</v>
      </c>
      <c r="CA150" s="94">
        <f t="shared" si="100"/>
        <v>0.73610842647443064</v>
      </c>
      <c r="CB150" s="129">
        <v>1</v>
      </c>
      <c r="CC150" s="52" t="s">
        <v>47</v>
      </c>
      <c r="CD150" s="22">
        <v>101</v>
      </c>
      <c r="CE150" s="22" t="s">
        <v>212</v>
      </c>
      <c r="CF150" s="22" t="s">
        <v>213</v>
      </c>
      <c r="CG150" s="31">
        <v>44286</v>
      </c>
      <c r="CH150" s="40"/>
      <c r="CI150" s="22">
        <v>0.4</v>
      </c>
      <c r="CJ150" s="22"/>
      <c r="CK150" s="22"/>
      <c r="CL150" s="22"/>
      <c r="CM150" s="22"/>
      <c r="CN150" s="32">
        <v>0.4</v>
      </c>
      <c r="CO150" s="36">
        <f t="shared" si="101"/>
        <v>0</v>
      </c>
      <c r="CP150" s="37">
        <f t="shared" si="102"/>
        <v>0</v>
      </c>
      <c r="CQ150" s="105">
        <f t="shared" si="103"/>
        <v>0</v>
      </c>
      <c r="CR150" s="34">
        <f t="shared" si="104"/>
        <v>0</v>
      </c>
      <c r="CS150" s="34">
        <f t="shared" si="105"/>
        <v>0</v>
      </c>
      <c r="CT150" s="34">
        <f t="shared" si="106"/>
        <v>0</v>
      </c>
      <c r="CU150" s="41">
        <f t="shared" si="107"/>
        <v>0</v>
      </c>
      <c r="CV150" s="43">
        <f t="shared" si="108"/>
        <v>0</v>
      </c>
      <c r="CW150" s="34">
        <f t="shared" si="109"/>
        <v>0</v>
      </c>
      <c r="CX150" s="43">
        <f t="shared" si="110"/>
        <v>0</v>
      </c>
      <c r="CY150" s="40">
        <f t="shared" si="111"/>
        <v>0</v>
      </c>
      <c r="CZ150" s="108">
        <f t="shared" si="112"/>
        <v>0</v>
      </c>
      <c r="DA150" s="123">
        <f t="shared" si="71"/>
        <v>0</v>
      </c>
      <c r="DB150" s="121">
        <f t="shared" si="113"/>
        <v>0</v>
      </c>
      <c r="DC150" s="124">
        <f t="shared" si="72"/>
        <v>0</v>
      </c>
      <c r="DD150" s="125">
        <f t="shared" si="73"/>
        <v>0</v>
      </c>
      <c r="DE150" s="111">
        <f t="shared" si="114"/>
        <v>0</v>
      </c>
      <c r="DF150" s="106">
        <f t="shared" si="74"/>
        <v>0.73610842647443064</v>
      </c>
      <c r="DG150" s="106" t="str">
        <f t="shared" si="115"/>
        <v>П5 342_Леонов Г.Г.</v>
      </c>
      <c r="DH150" s="129">
        <v>1</v>
      </c>
      <c r="DI150" s="52" t="s">
        <v>47</v>
      </c>
      <c r="DJ150" s="22">
        <v>101</v>
      </c>
      <c r="DK150" s="22" t="s">
        <v>212</v>
      </c>
      <c r="DL150" s="22" t="s">
        <v>213</v>
      </c>
      <c r="DM150" s="31">
        <v>44319</v>
      </c>
      <c r="DN150" s="40"/>
      <c r="DO150" s="34">
        <v>0.4</v>
      </c>
      <c r="DP150" s="34"/>
      <c r="DQ150" s="34"/>
      <c r="DR150" s="34"/>
      <c r="DS150" s="34"/>
      <c r="DT150" s="35">
        <v>0.4</v>
      </c>
      <c r="DU150" s="36">
        <f t="shared" si="116"/>
        <v>0</v>
      </c>
      <c r="DV150" s="37">
        <f t="shared" si="117"/>
        <v>0</v>
      </c>
      <c r="DW150" s="105">
        <f t="shared" si="118"/>
        <v>0</v>
      </c>
      <c r="DX150" s="34">
        <f t="shared" si="119"/>
        <v>0</v>
      </c>
      <c r="DY150" s="34">
        <f t="shared" si="120"/>
        <v>0</v>
      </c>
      <c r="DZ150" s="34">
        <f t="shared" si="121"/>
        <v>0</v>
      </c>
      <c r="EA150" s="41">
        <f t="shared" si="122"/>
        <v>0</v>
      </c>
      <c r="EB150" s="43">
        <f t="shared" si="123"/>
        <v>0</v>
      </c>
      <c r="EC150" s="34">
        <v>0</v>
      </c>
      <c r="ED150" s="43">
        <f t="shared" si="124"/>
        <v>0</v>
      </c>
      <c r="EE150" s="104">
        <f t="shared" si="125"/>
        <v>0</v>
      </c>
      <c r="EF150" s="39">
        <f t="shared" si="126"/>
        <v>0</v>
      </c>
      <c r="EG150" s="44">
        <f t="shared" si="127"/>
        <v>0.73610842647443064</v>
      </c>
      <c r="EH150" s="144" t="s">
        <v>212</v>
      </c>
      <c r="EI150" s="129">
        <v>1</v>
      </c>
      <c r="EJ150" s="52" t="s">
        <v>47</v>
      </c>
    </row>
    <row r="151" spans="1:140" ht="15.75" thickBot="1" x14ac:dyDescent="0.3">
      <c r="A151" s="22">
        <v>102</v>
      </c>
      <c r="B151" s="22" t="s">
        <v>214</v>
      </c>
      <c r="C151" s="22" t="s">
        <v>215</v>
      </c>
      <c r="D151" s="31">
        <v>44196</v>
      </c>
      <c r="E151" s="34"/>
      <c r="F151" s="34">
        <v>836.74</v>
      </c>
      <c r="G151" s="34"/>
      <c r="H151" s="34"/>
      <c r="I151" s="34"/>
      <c r="J151" s="34"/>
      <c r="K151" s="35">
        <v>836.74</v>
      </c>
      <c r="L151" s="36">
        <v>2.0299999999999727</v>
      </c>
      <c r="M151" s="37">
        <v>0.24360004451490383</v>
      </c>
      <c r="N151" s="38">
        <v>2.2736000445148767</v>
      </c>
      <c r="O151" s="34">
        <v>2.2736000445148767</v>
      </c>
      <c r="P151" s="34">
        <v>0</v>
      </c>
      <c r="Q151" s="34">
        <v>4.3198400845782654</v>
      </c>
      <c r="R151" s="42">
        <v>0</v>
      </c>
      <c r="S151" s="43">
        <v>4.3198400845782654</v>
      </c>
      <c r="T151" s="34">
        <v>0</v>
      </c>
      <c r="U151" s="34">
        <v>0</v>
      </c>
      <c r="V151" s="39">
        <v>4.3198400845782654</v>
      </c>
      <c r="W151" s="44">
        <v>560.18725357299581</v>
      </c>
      <c r="X151" s="129">
        <v>1</v>
      </c>
      <c r="Y151" s="22" t="s">
        <v>47</v>
      </c>
      <c r="Z151" s="22">
        <v>102</v>
      </c>
      <c r="AA151" s="22" t="s">
        <v>214</v>
      </c>
      <c r="AB151" s="22" t="s">
        <v>215</v>
      </c>
      <c r="AC151" s="31">
        <v>44228</v>
      </c>
      <c r="AD151" s="40"/>
      <c r="AE151" s="22">
        <v>848.96</v>
      </c>
      <c r="AF151" s="22"/>
      <c r="AG151" s="22"/>
      <c r="AH151" s="22"/>
      <c r="AI151" s="22"/>
      <c r="AJ151" s="32">
        <v>848.96</v>
      </c>
      <c r="AK151" s="55">
        <f t="shared" si="68"/>
        <v>12.220000000000027</v>
      </c>
      <c r="AL151" s="56">
        <f t="shared" si="69"/>
        <v>1.4658251429305977</v>
      </c>
      <c r="AM151" s="57">
        <f t="shared" si="75"/>
        <v>13.685825142930625</v>
      </c>
      <c r="AN151" s="49">
        <f t="shared" si="76"/>
        <v>13.685825142930625</v>
      </c>
      <c r="AO151" s="49">
        <f t="shared" si="77"/>
        <v>0</v>
      </c>
      <c r="AP151" s="49">
        <f t="shared" si="78"/>
        <v>26.003067771568187</v>
      </c>
      <c r="AQ151" s="58">
        <f t="shared" si="79"/>
        <v>0</v>
      </c>
      <c r="AR151" s="59">
        <f t="shared" si="80"/>
        <v>26.003067771568187</v>
      </c>
      <c r="AS151" s="49">
        <f t="shared" si="81"/>
        <v>0</v>
      </c>
      <c r="AT151" s="64">
        <f t="shared" si="82"/>
        <v>0</v>
      </c>
      <c r="AU151" s="73">
        <f t="shared" si="83"/>
        <v>26.003067771568187</v>
      </c>
      <c r="AV151" s="40">
        <v>4.3198400845782654</v>
      </c>
      <c r="AW151" s="6">
        <v>5.1068170481752206</v>
      </c>
      <c r="AX151" s="72">
        <f t="shared" si="84"/>
        <v>-43.147504529807776</v>
      </c>
      <c r="AY151" s="74">
        <f t="shared" si="85"/>
        <v>-17.144436758239589</v>
      </c>
      <c r="AZ151" s="66">
        <f t="shared" si="86"/>
        <v>543.04281681475618</v>
      </c>
      <c r="BA151" s="129">
        <v>1</v>
      </c>
      <c r="BB151" s="52" t="s">
        <v>47</v>
      </c>
      <c r="BC151" s="22">
        <v>102</v>
      </c>
      <c r="BD151" s="22" t="s">
        <v>214</v>
      </c>
      <c r="BE151" s="22" t="s">
        <v>215</v>
      </c>
      <c r="BF151" s="83">
        <v>44255</v>
      </c>
      <c r="BG151" s="40"/>
      <c r="BH151" s="34">
        <v>848.96</v>
      </c>
      <c r="BI151" s="34"/>
      <c r="BJ151" s="34"/>
      <c r="BK151" s="34"/>
      <c r="BL151" s="34"/>
      <c r="BM151" s="35">
        <f t="shared" si="87"/>
        <v>848.96</v>
      </c>
      <c r="BN151" s="36">
        <f t="shared" si="88"/>
        <v>0</v>
      </c>
      <c r="BO151" s="37">
        <f t="shared" si="70"/>
        <v>0</v>
      </c>
      <c r="BP151" s="41">
        <f t="shared" si="89"/>
        <v>0</v>
      </c>
      <c r="BQ151" s="34">
        <f t="shared" si="90"/>
        <v>0</v>
      </c>
      <c r="BR151" s="34">
        <f t="shared" si="91"/>
        <v>0</v>
      </c>
      <c r="BS151" s="34">
        <f t="shared" si="92"/>
        <v>0</v>
      </c>
      <c r="BT151" s="42">
        <f t="shared" si="93"/>
        <v>0</v>
      </c>
      <c r="BU151" s="43">
        <f t="shared" si="94"/>
        <v>0</v>
      </c>
      <c r="BV151" s="34">
        <f t="shared" si="95"/>
        <v>0</v>
      </c>
      <c r="BW151" s="43">
        <f t="shared" si="96"/>
        <v>0</v>
      </c>
      <c r="BX151" s="40">
        <f t="shared" si="97"/>
        <v>0</v>
      </c>
      <c r="BY151" s="93">
        <f t="shared" si="98"/>
        <v>0</v>
      </c>
      <c r="BZ151" s="39">
        <f t="shared" si="99"/>
        <v>0</v>
      </c>
      <c r="CA151" s="94">
        <f t="shared" si="100"/>
        <v>543.04281681475618</v>
      </c>
      <c r="CB151" s="129">
        <v>1</v>
      </c>
      <c r="CC151" s="52" t="s">
        <v>47</v>
      </c>
      <c r="CD151" s="22">
        <v>102</v>
      </c>
      <c r="CE151" s="22" t="s">
        <v>214</v>
      </c>
      <c r="CF151" s="22" t="s">
        <v>215</v>
      </c>
      <c r="CG151" s="31">
        <v>44286</v>
      </c>
      <c r="CH151" s="40"/>
      <c r="CI151" s="22">
        <v>947.67000000000007</v>
      </c>
      <c r="CJ151" s="22"/>
      <c r="CK151" s="22"/>
      <c r="CL151" s="22"/>
      <c r="CM151" s="22"/>
      <c r="CN151" s="32">
        <v>947.67000000000007</v>
      </c>
      <c r="CO151" s="36">
        <f t="shared" si="101"/>
        <v>98.710000000000036</v>
      </c>
      <c r="CP151" s="37">
        <f t="shared" si="102"/>
        <v>11.845209638136328</v>
      </c>
      <c r="CQ151" s="105">
        <f t="shared" si="103"/>
        <v>110.55520963813636</v>
      </c>
      <c r="CR151" s="34">
        <f t="shared" si="104"/>
        <v>110</v>
      </c>
      <c r="CS151" s="34">
        <f t="shared" si="105"/>
        <v>0.55520963813636115</v>
      </c>
      <c r="CT151" s="34">
        <f t="shared" si="106"/>
        <v>209</v>
      </c>
      <c r="CU151" s="41">
        <f t="shared" si="107"/>
        <v>1.4117641240446599</v>
      </c>
      <c r="CV151" s="43">
        <f t="shared" si="108"/>
        <v>210.41176412404465</v>
      </c>
      <c r="CW151" s="34">
        <f t="shared" si="109"/>
        <v>210.41176412404465</v>
      </c>
      <c r="CX151" s="43">
        <f t="shared" si="110"/>
        <v>10.97226955077449</v>
      </c>
      <c r="CY151" s="40">
        <f t="shared" si="111"/>
        <v>221.38403367481914</v>
      </c>
      <c r="CZ151" s="108">
        <f t="shared" si="112"/>
        <v>19.718232585846408</v>
      </c>
      <c r="DA151" s="123">
        <f t="shared" si="71"/>
        <v>0</v>
      </c>
      <c r="DB151" s="121">
        <f t="shared" si="113"/>
        <v>-19.718232585846408</v>
      </c>
      <c r="DC151" s="124">
        <f t="shared" si="72"/>
        <v>0</v>
      </c>
      <c r="DD151" s="125">
        <f t="shared" si="73"/>
        <v>-64.169337030800691</v>
      </c>
      <c r="DE151" s="111">
        <f t="shared" si="114"/>
        <v>157.21469664401843</v>
      </c>
      <c r="DF151" s="106">
        <f t="shared" si="74"/>
        <v>700.25751345877461</v>
      </c>
      <c r="DG151" s="106" t="str">
        <f t="shared" si="115"/>
        <v>П5 353_Олейников А.Я.</v>
      </c>
      <c r="DH151" s="129">
        <v>1</v>
      </c>
      <c r="DI151" s="52" t="s">
        <v>47</v>
      </c>
      <c r="DJ151" s="22">
        <v>102</v>
      </c>
      <c r="DK151" s="22" t="s">
        <v>214</v>
      </c>
      <c r="DL151" s="22" t="s">
        <v>215</v>
      </c>
      <c r="DM151" s="31">
        <v>44319</v>
      </c>
      <c r="DN151" s="40"/>
      <c r="DO151" s="34">
        <v>1007.73</v>
      </c>
      <c r="DP151" s="34"/>
      <c r="DQ151" s="34"/>
      <c r="DR151" s="34"/>
      <c r="DS151" s="34"/>
      <c r="DT151" s="35">
        <v>1007.73</v>
      </c>
      <c r="DU151" s="36">
        <f t="shared" si="116"/>
        <v>60.059999999999945</v>
      </c>
      <c r="DV151" s="37">
        <f t="shared" si="117"/>
        <v>7.2071676286599358</v>
      </c>
      <c r="DW151" s="105">
        <f t="shared" si="118"/>
        <v>67.267167628659877</v>
      </c>
      <c r="DX151" s="34">
        <f t="shared" si="119"/>
        <v>67.267167628659877</v>
      </c>
      <c r="DY151" s="34">
        <f t="shared" si="120"/>
        <v>0</v>
      </c>
      <c r="DZ151" s="34">
        <f t="shared" si="121"/>
        <v>127.80761849445376</v>
      </c>
      <c r="EA151" s="41">
        <f t="shared" si="122"/>
        <v>0</v>
      </c>
      <c r="EB151" s="43">
        <f t="shared" si="123"/>
        <v>127.80761849445376</v>
      </c>
      <c r="EC151" s="34">
        <v>210.41176412404465</v>
      </c>
      <c r="ED151" s="43">
        <f t="shared" si="124"/>
        <v>10.97226955077449</v>
      </c>
      <c r="EE151" s="104">
        <f t="shared" si="125"/>
        <v>138.77988804522826</v>
      </c>
      <c r="EF151" s="39">
        <f t="shared" si="126"/>
        <v>83.118095578130578</v>
      </c>
      <c r="EG151" s="44">
        <f t="shared" si="127"/>
        <v>783.37560903690519</v>
      </c>
      <c r="EH151" s="144" t="s">
        <v>214</v>
      </c>
      <c r="EI151" s="129">
        <v>1</v>
      </c>
      <c r="EJ151" s="52" t="s">
        <v>47</v>
      </c>
    </row>
    <row r="152" spans="1:140" ht="15.75" thickBot="1" x14ac:dyDescent="0.3">
      <c r="A152" s="22">
        <v>103</v>
      </c>
      <c r="B152" s="22" t="s">
        <v>216</v>
      </c>
      <c r="C152" s="22" t="s">
        <v>217</v>
      </c>
      <c r="D152" s="31">
        <v>44196</v>
      </c>
      <c r="E152" s="34"/>
      <c r="F152" s="34">
        <v>204.43</v>
      </c>
      <c r="G152" s="34"/>
      <c r="H152" s="34"/>
      <c r="I152" s="34"/>
      <c r="J152" s="34"/>
      <c r="K152" s="35">
        <v>204.43</v>
      </c>
      <c r="L152" s="36">
        <v>1.8100000000000023</v>
      </c>
      <c r="M152" s="37">
        <v>0.21720003969063173</v>
      </c>
      <c r="N152" s="38">
        <v>2.027200039690634</v>
      </c>
      <c r="O152" s="34">
        <v>2.027200039690634</v>
      </c>
      <c r="P152" s="34">
        <v>0</v>
      </c>
      <c r="Q152" s="34">
        <v>3.8516800754122045</v>
      </c>
      <c r="R152" s="42">
        <v>0</v>
      </c>
      <c r="S152" s="43">
        <v>3.8516800754122045</v>
      </c>
      <c r="T152" s="34">
        <v>0</v>
      </c>
      <c r="U152" s="34">
        <v>0</v>
      </c>
      <c r="V152" s="39">
        <v>3.8516800754122045</v>
      </c>
      <c r="W152" s="44">
        <v>-1100.2708415186776</v>
      </c>
      <c r="X152" s="129">
        <v>1</v>
      </c>
      <c r="Y152" s="22" t="s">
        <v>47</v>
      </c>
      <c r="Z152" s="22">
        <v>103</v>
      </c>
      <c r="AA152" s="22" t="s">
        <v>216</v>
      </c>
      <c r="AB152" s="22" t="s">
        <v>217</v>
      </c>
      <c r="AC152" s="31">
        <v>44228</v>
      </c>
      <c r="AD152" s="40"/>
      <c r="AE152" s="22">
        <v>204.57</v>
      </c>
      <c r="AF152" s="22"/>
      <c r="AG152" s="22"/>
      <c r="AH152" s="22"/>
      <c r="AI152" s="22"/>
      <c r="AJ152" s="32">
        <v>204.57</v>
      </c>
      <c r="AK152" s="55">
        <f t="shared" si="68"/>
        <v>0.13999999999998636</v>
      </c>
      <c r="AL152" s="56">
        <f t="shared" si="69"/>
        <v>1.6793414076126289E-2</v>
      </c>
      <c r="AM152" s="57">
        <f t="shared" si="75"/>
        <v>0.15679341407611264</v>
      </c>
      <c r="AN152" s="49">
        <f t="shared" si="76"/>
        <v>0.15679341407611264</v>
      </c>
      <c r="AO152" s="49">
        <f t="shared" si="77"/>
        <v>0</v>
      </c>
      <c r="AP152" s="49">
        <f t="shared" si="78"/>
        <v>0.29790748674461398</v>
      </c>
      <c r="AQ152" s="58">
        <f t="shared" si="79"/>
        <v>0</v>
      </c>
      <c r="AR152" s="59">
        <f t="shared" si="80"/>
        <v>0.29790748674461398</v>
      </c>
      <c r="AS152" s="49">
        <f t="shared" si="81"/>
        <v>0</v>
      </c>
      <c r="AT152" s="64">
        <f t="shared" si="82"/>
        <v>0</v>
      </c>
      <c r="AU152" s="73">
        <f t="shared" si="83"/>
        <v>0.29790748674461398</v>
      </c>
      <c r="AV152" s="40">
        <v>3.8516800754122045</v>
      </c>
      <c r="AW152" s="6">
        <v>13.299002729623096</v>
      </c>
      <c r="AX152" s="72">
        <f t="shared" si="84"/>
        <v>-21.24947711805407</v>
      </c>
      <c r="AY152" s="74">
        <f t="shared" si="85"/>
        <v>-20.951569631309457</v>
      </c>
      <c r="AZ152" s="66">
        <f t="shared" si="86"/>
        <v>-1121.222411149987</v>
      </c>
      <c r="BA152" s="129">
        <v>1</v>
      </c>
      <c r="BB152" s="52" t="s">
        <v>47</v>
      </c>
      <c r="BC152" s="22">
        <v>103</v>
      </c>
      <c r="BD152" s="22" t="s">
        <v>216</v>
      </c>
      <c r="BE152" s="22" t="s">
        <v>217</v>
      </c>
      <c r="BF152" s="83">
        <v>44255</v>
      </c>
      <c r="BG152" s="40"/>
      <c r="BH152" s="34">
        <v>204.57</v>
      </c>
      <c r="BI152" s="34"/>
      <c r="BJ152" s="34"/>
      <c r="BK152" s="34"/>
      <c r="BL152" s="34"/>
      <c r="BM152" s="35">
        <f t="shared" si="87"/>
        <v>204.57</v>
      </c>
      <c r="BN152" s="36">
        <f t="shared" si="88"/>
        <v>0</v>
      </c>
      <c r="BO152" s="37">
        <f t="shared" si="70"/>
        <v>0</v>
      </c>
      <c r="BP152" s="41">
        <f t="shared" si="89"/>
        <v>0</v>
      </c>
      <c r="BQ152" s="34">
        <f t="shared" si="90"/>
        <v>0</v>
      </c>
      <c r="BR152" s="34">
        <f t="shared" si="91"/>
        <v>0</v>
      </c>
      <c r="BS152" s="34">
        <f t="shared" si="92"/>
        <v>0</v>
      </c>
      <c r="BT152" s="42">
        <f t="shared" si="93"/>
        <v>0</v>
      </c>
      <c r="BU152" s="43">
        <f t="shared" si="94"/>
        <v>0</v>
      </c>
      <c r="BV152" s="34">
        <f t="shared" si="95"/>
        <v>0</v>
      </c>
      <c r="BW152" s="43">
        <f t="shared" si="96"/>
        <v>0</v>
      </c>
      <c r="BX152" s="40">
        <f t="shared" si="97"/>
        <v>0</v>
      </c>
      <c r="BY152" s="93">
        <f t="shared" si="98"/>
        <v>0</v>
      </c>
      <c r="BZ152" s="39">
        <f t="shared" si="99"/>
        <v>0</v>
      </c>
      <c r="CA152" s="94">
        <f t="shared" si="100"/>
        <v>-1121.222411149987</v>
      </c>
      <c r="CB152" s="129">
        <v>1</v>
      </c>
      <c r="CC152" s="52" t="s">
        <v>47</v>
      </c>
      <c r="CD152" s="22">
        <v>103</v>
      </c>
      <c r="CE152" s="22" t="s">
        <v>216</v>
      </c>
      <c r="CF152" s="22" t="s">
        <v>217</v>
      </c>
      <c r="CG152" s="31">
        <v>44286</v>
      </c>
      <c r="CH152" s="40"/>
      <c r="CI152" s="22">
        <v>204.97</v>
      </c>
      <c r="CJ152" s="22"/>
      <c r="CK152" s="22"/>
      <c r="CL152" s="22"/>
      <c r="CM152" s="22"/>
      <c r="CN152" s="32">
        <v>204.97</v>
      </c>
      <c r="CO152" s="36">
        <f t="shared" si="101"/>
        <v>0.40000000000000568</v>
      </c>
      <c r="CP152" s="37">
        <f t="shared" si="102"/>
        <v>4.8000039056373185E-2</v>
      </c>
      <c r="CQ152" s="105">
        <f t="shared" si="103"/>
        <v>0.44800003905637886</v>
      </c>
      <c r="CR152" s="34">
        <f t="shared" si="104"/>
        <v>0.44800003905637886</v>
      </c>
      <c r="CS152" s="34">
        <f t="shared" si="105"/>
        <v>0</v>
      </c>
      <c r="CT152" s="34">
        <f t="shared" si="106"/>
        <v>0.85120007420711985</v>
      </c>
      <c r="CU152" s="41">
        <f t="shared" si="107"/>
        <v>0</v>
      </c>
      <c r="CV152" s="43">
        <f t="shared" si="108"/>
        <v>0.85120007420711985</v>
      </c>
      <c r="CW152" s="34">
        <f t="shared" si="109"/>
        <v>0</v>
      </c>
      <c r="CX152" s="43">
        <f t="shared" si="110"/>
        <v>0</v>
      </c>
      <c r="CY152" s="40">
        <f t="shared" si="111"/>
        <v>0.85120007420711985</v>
      </c>
      <c r="CZ152" s="108">
        <f t="shared" si="112"/>
        <v>7.5814686188974204E-2</v>
      </c>
      <c r="DA152" s="123">
        <f t="shared" si="71"/>
        <v>0</v>
      </c>
      <c r="DB152" s="121">
        <f t="shared" si="113"/>
        <v>-7.5814686188974204E-2</v>
      </c>
      <c r="DC152" s="124">
        <f t="shared" si="72"/>
        <v>0</v>
      </c>
      <c r="DD152" s="125">
        <f t="shared" si="73"/>
        <v>-0.25959073471879829</v>
      </c>
      <c r="DE152" s="111">
        <f t="shared" si="114"/>
        <v>0.59160933948832151</v>
      </c>
      <c r="DF152" s="106">
        <f t="shared" si="74"/>
        <v>-1120.6308018104987</v>
      </c>
      <c r="DG152" s="106" t="str">
        <f t="shared" si="115"/>
        <v>П5 55_Черкасов С.К.</v>
      </c>
      <c r="DH152" s="129">
        <v>1</v>
      </c>
      <c r="DI152" s="52" t="s">
        <v>47</v>
      </c>
      <c r="DJ152" s="22">
        <v>103</v>
      </c>
      <c r="DK152" s="22" t="s">
        <v>216</v>
      </c>
      <c r="DL152" s="22" t="s">
        <v>217</v>
      </c>
      <c r="DM152" s="31">
        <v>44319</v>
      </c>
      <c r="DN152" s="40"/>
      <c r="DO152" s="34">
        <v>212.48000000000002</v>
      </c>
      <c r="DP152" s="34"/>
      <c r="DQ152" s="34"/>
      <c r="DR152" s="34"/>
      <c r="DS152" s="34"/>
      <c r="DT152" s="35">
        <v>212.48000000000002</v>
      </c>
      <c r="DU152" s="36">
        <f t="shared" si="116"/>
        <v>7.5100000000000193</v>
      </c>
      <c r="DV152" s="37">
        <f t="shared" si="117"/>
        <v>0.90119595223503679</v>
      </c>
      <c r="DW152" s="105">
        <f t="shared" si="118"/>
        <v>8.4111959522350563</v>
      </c>
      <c r="DX152" s="34">
        <f t="shared" si="119"/>
        <v>8.4111959522350563</v>
      </c>
      <c r="DY152" s="34">
        <f t="shared" si="120"/>
        <v>0</v>
      </c>
      <c r="DZ152" s="34">
        <f t="shared" si="121"/>
        <v>15.981272309246606</v>
      </c>
      <c r="EA152" s="41">
        <f t="shared" si="122"/>
        <v>0</v>
      </c>
      <c r="EB152" s="43">
        <f t="shared" si="123"/>
        <v>15.981272309246606</v>
      </c>
      <c r="EC152" s="34">
        <v>0</v>
      </c>
      <c r="ED152" s="43">
        <f t="shared" si="124"/>
        <v>0</v>
      </c>
      <c r="EE152" s="104">
        <f t="shared" si="125"/>
        <v>15.981272309246606</v>
      </c>
      <c r="EF152" s="39">
        <f t="shared" si="126"/>
        <v>9.5715087969172323</v>
      </c>
      <c r="EG152" s="44">
        <f t="shared" si="127"/>
        <v>-1111.0592930135815</v>
      </c>
      <c r="EH152" s="144" t="s">
        <v>216</v>
      </c>
      <c r="EI152" s="129">
        <v>1</v>
      </c>
      <c r="EJ152" s="52" t="s">
        <v>47</v>
      </c>
    </row>
    <row r="153" spans="1:140" ht="15.75" thickBot="1" x14ac:dyDescent="0.3">
      <c r="A153" s="22">
        <v>104</v>
      </c>
      <c r="B153" s="22" t="s">
        <v>218</v>
      </c>
      <c r="C153" s="22" t="s">
        <v>219</v>
      </c>
      <c r="D153" s="31">
        <v>44196</v>
      </c>
      <c r="E153" s="34"/>
      <c r="F153" s="34">
        <v>546.71</v>
      </c>
      <c r="G153" s="34"/>
      <c r="H153" s="34"/>
      <c r="I153" s="34"/>
      <c r="J153" s="34"/>
      <c r="K153" s="35">
        <v>546.71</v>
      </c>
      <c r="L153" s="36">
        <v>58.54000000000002</v>
      </c>
      <c r="M153" s="37">
        <v>7.0248012836958953</v>
      </c>
      <c r="N153" s="38">
        <v>65.564801283695914</v>
      </c>
      <c r="O153" s="34">
        <v>65.564801283695914</v>
      </c>
      <c r="P153" s="34">
        <v>0</v>
      </c>
      <c r="Q153" s="34">
        <v>124.57312243902223</v>
      </c>
      <c r="R153" s="42">
        <v>0</v>
      </c>
      <c r="S153" s="43">
        <v>124.57312243902223</v>
      </c>
      <c r="T153" s="34">
        <v>124.57312243902223</v>
      </c>
      <c r="U153" s="34">
        <v>5.6734980389598251</v>
      </c>
      <c r="V153" s="39">
        <v>130.24662047798205</v>
      </c>
      <c r="W153" s="44">
        <v>452.19316822134402</v>
      </c>
      <c r="X153" s="129">
        <v>1</v>
      </c>
      <c r="Y153" s="22" t="s">
        <v>47</v>
      </c>
      <c r="Z153" s="22">
        <v>104</v>
      </c>
      <c r="AA153" s="22" t="s">
        <v>218</v>
      </c>
      <c r="AB153" s="22" t="s">
        <v>219</v>
      </c>
      <c r="AC153" s="31">
        <v>44228</v>
      </c>
      <c r="AD153" s="40">
        <v>3000</v>
      </c>
      <c r="AE153" s="22">
        <v>576.47</v>
      </c>
      <c r="AF153" s="22"/>
      <c r="AG153" s="22"/>
      <c r="AH153" s="22"/>
      <c r="AI153" s="22"/>
      <c r="AJ153" s="32">
        <v>576.47</v>
      </c>
      <c r="AK153" s="55">
        <f t="shared" si="68"/>
        <v>29.759999999999991</v>
      </c>
      <c r="AL153" s="56">
        <f t="shared" si="69"/>
        <v>3.569800020754049</v>
      </c>
      <c r="AM153" s="57">
        <f t="shared" si="75"/>
        <v>33.329800020754043</v>
      </c>
      <c r="AN153" s="49">
        <f t="shared" si="76"/>
        <v>33.329800020754043</v>
      </c>
      <c r="AO153" s="49">
        <f t="shared" si="77"/>
        <v>0</v>
      </c>
      <c r="AP153" s="49">
        <f t="shared" si="78"/>
        <v>63.326620039432676</v>
      </c>
      <c r="AQ153" s="58">
        <f t="shared" si="79"/>
        <v>0</v>
      </c>
      <c r="AR153" s="59">
        <f t="shared" si="80"/>
        <v>63.326620039432676</v>
      </c>
      <c r="AS153" s="49">
        <f t="shared" si="81"/>
        <v>0</v>
      </c>
      <c r="AT153" s="64">
        <f t="shared" si="82"/>
        <v>0</v>
      </c>
      <c r="AU153" s="73">
        <f t="shared" si="83"/>
        <v>63.326620039432676</v>
      </c>
      <c r="AV153" s="40">
        <v>130.24662047798205</v>
      </c>
      <c r="AW153" s="6">
        <v>224.33221036122561</v>
      </c>
      <c r="AX153" s="72">
        <f t="shared" si="84"/>
        <v>-508.93924193631045</v>
      </c>
      <c r="AY153" s="74">
        <f t="shared" si="85"/>
        <v>-445.61262189687778</v>
      </c>
      <c r="AZ153" s="66">
        <f t="shared" si="86"/>
        <v>-2993.419453675534</v>
      </c>
      <c r="BA153" s="129">
        <v>1</v>
      </c>
      <c r="BB153" s="52" t="s">
        <v>47</v>
      </c>
      <c r="BC153" s="22">
        <v>104</v>
      </c>
      <c r="BD153" s="22" t="s">
        <v>218</v>
      </c>
      <c r="BE153" s="22" t="s">
        <v>219</v>
      </c>
      <c r="BF153" s="83">
        <v>44255</v>
      </c>
      <c r="BG153" s="40"/>
      <c r="BH153" s="34">
        <v>576.49</v>
      </c>
      <c r="BI153" s="34"/>
      <c r="BJ153" s="34"/>
      <c r="BK153" s="34"/>
      <c r="BL153" s="34"/>
      <c r="BM153" s="35">
        <f t="shared" si="87"/>
        <v>576.49</v>
      </c>
      <c r="BN153" s="36">
        <f t="shared" si="88"/>
        <v>1.999999999998181E-2</v>
      </c>
      <c r="BO153" s="37">
        <f t="shared" si="70"/>
        <v>2.3999999999978088E-3</v>
      </c>
      <c r="BP153" s="41">
        <f t="shared" si="89"/>
        <v>2.239999999997962E-2</v>
      </c>
      <c r="BQ153" s="34">
        <f t="shared" si="90"/>
        <v>2.239999999997962E-2</v>
      </c>
      <c r="BR153" s="34">
        <f t="shared" si="91"/>
        <v>0</v>
      </c>
      <c r="BS153" s="34">
        <f t="shared" si="92"/>
        <v>4.2559999999961275E-2</v>
      </c>
      <c r="BT153" s="42">
        <f t="shared" si="93"/>
        <v>0</v>
      </c>
      <c r="BU153" s="43">
        <f t="shared" si="94"/>
        <v>4.2559999999961275E-2</v>
      </c>
      <c r="BV153" s="34">
        <f t="shared" si="95"/>
        <v>0</v>
      </c>
      <c r="BW153" s="43">
        <f t="shared" si="96"/>
        <v>0</v>
      </c>
      <c r="BX153" s="40">
        <f t="shared" si="97"/>
        <v>4.2559999999961275E-2</v>
      </c>
      <c r="BY153" s="93">
        <f t="shared" si="98"/>
        <v>5.0606503417206915E-3</v>
      </c>
      <c r="BZ153" s="39">
        <f t="shared" si="99"/>
        <v>4.7620650341681968E-2</v>
      </c>
      <c r="CA153" s="94">
        <f t="shared" si="100"/>
        <v>-2993.3718330251922</v>
      </c>
      <c r="CB153" s="129">
        <v>1</v>
      </c>
      <c r="CC153" s="52" t="s">
        <v>47</v>
      </c>
      <c r="CD153" s="22">
        <v>104</v>
      </c>
      <c r="CE153" s="22" t="s">
        <v>218</v>
      </c>
      <c r="CF153" s="22" t="s">
        <v>219</v>
      </c>
      <c r="CG153" s="31">
        <v>44286</v>
      </c>
      <c r="CH153" s="40"/>
      <c r="CI153" s="22">
        <v>610.05000000000007</v>
      </c>
      <c r="CJ153" s="22"/>
      <c r="CK153" s="22"/>
      <c r="CL153" s="22"/>
      <c r="CM153" s="22"/>
      <c r="CN153" s="32">
        <v>610.05000000000007</v>
      </c>
      <c r="CO153" s="36">
        <f t="shared" si="101"/>
        <v>33.560000000000059</v>
      </c>
      <c r="CP153" s="37">
        <f t="shared" si="102"/>
        <v>4.0272032768296597</v>
      </c>
      <c r="CQ153" s="105">
        <f t="shared" si="103"/>
        <v>37.587203276829719</v>
      </c>
      <c r="CR153" s="34">
        <f t="shared" si="104"/>
        <v>37.587203276829719</v>
      </c>
      <c r="CS153" s="34">
        <f t="shared" si="105"/>
        <v>0</v>
      </c>
      <c r="CT153" s="34">
        <f t="shared" si="106"/>
        <v>71.415686225976458</v>
      </c>
      <c r="CU153" s="41">
        <f t="shared" si="107"/>
        <v>0</v>
      </c>
      <c r="CV153" s="43">
        <f t="shared" si="108"/>
        <v>71.415686225976458</v>
      </c>
      <c r="CW153" s="34">
        <f t="shared" si="109"/>
        <v>0</v>
      </c>
      <c r="CX153" s="43">
        <f t="shared" si="110"/>
        <v>0</v>
      </c>
      <c r="CY153" s="40">
        <f t="shared" si="111"/>
        <v>71.415686225976458</v>
      </c>
      <c r="CZ153" s="108">
        <f t="shared" si="112"/>
        <v>6.360852171254856</v>
      </c>
      <c r="DA153" s="123">
        <f t="shared" si="71"/>
        <v>-5.0606503417206915E-3</v>
      </c>
      <c r="DB153" s="121">
        <f t="shared" si="113"/>
        <v>-6.360852171254856</v>
      </c>
      <c r="DC153" s="124">
        <f t="shared" si="72"/>
        <v>-1.7681579092099355E-2</v>
      </c>
      <c r="DD153" s="125">
        <f t="shared" si="73"/>
        <v>-21.779662642906903</v>
      </c>
      <c r="DE153" s="111">
        <f t="shared" si="114"/>
        <v>49.613281353635742</v>
      </c>
      <c r="DF153" s="106">
        <f t="shared" si="74"/>
        <v>-2943.7585516715567</v>
      </c>
      <c r="DG153" s="106" t="str">
        <f t="shared" si="115"/>
        <v>П5 59_Бюргер П.А.</v>
      </c>
      <c r="DH153" s="129">
        <v>1</v>
      </c>
      <c r="DI153" s="52" t="s">
        <v>47</v>
      </c>
      <c r="DJ153" s="22">
        <v>104</v>
      </c>
      <c r="DK153" s="22" t="s">
        <v>218</v>
      </c>
      <c r="DL153" s="22" t="s">
        <v>219</v>
      </c>
      <c r="DM153" s="31">
        <v>44319</v>
      </c>
      <c r="DN153" s="40"/>
      <c r="DO153" s="34">
        <v>627.81000000000006</v>
      </c>
      <c r="DP153" s="34"/>
      <c r="DQ153" s="34"/>
      <c r="DR153" s="34"/>
      <c r="DS153" s="34"/>
      <c r="DT153" s="35">
        <v>627.81000000000006</v>
      </c>
      <c r="DU153" s="36">
        <f t="shared" si="116"/>
        <v>17.759999999999991</v>
      </c>
      <c r="DV153" s="37">
        <f t="shared" si="117"/>
        <v>2.1311904276556861</v>
      </c>
      <c r="DW153" s="105">
        <f t="shared" si="118"/>
        <v>19.891190427655676</v>
      </c>
      <c r="DX153" s="34">
        <f t="shared" si="119"/>
        <v>19.891190427655676</v>
      </c>
      <c r="DY153" s="34">
        <f t="shared" si="120"/>
        <v>0</v>
      </c>
      <c r="DZ153" s="34">
        <f t="shared" si="121"/>
        <v>37.793261812545786</v>
      </c>
      <c r="EA153" s="41">
        <f t="shared" si="122"/>
        <v>0</v>
      </c>
      <c r="EB153" s="43">
        <f t="shared" si="123"/>
        <v>37.793261812545786</v>
      </c>
      <c r="EC153" s="34">
        <v>0</v>
      </c>
      <c r="ED153" s="43">
        <f t="shared" si="124"/>
        <v>0</v>
      </c>
      <c r="EE153" s="104">
        <f t="shared" si="125"/>
        <v>37.793261812545786</v>
      </c>
      <c r="EF153" s="39">
        <f t="shared" si="126"/>
        <v>22.635152627596476</v>
      </c>
      <c r="EG153" s="44">
        <f t="shared" si="127"/>
        <v>-2921.12339904396</v>
      </c>
      <c r="EH153" s="144" t="s">
        <v>218</v>
      </c>
      <c r="EI153" s="129">
        <v>1</v>
      </c>
      <c r="EJ153" s="52" t="s">
        <v>47</v>
      </c>
    </row>
    <row r="154" spans="1:140" ht="15.75" thickBot="1" x14ac:dyDescent="0.3">
      <c r="A154" s="22">
        <v>105</v>
      </c>
      <c r="B154" s="22" t="s">
        <v>220</v>
      </c>
      <c r="C154" s="22" t="s">
        <v>221</v>
      </c>
      <c r="D154" s="31">
        <v>44196</v>
      </c>
      <c r="E154" s="34">
        <v>800</v>
      </c>
      <c r="F154" s="34">
        <v>1907.38</v>
      </c>
      <c r="G154" s="34"/>
      <c r="H154" s="34"/>
      <c r="I154" s="34"/>
      <c r="J154" s="34"/>
      <c r="K154" s="35">
        <v>1907.38</v>
      </c>
      <c r="L154" s="36">
        <v>492.77</v>
      </c>
      <c r="M154" s="37">
        <v>59.132410805719594</v>
      </c>
      <c r="N154" s="38">
        <v>551.90241080571957</v>
      </c>
      <c r="O154" s="34">
        <v>110</v>
      </c>
      <c r="P154" s="34">
        <v>441.90241080571957</v>
      </c>
      <c r="Q154" s="34">
        <v>209</v>
      </c>
      <c r="R154" s="42">
        <v>1147.6761389073133</v>
      </c>
      <c r="S154" s="43">
        <v>1356.6761389073133</v>
      </c>
      <c r="T154" s="34">
        <v>1356.6761389073133</v>
      </c>
      <c r="U154" s="34">
        <v>61.787801918201993</v>
      </c>
      <c r="V154" s="39">
        <v>1418.4639408255152</v>
      </c>
      <c r="W154" s="44">
        <v>1462.7813809801014</v>
      </c>
      <c r="X154" s="129">
        <v>1</v>
      </c>
      <c r="Y154" s="22" t="s">
        <v>47</v>
      </c>
      <c r="Z154" s="22">
        <v>105</v>
      </c>
      <c r="AA154" s="22" t="s">
        <v>220</v>
      </c>
      <c r="AB154" s="22" t="s">
        <v>221</v>
      </c>
      <c r="AC154" s="31">
        <v>44228</v>
      </c>
      <c r="AD154" s="40">
        <v>1500</v>
      </c>
      <c r="AE154" s="22">
        <v>2485.5</v>
      </c>
      <c r="AF154" s="22"/>
      <c r="AG154" s="22"/>
      <c r="AH154" s="22"/>
      <c r="AI154" s="22"/>
      <c r="AJ154" s="32">
        <v>2485.5</v>
      </c>
      <c r="AK154" s="55">
        <f t="shared" si="68"/>
        <v>578.11999999999989</v>
      </c>
      <c r="AL154" s="56">
        <f t="shared" si="69"/>
        <v>69.347203897793378</v>
      </c>
      <c r="AM154" s="57">
        <f t="shared" si="75"/>
        <v>647.4672038977933</v>
      </c>
      <c r="AN154" s="49">
        <f t="shared" si="76"/>
        <v>110</v>
      </c>
      <c r="AO154" s="49">
        <f t="shared" si="77"/>
        <v>537.4672038977933</v>
      </c>
      <c r="AP154" s="49">
        <f t="shared" si="78"/>
        <v>209</v>
      </c>
      <c r="AQ154" s="58">
        <f t="shared" si="79"/>
        <v>1431.1507782377473</v>
      </c>
      <c r="AR154" s="59">
        <f t="shared" si="80"/>
        <v>1640.1507782377473</v>
      </c>
      <c r="AS154" s="49">
        <f t="shared" si="81"/>
        <v>1640.1507782377473</v>
      </c>
      <c r="AT154" s="64">
        <f t="shared" si="82"/>
        <v>62.510629266065934</v>
      </c>
      <c r="AU154" s="73">
        <f t="shared" si="83"/>
        <v>1702.6614075038133</v>
      </c>
      <c r="AV154" s="40">
        <v>1418.4639408255152</v>
      </c>
      <c r="AW154" s="6">
        <v>816.01602714243802</v>
      </c>
      <c r="AX154" s="72">
        <f t="shared" si="84"/>
        <v>-4794.782510770784</v>
      </c>
      <c r="AY154" s="74">
        <f t="shared" si="85"/>
        <v>-3092.1211032669707</v>
      </c>
      <c r="AZ154" s="66">
        <f t="shared" si="86"/>
        <v>-3129.3397222868693</v>
      </c>
      <c r="BA154" s="129">
        <v>1</v>
      </c>
      <c r="BB154" s="52" t="s">
        <v>47</v>
      </c>
      <c r="BC154" s="22">
        <v>105</v>
      </c>
      <c r="BD154" s="22" t="s">
        <v>220</v>
      </c>
      <c r="BE154" s="22" t="s">
        <v>221</v>
      </c>
      <c r="BF154" s="83">
        <v>44255</v>
      </c>
      <c r="BG154" s="40"/>
      <c r="BH154" s="34">
        <v>2873.12</v>
      </c>
      <c r="BI154" s="34"/>
      <c r="BJ154" s="34"/>
      <c r="BK154" s="34"/>
      <c r="BL154" s="34"/>
      <c r="BM154" s="35">
        <f t="shared" si="87"/>
        <v>2873.12</v>
      </c>
      <c r="BN154" s="36">
        <f t="shared" si="88"/>
        <v>387.61999999999989</v>
      </c>
      <c r="BO154" s="37">
        <f t="shared" si="70"/>
        <v>46.514399999999824</v>
      </c>
      <c r="BP154" s="41">
        <f t="shared" si="89"/>
        <v>434.13439999999969</v>
      </c>
      <c r="BQ154" s="34">
        <f t="shared" si="90"/>
        <v>110</v>
      </c>
      <c r="BR154" s="34">
        <f t="shared" si="91"/>
        <v>324.13439999999969</v>
      </c>
      <c r="BS154" s="34">
        <f t="shared" si="92"/>
        <v>209</v>
      </c>
      <c r="BT154" s="42">
        <f t="shared" si="93"/>
        <v>823.72403898029984</v>
      </c>
      <c r="BU154" s="43">
        <f t="shared" si="94"/>
        <v>1032.7240389802998</v>
      </c>
      <c r="BV154" s="34">
        <f t="shared" si="95"/>
        <v>1032.7240389802998</v>
      </c>
      <c r="BW154" s="43">
        <f t="shared" si="96"/>
        <v>52.214073016660365</v>
      </c>
      <c r="BX154" s="40">
        <f t="shared" si="97"/>
        <v>1084.9381119969603</v>
      </c>
      <c r="BY154" s="93">
        <f t="shared" si="98"/>
        <v>129.00593109088851</v>
      </c>
      <c r="BZ154" s="39">
        <f t="shared" si="99"/>
        <v>1213.9440430878487</v>
      </c>
      <c r="CA154" s="94">
        <f t="shared" si="100"/>
        <v>-1915.3956791990206</v>
      </c>
      <c r="CB154" s="129">
        <v>1</v>
      </c>
      <c r="CC154" s="52" t="s">
        <v>47</v>
      </c>
      <c r="CD154" s="22">
        <v>105</v>
      </c>
      <c r="CE154" s="22" t="s">
        <v>220</v>
      </c>
      <c r="CF154" s="22" t="s">
        <v>221</v>
      </c>
      <c r="CG154" s="31">
        <v>44286</v>
      </c>
      <c r="CH154" s="40"/>
      <c r="CI154" s="22">
        <v>3031.7200000000003</v>
      </c>
      <c r="CJ154" s="22"/>
      <c r="CK154" s="22"/>
      <c r="CL154" s="22"/>
      <c r="CM154" s="22"/>
      <c r="CN154" s="32">
        <v>3031.7200000000003</v>
      </c>
      <c r="CO154" s="36">
        <f t="shared" si="101"/>
        <v>158.60000000000036</v>
      </c>
      <c r="CP154" s="37">
        <f t="shared" si="102"/>
        <v>19.032015485851741</v>
      </c>
      <c r="CQ154" s="105">
        <f t="shared" si="103"/>
        <v>177.63201548585209</v>
      </c>
      <c r="CR154" s="34">
        <f t="shared" si="104"/>
        <v>110</v>
      </c>
      <c r="CS154" s="34">
        <f t="shared" si="105"/>
        <v>67.632015485852094</v>
      </c>
      <c r="CT154" s="34">
        <f t="shared" si="106"/>
        <v>209</v>
      </c>
      <c r="CU154" s="41">
        <f t="shared" si="107"/>
        <v>171.97189411237954</v>
      </c>
      <c r="CV154" s="43">
        <f t="shared" si="108"/>
        <v>380.97189411237957</v>
      </c>
      <c r="CW154" s="34">
        <f t="shared" si="109"/>
        <v>380.97189411237957</v>
      </c>
      <c r="CX154" s="43">
        <f t="shared" si="110"/>
        <v>19.866409707994386</v>
      </c>
      <c r="CY154" s="40">
        <f t="shared" si="111"/>
        <v>400.83830382037394</v>
      </c>
      <c r="CZ154" s="108">
        <f t="shared" si="112"/>
        <v>35.701865093197569</v>
      </c>
      <c r="DA154" s="123">
        <f t="shared" si="71"/>
        <v>-129.00593109088851</v>
      </c>
      <c r="DB154" s="121">
        <f t="shared" si="113"/>
        <v>-35.701865093197569</v>
      </c>
      <c r="DC154" s="124">
        <f t="shared" si="72"/>
        <v>-429.04585938813636</v>
      </c>
      <c r="DD154" s="125">
        <f t="shared" si="73"/>
        <v>-116.18510958421344</v>
      </c>
      <c r="DE154" s="111">
        <f t="shared" si="114"/>
        <v>-273.39859624286436</v>
      </c>
      <c r="DF154" s="106">
        <f t="shared" si="74"/>
        <v>-2188.794275441885</v>
      </c>
      <c r="DG154" s="106" t="str">
        <f t="shared" si="115"/>
        <v>П5 74_75_76_Русских О.В.</v>
      </c>
      <c r="DH154" s="129">
        <v>1</v>
      </c>
      <c r="DI154" s="52" t="s">
        <v>47</v>
      </c>
      <c r="DJ154" s="22">
        <v>105</v>
      </c>
      <c r="DK154" s="22" t="s">
        <v>220</v>
      </c>
      <c r="DL154" s="22" t="s">
        <v>221</v>
      </c>
      <c r="DM154" s="31">
        <v>44319</v>
      </c>
      <c r="DN154" s="40"/>
      <c r="DO154" s="34">
        <v>3740.78</v>
      </c>
      <c r="DP154" s="34"/>
      <c r="DQ154" s="34"/>
      <c r="DR154" s="34"/>
      <c r="DS154" s="34"/>
      <c r="DT154" s="35">
        <v>3740.78</v>
      </c>
      <c r="DU154" s="36">
        <f t="shared" si="116"/>
        <v>709.06</v>
      </c>
      <c r="DV154" s="37">
        <f t="shared" si="117"/>
        <v>85.086817828465172</v>
      </c>
      <c r="DW154" s="105">
        <f t="shared" si="118"/>
        <v>794.14681782846515</v>
      </c>
      <c r="DX154" s="34">
        <f t="shared" si="119"/>
        <v>110</v>
      </c>
      <c r="DY154" s="34">
        <f t="shared" si="120"/>
        <v>684.14681782846515</v>
      </c>
      <c r="DZ154" s="34">
        <f t="shared" si="121"/>
        <v>209</v>
      </c>
      <c r="EA154" s="41">
        <f t="shared" si="122"/>
        <v>1698.2682533546126</v>
      </c>
      <c r="EB154" s="43">
        <f t="shared" si="123"/>
        <v>1907.2682533546126</v>
      </c>
      <c r="EC154" s="34">
        <v>380.97189411237957</v>
      </c>
      <c r="ED154" s="43">
        <f t="shared" si="124"/>
        <v>19.866409707994386</v>
      </c>
      <c r="EE154" s="104">
        <f t="shared" si="125"/>
        <v>1927.1346630626069</v>
      </c>
      <c r="EF154" s="39">
        <f t="shared" si="126"/>
        <v>1154.2001177012319</v>
      </c>
      <c r="EG154" s="44">
        <f t="shared" si="127"/>
        <v>-1034.5941577406531</v>
      </c>
      <c r="EH154" s="144" t="s">
        <v>220</v>
      </c>
      <c r="EI154" s="129">
        <v>1</v>
      </c>
      <c r="EJ154" s="52" t="s">
        <v>47</v>
      </c>
    </row>
    <row r="155" spans="1:140" ht="15.75" thickBot="1" x14ac:dyDescent="0.3">
      <c r="A155" s="22">
        <v>106</v>
      </c>
      <c r="B155" s="22" t="s">
        <v>222</v>
      </c>
      <c r="C155" s="22" t="s">
        <v>223</v>
      </c>
      <c r="D155" s="31">
        <v>44196</v>
      </c>
      <c r="E155" s="34"/>
      <c r="F155" s="34">
        <v>1094.43</v>
      </c>
      <c r="G155" s="34"/>
      <c r="H155" s="34"/>
      <c r="I155" s="34"/>
      <c r="J155" s="34"/>
      <c r="K155" s="35">
        <v>1094.43</v>
      </c>
      <c r="L155" s="36">
        <v>3.999999999996362E-2</v>
      </c>
      <c r="M155" s="37">
        <v>4.8000008771366615E-3</v>
      </c>
      <c r="N155" s="38">
        <v>4.4800000877100281E-2</v>
      </c>
      <c r="O155" s="34">
        <v>4.4800000877100281E-2</v>
      </c>
      <c r="P155" s="34">
        <v>0</v>
      </c>
      <c r="Q155" s="34">
        <v>8.512000166649053E-2</v>
      </c>
      <c r="R155" s="42">
        <v>0</v>
      </c>
      <c r="S155" s="43">
        <v>8.512000166649053E-2</v>
      </c>
      <c r="T155" s="34">
        <v>0</v>
      </c>
      <c r="U155" s="34">
        <v>0</v>
      </c>
      <c r="V155" s="39">
        <v>8.512000166649053E-2</v>
      </c>
      <c r="W155" s="44">
        <v>-753.19949868009053</v>
      </c>
      <c r="X155" s="129">
        <v>1</v>
      </c>
      <c r="Y155" s="22" t="s">
        <v>47</v>
      </c>
      <c r="Z155" s="22">
        <v>106</v>
      </c>
      <c r="AA155" s="22" t="s">
        <v>222</v>
      </c>
      <c r="AB155" s="22" t="s">
        <v>223</v>
      </c>
      <c r="AC155" s="31">
        <v>44228</v>
      </c>
      <c r="AD155" s="40"/>
      <c r="AE155" s="22">
        <v>1094.8</v>
      </c>
      <c r="AF155" s="22"/>
      <c r="AG155" s="22"/>
      <c r="AH155" s="22"/>
      <c r="AI155" s="22"/>
      <c r="AJ155" s="32">
        <v>1094.8</v>
      </c>
      <c r="AK155" s="55">
        <f t="shared" si="68"/>
        <v>0.36999999999989086</v>
      </c>
      <c r="AL155" s="56">
        <f t="shared" si="69"/>
        <v>4.4382594344039281E-2</v>
      </c>
      <c r="AM155" s="57">
        <f t="shared" si="75"/>
        <v>0.41438259434393016</v>
      </c>
      <c r="AN155" s="49">
        <f t="shared" si="76"/>
        <v>0.41438259434393016</v>
      </c>
      <c r="AO155" s="49">
        <f t="shared" si="77"/>
        <v>0</v>
      </c>
      <c r="AP155" s="49">
        <f t="shared" si="78"/>
        <v>0.78732692925346726</v>
      </c>
      <c r="AQ155" s="58">
        <f t="shared" si="79"/>
        <v>0</v>
      </c>
      <c r="AR155" s="59">
        <f t="shared" si="80"/>
        <v>0.78732692925346726</v>
      </c>
      <c r="AS155" s="49">
        <f t="shared" si="81"/>
        <v>0</v>
      </c>
      <c r="AT155" s="64">
        <f t="shared" si="82"/>
        <v>0</v>
      </c>
      <c r="AU155" s="73">
        <f t="shared" si="83"/>
        <v>0.78732692925346726</v>
      </c>
      <c r="AV155" s="40">
        <v>8.512000166649053E-2</v>
      </c>
      <c r="AW155" s="6">
        <v>0</v>
      </c>
      <c r="AX155" s="72">
        <f t="shared" si="84"/>
        <v>-1.0624950660933303</v>
      </c>
      <c r="AY155" s="74">
        <f t="shared" si="85"/>
        <v>-0.27516813683986308</v>
      </c>
      <c r="AZ155" s="66">
        <f t="shared" si="86"/>
        <v>-753.47466681693038</v>
      </c>
      <c r="BA155" s="129">
        <v>1</v>
      </c>
      <c r="BB155" s="52" t="s">
        <v>47</v>
      </c>
      <c r="BC155" s="22">
        <v>106</v>
      </c>
      <c r="BD155" s="22" t="s">
        <v>222</v>
      </c>
      <c r="BE155" s="22" t="s">
        <v>223</v>
      </c>
      <c r="BF155" s="83">
        <v>44255</v>
      </c>
      <c r="BG155" s="40"/>
      <c r="BH155" s="34">
        <v>1113.6300000000001</v>
      </c>
      <c r="BI155" s="34"/>
      <c r="BJ155" s="34"/>
      <c r="BK155" s="34"/>
      <c r="BL155" s="34"/>
      <c r="BM155" s="35">
        <f t="shared" si="87"/>
        <v>1113.6300000000001</v>
      </c>
      <c r="BN155" s="36">
        <f t="shared" si="88"/>
        <v>18.830000000000155</v>
      </c>
      <c r="BO155" s="37">
        <f t="shared" si="70"/>
        <v>2.2596000000000105</v>
      </c>
      <c r="BP155" s="41">
        <f t="shared" si="89"/>
        <v>21.089600000000164</v>
      </c>
      <c r="BQ155" s="34">
        <f t="shared" si="90"/>
        <v>21.089600000000164</v>
      </c>
      <c r="BR155" s="34">
        <f t="shared" si="91"/>
        <v>0</v>
      </c>
      <c r="BS155" s="34">
        <f t="shared" si="92"/>
        <v>40.070240000000311</v>
      </c>
      <c r="BT155" s="42">
        <f t="shared" si="93"/>
        <v>0</v>
      </c>
      <c r="BU155" s="43">
        <f t="shared" si="94"/>
        <v>40.070240000000311</v>
      </c>
      <c r="BV155" s="34">
        <f t="shared" si="95"/>
        <v>0</v>
      </c>
      <c r="BW155" s="43">
        <f t="shared" si="96"/>
        <v>0</v>
      </c>
      <c r="BX155" s="40">
        <f t="shared" si="97"/>
        <v>40.070240000000311</v>
      </c>
      <c r="BY155" s="93">
        <f t="shared" si="98"/>
        <v>4.7646022967344042</v>
      </c>
      <c r="BZ155" s="39">
        <f t="shared" si="99"/>
        <v>44.834842296734713</v>
      </c>
      <c r="CA155" s="94">
        <f t="shared" si="100"/>
        <v>-708.6398245201957</v>
      </c>
      <c r="CB155" s="129">
        <v>1</v>
      </c>
      <c r="CC155" s="52" t="s">
        <v>47</v>
      </c>
      <c r="CD155" s="22">
        <v>106</v>
      </c>
      <c r="CE155" s="22" t="s">
        <v>222</v>
      </c>
      <c r="CF155" s="22" t="s">
        <v>223</v>
      </c>
      <c r="CG155" s="31">
        <v>44286</v>
      </c>
      <c r="CH155" s="40"/>
      <c r="CI155" s="22">
        <v>1116.77</v>
      </c>
      <c r="CJ155" s="22"/>
      <c r="CK155" s="22"/>
      <c r="CL155" s="22"/>
      <c r="CM155" s="22"/>
      <c r="CN155" s="32">
        <v>1116.77</v>
      </c>
      <c r="CO155" s="36">
        <f t="shared" si="101"/>
        <v>3.1399999999998727</v>
      </c>
      <c r="CP155" s="37">
        <f t="shared" si="102"/>
        <v>0.37680030659250885</v>
      </c>
      <c r="CQ155" s="105">
        <f t="shared" si="103"/>
        <v>3.5168003065923816</v>
      </c>
      <c r="CR155" s="34">
        <f t="shared" si="104"/>
        <v>3.5168003065923816</v>
      </c>
      <c r="CS155" s="34">
        <f t="shared" si="105"/>
        <v>0</v>
      </c>
      <c r="CT155" s="34">
        <f t="shared" si="106"/>
        <v>6.6819205825255246</v>
      </c>
      <c r="CU155" s="41">
        <f t="shared" si="107"/>
        <v>0</v>
      </c>
      <c r="CV155" s="43">
        <f t="shared" si="108"/>
        <v>6.6819205825255246</v>
      </c>
      <c r="CW155" s="34">
        <f t="shared" si="109"/>
        <v>0</v>
      </c>
      <c r="CX155" s="43">
        <f t="shared" si="110"/>
        <v>0</v>
      </c>
      <c r="CY155" s="40">
        <f t="shared" si="111"/>
        <v>6.6819205825255246</v>
      </c>
      <c r="CZ155" s="108">
        <f t="shared" si="112"/>
        <v>0.59514528658341492</v>
      </c>
      <c r="DA155" s="123">
        <f t="shared" si="71"/>
        <v>-4.7646022967344042</v>
      </c>
      <c r="DB155" s="121">
        <f t="shared" si="113"/>
        <v>-0.59514528658341492</v>
      </c>
      <c r="DC155" s="124">
        <f t="shared" si="72"/>
        <v>-16.647206715226819</v>
      </c>
      <c r="DD155" s="125">
        <f t="shared" si="73"/>
        <v>-2.0377872675424547</v>
      </c>
      <c r="DE155" s="111">
        <f t="shared" si="114"/>
        <v>-16.767675696978152</v>
      </c>
      <c r="DF155" s="106">
        <f t="shared" si="74"/>
        <v>-725.40750021717383</v>
      </c>
      <c r="DG155" s="106" t="str">
        <f t="shared" si="115"/>
        <v>П5 81_Костяной А.Е.</v>
      </c>
      <c r="DH155" s="129">
        <v>1</v>
      </c>
      <c r="DI155" s="52" t="s">
        <v>47</v>
      </c>
      <c r="DJ155" s="22">
        <v>106</v>
      </c>
      <c r="DK155" s="22" t="s">
        <v>222</v>
      </c>
      <c r="DL155" s="22" t="s">
        <v>223</v>
      </c>
      <c r="DM155" s="31">
        <v>44319</v>
      </c>
      <c r="DN155" s="40"/>
      <c r="DO155" s="34">
        <v>1296.1100000000001</v>
      </c>
      <c r="DP155" s="34"/>
      <c r="DQ155" s="34"/>
      <c r="DR155" s="34"/>
      <c r="DS155" s="34"/>
      <c r="DT155" s="35">
        <v>1296.1100000000001</v>
      </c>
      <c r="DU155" s="36">
        <f t="shared" si="116"/>
        <v>179.34000000000015</v>
      </c>
      <c r="DV155" s="37">
        <f t="shared" si="117"/>
        <v>21.520703338725859</v>
      </c>
      <c r="DW155" s="105">
        <f t="shared" si="118"/>
        <v>200.86070333872601</v>
      </c>
      <c r="DX155" s="34">
        <f t="shared" si="119"/>
        <v>110</v>
      </c>
      <c r="DY155" s="34">
        <f t="shared" si="120"/>
        <v>90.860703338726012</v>
      </c>
      <c r="DZ155" s="34">
        <f t="shared" si="121"/>
        <v>209</v>
      </c>
      <c r="EA155" s="41">
        <f t="shared" si="122"/>
        <v>225.54493266139647</v>
      </c>
      <c r="EB155" s="43">
        <f t="shared" si="123"/>
        <v>434.5449326613965</v>
      </c>
      <c r="EC155" s="34">
        <v>0</v>
      </c>
      <c r="ED155" s="43">
        <f t="shared" si="124"/>
        <v>0</v>
      </c>
      <c r="EE155" s="104">
        <f t="shared" si="125"/>
        <v>434.5449326613965</v>
      </c>
      <c r="EF155" s="39">
        <f t="shared" si="126"/>
        <v>260.25779206689708</v>
      </c>
      <c r="EG155" s="44">
        <f t="shared" si="127"/>
        <v>-465.14970815027675</v>
      </c>
      <c r="EH155" s="144" t="s">
        <v>222</v>
      </c>
      <c r="EI155" s="129">
        <v>1</v>
      </c>
      <c r="EJ155" s="52" t="s">
        <v>47</v>
      </c>
    </row>
    <row r="156" spans="1:140" ht="15.75" thickBot="1" x14ac:dyDescent="0.3">
      <c r="A156" s="22">
        <v>107</v>
      </c>
      <c r="B156" s="22" t="s">
        <v>237</v>
      </c>
      <c r="C156" s="22" t="s">
        <v>238</v>
      </c>
      <c r="D156" s="31">
        <v>44196</v>
      </c>
      <c r="E156" s="34">
        <v>2000</v>
      </c>
      <c r="F156" s="34">
        <v>2474.4700000000003</v>
      </c>
      <c r="G156" s="34"/>
      <c r="H156" s="34"/>
      <c r="I156" s="34"/>
      <c r="J156" s="34"/>
      <c r="K156" s="35">
        <v>2474.4700000000003</v>
      </c>
      <c r="L156" s="36">
        <v>4.1200000000003456</v>
      </c>
      <c r="M156" s="37">
        <v>0.49440009034556726</v>
      </c>
      <c r="N156" s="38">
        <v>4.6144000903459128</v>
      </c>
      <c r="O156" s="34">
        <v>4.6144000903459128</v>
      </c>
      <c r="P156" s="34">
        <v>0</v>
      </c>
      <c r="Q156" s="34">
        <v>8.7673601716572342</v>
      </c>
      <c r="R156" s="42">
        <v>0</v>
      </c>
      <c r="S156" s="43">
        <v>8.7673601716572342</v>
      </c>
      <c r="T156" s="34">
        <v>0</v>
      </c>
      <c r="U156" s="34">
        <v>0</v>
      </c>
      <c r="V156" s="39">
        <v>8.7673601716572342</v>
      </c>
      <c r="W156" s="44">
        <v>-84.480580641208178</v>
      </c>
      <c r="X156" s="129">
        <v>1</v>
      </c>
      <c r="Y156" s="22" t="s">
        <v>47</v>
      </c>
      <c r="Z156" s="22">
        <v>107</v>
      </c>
      <c r="AA156" s="22" t="s">
        <v>237</v>
      </c>
      <c r="AB156" s="22" t="s">
        <v>238</v>
      </c>
      <c r="AC156" s="31">
        <v>44228</v>
      </c>
      <c r="AD156" s="40"/>
      <c r="AE156" s="22">
        <v>2528.62</v>
      </c>
      <c r="AF156" s="22"/>
      <c r="AG156" s="22"/>
      <c r="AH156" s="22"/>
      <c r="AI156" s="22"/>
      <c r="AJ156" s="32">
        <v>2528.62</v>
      </c>
      <c r="AK156" s="55">
        <f t="shared" si="68"/>
        <v>54.149999999999636</v>
      </c>
      <c r="AL156" s="56">
        <f t="shared" si="69"/>
        <v>6.4954526587308639</v>
      </c>
      <c r="AM156" s="57">
        <f t="shared" si="75"/>
        <v>60.645452658730498</v>
      </c>
      <c r="AN156" s="49">
        <f t="shared" si="76"/>
        <v>60.645452658730498</v>
      </c>
      <c r="AO156" s="49">
        <f t="shared" si="77"/>
        <v>0</v>
      </c>
      <c r="AP156" s="49">
        <f t="shared" si="78"/>
        <v>115.22636005158795</v>
      </c>
      <c r="AQ156" s="58">
        <f t="shared" si="79"/>
        <v>0</v>
      </c>
      <c r="AR156" s="59">
        <f t="shared" si="80"/>
        <v>115.22636005158795</v>
      </c>
      <c r="AS156" s="49">
        <f t="shared" si="81"/>
        <v>115.22636005158795</v>
      </c>
      <c r="AT156" s="64">
        <f t="shared" si="82"/>
        <v>4.3915915356282902</v>
      </c>
      <c r="AU156" s="73">
        <f t="shared" si="83"/>
        <v>119.61795158721624</v>
      </c>
      <c r="AV156" s="40">
        <v>8.7673601716572342</v>
      </c>
      <c r="AW156" s="6">
        <v>0</v>
      </c>
      <c r="AX156" s="72">
        <f t="shared" si="84"/>
        <v>-156.35192865979818</v>
      </c>
      <c r="AY156" s="74">
        <f t="shared" si="85"/>
        <v>-36.733977072581936</v>
      </c>
      <c r="AZ156" s="66">
        <f t="shared" si="86"/>
        <v>-121.21455771379011</v>
      </c>
      <c r="BA156" s="129">
        <v>1</v>
      </c>
      <c r="BB156" s="52" t="s">
        <v>47</v>
      </c>
      <c r="BC156" s="22">
        <v>107</v>
      </c>
      <c r="BD156" s="22" t="s">
        <v>237</v>
      </c>
      <c r="BE156" s="22" t="s">
        <v>238</v>
      </c>
      <c r="BF156" s="83">
        <v>44255</v>
      </c>
      <c r="BG156" s="40"/>
      <c r="BH156" s="34">
        <v>2537.9</v>
      </c>
      <c r="BI156" s="34"/>
      <c r="BJ156" s="34"/>
      <c r="BK156" s="34"/>
      <c r="BL156" s="34"/>
      <c r="BM156" s="35">
        <f t="shared" si="87"/>
        <v>2537.9</v>
      </c>
      <c r="BN156" s="36">
        <f t="shared" si="88"/>
        <v>9.2800000000002001</v>
      </c>
      <c r="BO156" s="37">
        <f t="shared" si="70"/>
        <v>1.1136000000000201</v>
      </c>
      <c r="BP156" s="41">
        <f t="shared" si="89"/>
        <v>10.39360000000022</v>
      </c>
      <c r="BQ156" s="34">
        <f t="shared" si="90"/>
        <v>10.39360000000022</v>
      </c>
      <c r="BR156" s="34">
        <f t="shared" si="91"/>
        <v>0</v>
      </c>
      <c r="BS156" s="34">
        <f t="shared" si="92"/>
        <v>19.747840000000416</v>
      </c>
      <c r="BT156" s="42">
        <f t="shared" si="93"/>
        <v>0</v>
      </c>
      <c r="BU156" s="43">
        <f t="shared" si="94"/>
        <v>19.747840000000416</v>
      </c>
      <c r="BV156" s="34">
        <f t="shared" si="95"/>
        <v>0</v>
      </c>
      <c r="BW156" s="43">
        <f t="shared" si="96"/>
        <v>0</v>
      </c>
      <c r="BX156" s="40">
        <f t="shared" si="97"/>
        <v>19.747840000000416</v>
      </c>
      <c r="BY156" s="93">
        <f t="shared" si="98"/>
        <v>2.3481417585605873</v>
      </c>
      <c r="BZ156" s="39">
        <f t="shared" si="99"/>
        <v>22.095981758561003</v>
      </c>
      <c r="CA156" s="94">
        <f t="shared" si="100"/>
        <v>-99.118575955229119</v>
      </c>
      <c r="CB156" s="129">
        <v>1</v>
      </c>
      <c r="CC156" s="52" t="s">
        <v>47</v>
      </c>
      <c r="CD156" s="22">
        <v>107</v>
      </c>
      <c r="CE156" s="22" t="s">
        <v>237</v>
      </c>
      <c r="CF156" s="22" t="s">
        <v>238</v>
      </c>
      <c r="CG156" s="31">
        <v>44286</v>
      </c>
      <c r="CH156" s="40"/>
      <c r="CI156" s="22">
        <v>2648.21</v>
      </c>
      <c r="CJ156" s="22"/>
      <c r="CK156" s="22"/>
      <c r="CL156" s="22"/>
      <c r="CM156" s="22"/>
      <c r="CN156" s="32">
        <v>2648.21</v>
      </c>
      <c r="CO156" s="36">
        <f t="shared" si="101"/>
        <v>110.30999999999995</v>
      </c>
      <c r="CP156" s="37">
        <f t="shared" si="102"/>
        <v>13.237210770771119</v>
      </c>
      <c r="CQ156" s="105">
        <f t="shared" si="103"/>
        <v>123.54721077077106</v>
      </c>
      <c r="CR156" s="34">
        <f t="shared" si="104"/>
        <v>110</v>
      </c>
      <c r="CS156" s="34">
        <f t="shared" si="105"/>
        <v>13.547210770771059</v>
      </c>
      <c r="CT156" s="34">
        <f t="shared" si="106"/>
        <v>209</v>
      </c>
      <c r="CU156" s="41">
        <f t="shared" si="107"/>
        <v>34.447287715039117</v>
      </c>
      <c r="CV156" s="43">
        <f t="shared" si="108"/>
        <v>243.44728771503912</v>
      </c>
      <c r="CW156" s="34">
        <f t="shared" si="109"/>
        <v>243.44728771503912</v>
      </c>
      <c r="CX156" s="43">
        <f t="shared" si="110"/>
        <v>12.694961583229814</v>
      </c>
      <c r="CY156" s="40">
        <f t="shared" si="111"/>
        <v>256.14224929826895</v>
      </c>
      <c r="CZ156" s="108">
        <f t="shared" si="112"/>
        <v>22.814077252489774</v>
      </c>
      <c r="DA156" s="123">
        <f t="shared" si="71"/>
        <v>-2.3481417585605873</v>
      </c>
      <c r="DB156" s="121">
        <f t="shared" si="113"/>
        <v>-22.814077252489774</v>
      </c>
      <c r="DC156" s="124">
        <f t="shared" si="72"/>
        <v>-8.2042526987417386</v>
      </c>
      <c r="DD156" s="125">
        <f t="shared" si="73"/>
        <v>-74.244190288766632</v>
      </c>
      <c r="DE156" s="111">
        <f t="shared" si="114"/>
        <v>171.34566455219999</v>
      </c>
      <c r="DF156" s="106">
        <f t="shared" si="74"/>
        <v>72.227088596970873</v>
      </c>
      <c r="DG156" s="106" t="str">
        <f t="shared" si="115"/>
        <v>П6 115_Степанова О.А.</v>
      </c>
      <c r="DH156" s="129">
        <v>1</v>
      </c>
      <c r="DI156" s="52" t="s">
        <v>47</v>
      </c>
      <c r="DJ156" s="22">
        <v>107</v>
      </c>
      <c r="DK156" s="22" t="s">
        <v>237</v>
      </c>
      <c r="DL156" s="22" t="s">
        <v>238</v>
      </c>
      <c r="DM156" s="31">
        <v>44319</v>
      </c>
      <c r="DN156" s="40"/>
      <c r="DO156" s="34">
        <v>3072.29</v>
      </c>
      <c r="DP156" s="34"/>
      <c r="DQ156" s="34"/>
      <c r="DR156" s="34"/>
      <c r="DS156" s="34"/>
      <c r="DT156" s="35">
        <v>3072.29</v>
      </c>
      <c r="DU156" s="36">
        <f t="shared" si="116"/>
        <v>424.07999999999993</v>
      </c>
      <c r="DV156" s="37">
        <f t="shared" si="117"/>
        <v>50.889371427940524</v>
      </c>
      <c r="DW156" s="105">
        <f t="shared" si="118"/>
        <v>474.96937142794047</v>
      </c>
      <c r="DX156" s="34">
        <f t="shared" si="119"/>
        <v>110</v>
      </c>
      <c r="DY156" s="34">
        <f t="shared" si="120"/>
        <v>364.96937142794047</v>
      </c>
      <c r="DZ156" s="34">
        <f t="shared" si="121"/>
        <v>209</v>
      </c>
      <c r="EA156" s="41">
        <f t="shared" si="122"/>
        <v>905.96912941903747</v>
      </c>
      <c r="EB156" s="43">
        <f t="shared" si="123"/>
        <v>1114.9691294190375</v>
      </c>
      <c r="EC156" s="34">
        <v>243.44728771503912</v>
      </c>
      <c r="ED156" s="43">
        <f t="shared" si="124"/>
        <v>12.694961583229814</v>
      </c>
      <c r="EE156" s="104">
        <f t="shared" si="125"/>
        <v>1127.6640910022672</v>
      </c>
      <c r="EF156" s="39">
        <f t="shared" si="126"/>
        <v>675.38094327764463</v>
      </c>
      <c r="EG156" s="44">
        <f t="shared" si="127"/>
        <v>747.60803187461556</v>
      </c>
      <c r="EH156" s="144" t="s">
        <v>237</v>
      </c>
      <c r="EI156" s="129">
        <v>1</v>
      </c>
      <c r="EJ156" s="52" t="s">
        <v>47</v>
      </c>
    </row>
    <row r="157" spans="1:140" ht="15.75" thickBot="1" x14ac:dyDescent="0.3">
      <c r="A157" s="22">
        <v>108</v>
      </c>
      <c r="B157" s="22" t="s">
        <v>316</v>
      </c>
      <c r="C157" s="22" t="s">
        <v>239</v>
      </c>
      <c r="D157" s="31">
        <v>44196</v>
      </c>
      <c r="E157" s="34">
        <v>1200</v>
      </c>
      <c r="F157" s="34">
        <v>1437.58</v>
      </c>
      <c r="G157" s="34"/>
      <c r="H157" s="34"/>
      <c r="I157" s="34"/>
      <c r="J157" s="34"/>
      <c r="K157" s="35">
        <v>1437.58</v>
      </c>
      <c r="L157" s="36">
        <v>0</v>
      </c>
      <c r="M157" s="37">
        <v>0</v>
      </c>
      <c r="N157" s="38">
        <v>0</v>
      </c>
      <c r="O157" s="34">
        <v>0</v>
      </c>
      <c r="P157" s="34">
        <v>0</v>
      </c>
      <c r="Q157" s="34">
        <v>0</v>
      </c>
      <c r="R157" s="42">
        <v>0</v>
      </c>
      <c r="S157" s="43">
        <v>0</v>
      </c>
      <c r="T157" s="34">
        <v>0</v>
      </c>
      <c r="U157" s="34">
        <v>0</v>
      </c>
      <c r="V157" s="39">
        <v>0</v>
      </c>
      <c r="W157" s="44">
        <v>-1099.9565594489377</v>
      </c>
      <c r="X157" s="129">
        <v>1</v>
      </c>
      <c r="Y157" s="22" t="s">
        <v>47</v>
      </c>
      <c r="Z157" s="22">
        <v>108</v>
      </c>
      <c r="AA157" s="22" t="s">
        <v>316</v>
      </c>
      <c r="AB157" s="22" t="s">
        <v>239</v>
      </c>
      <c r="AC157" s="31">
        <v>44228</v>
      </c>
      <c r="AD157" s="40"/>
      <c r="AE157" s="22">
        <v>1437.58</v>
      </c>
      <c r="AF157" s="22"/>
      <c r="AG157" s="22"/>
      <c r="AH157" s="22"/>
      <c r="AI157" s="22"/>
      <c r="AJ157" s="32">
        <v>1437.58</v>
      </c>
      <c r="AK157" s="55">
        <f t="shared" si="68"/>
        <v>0</v>
      </c>
      <c r="AL157" s="56">
        <f t="shared" si="69"/>
        <v>0</v>
      </c>
      <c r="AM157" s="57">
        <f t="shared" si="75"/>
        <v>0</v>
      </c>
      <c r="AN157" s="49">
        <f t="shared" si="76"/>
        <v>0</v>
      </c>
      <c r="AO157" s="49">
        <f t="shared" si="77"/>
        <v>0</v>
      </c>
      <c r="AP157" s="49">
        <f t="shared" si="78"/>
        <v>0</v>
      </c>
      <c r="AQ157" s="58">
        <f t="shared" si="79"/>
        <v>0</v>
      </c>
      <c r="AR157" s="59">
        <f t="shared" si="80"/>
        <v>0</v>
      </c>
      <c r="AS157" s="49">
        <f t="shared" si="81"/>
        <v>0</v>
      </c>
      <c r="AT157" s="64">
        <f t="shared" si="82"/>
        <v>0</v>
      </c>
      <c r="AU157" s="73">
        <f t="shared" si="83"/>
        <v>0</v>
      </c>
      <c r="AV157" s="40">
        <v>0</v>
      </c>
      <c r="AW157" s="6">
        <v>4.170567256009396</v>
      </c>
      <c r="AX157" s="72">
        <f t="shared" si="84"/>
        <v>-5.0790563589327604</v>
      </c>
      <c r="AY157" s="74">
        <f t="shared" si="85"/>
        <v>-5.0790563589327604</v>
      </c>
      <c r="AZ157" s="66">
        <f t="shared" si="86"/>
        <v>-1105.0356158078705</v>
      </c>
      <c r="BA157" s="129">
        <v>1</v>
      </c>
      <c r="BB157" s="52" t="s">
        <v>47</v>
      </c>
      <c r="BC157" s="22">
        <v>108</v>
      </c>
      <c r="BD157" s="22" t="s">
        <v>316</v>
      </c>
      <c r="BE157" s="22" t="s">
        <v>239</v>
      </c>
      <c r="BF157" s="83">
        <v>44255</v>
      </c>
      <c r="BG157" s="40"/>
      <c r="BH157" s="34">
        <v>1439.24</v>
      </c>
      <c r="BI157" s="34"/>
      <c r="BJ157" s="34"/>
      <c r="BK157" s="34"/>
      <c r="BL157" s="34"/>
      <c r="BM157" s="35">
        <f t="shared" si="87"/>
        <v>1439.24</v>
      </c>
      <c r="BN157" s="36">
        <f t="shared" si="88"/>
        <v>1.6600000000000819</v>
      </c>
      <c r="BO157" s="37">
        <f t="shared" si="70"/>
        <v>0.19920000000000912</v>
      </c>
      <c r="BP157" s="41">
        <f t="shared" si="89"/>
        <v>1.859200000000091</v>
      </c>
      <c r="BQ157" s="34">
        <f t="shared" si="90"/>
        <v>1.859200000000091</v>
      </c>
      <c r="BR157" s="34">
        <f t="shared" si="91"/>
        <v>0</v>
      </c>
      <c r="BS157" s="34">
        <f t="shared" si="92"/>
        <v>3.5324800000001728</v>
      </c>
      <c r="BT157" s="42">
        <f t="shared" si="93"/>
        <v>0</v>
      </c>
      <c r="BU157" s="43">
        <f t="shared" si="94"/>
        <v>3.5324800000001728</v>
      </c>
      <c r="BV157" s="34">
        <f t="shared" si="95"/>
        <v>0</v>
      </c>
      <c r="BW157" s="43">
        <f t="shared" si="96"/>
        <v>0</v>
      </c>
      <c r="BX157" s="40">
        <f t="shared" si="97"/>
        <v>3.5324800000001728</v>
      </c>
      <c r="BY157" s="93">
        <f t="shared" si="98"/>
        <v>0.42003397836322015</v>
      </c>
      <c r="BZ157" s="39">
        <f t="shared" si="99"/>
        <v>3.9525139783633931</v>
      </c>
      <c r="CA157" s="94">
        <f t="shared" si="100"/>
        <v>-1101.0831018295071</v>
      </c>
      <c r="CB157" s="129">
        <v>1</v>
      </c>
      <c r="CC157" s="52" t="s">
        <v>47</v>
      </c>
      <c r="CD157" s="22">
        <v>108</v>
      </c>
      <c r="CE157" s="22" t="s">
        <v>316</v>
      </c>
      <c r="CF157" s="22" t="s">
        <v>239</v>
      </c>
      <c r="CG157" s="31">
        <v>44286</v>
      </c>
      <c r="CH157" s="40"/>
      <c r="CI157" s="22">
        <v>1444.52</v>
      </c>
      <c r="CJ157" s="22"/>
      <c r="CK157" s="22"/>
      <c r="CL157" s="22"/>
      <c r="CM157" s="22"/>
      <c r="CN157" s="32">
        <v>1444.52</v>
      </c>
      <c r="CO157" s="36">
        <f t="shared" si="101"/>
        <v>5.2799999999999727</v>
      </c>
      <c r="CP157" s="37">
        <f t="shared" si="102"/>
        <v>0.63360051554411378</v>
      </c>
      <c r="CQ157" s="105">
        <f t="shared" si="103"/>
        <v>5.9136005155440863</v>
      </c>
      <c r="CR157" s="34">
        <f t="shared" si="104"/>
        <v>5.9136005155440863</v>
      </c>
      <c r="CS157" s="34">
        <f t="shared" si="105"/>
        <v>0</v>
      </c>
      <c r="CT157" s="34">
        <f t="shared" si="106"/>
        <v>11.235840979533764</v>
      </c>
      <c r="CU157" s="41">
        <f t="shared" si="107"/>
        <v>0</v>
      </c>
      <c r="CV157" s="43">
        <f t="shared" si="108"/>
        <v>11.235840979533764</v>
      </c>
      <c r="CW157" s="34">
        <f t="shared" si="109"/>
        <v>0</v>
      </c>
      <c r="CX157" s="43">
        <f t="shared" si="110"/>
        <v>0</v>
      </c>
      <c r="CY157" s="40">
        <f t="shared" si="111"/>
        <v>11.235840979533764</v>
      </c>
      <c r="CZ157" s="108">
        <f t="shared" si="112"/>
        <v>1.0007538576944401</v>
      </c>
      <c r="DA157" s="123">
        <f t="shared" si="71"/>
        <v>-0.42003397836322015</v>
      </c>
      <c r="DB157" s="121">
        <f t="shared" si="113"/>
        <v>-1.0007538576944401</v>
      </c>
      <c r="DC157" s="124">
        <f t="shared" si="72"/>
        <v>-1.4675710646456535</v>
      </c>
      <c r="DD157" s="125">
        <f t="shared" si="73"/>
        <v>-3.4265976982880706</v>
      </c>
      <c r="DE157" s="111">
        <f t="shared" si="114"/>
        <v>5.9216382382368202</v>
      </c>
      <c r="DF157" s="106">
        <f t="shared" si="74"/>
        <v>-1095.1614635912704</v>
      </c>
      <c r="DG157" s="106" t="str">
        <f t="shared" si="115"/>
        <v>П6 125_Тястов А.А,</v>
      </c>
      <c r="DH157" s="129">
        <v>1</v>
      </c>
      <c r="DI157" s="52" t="s">
        <v>47</v>
      </c>
      <c r="DJ157" s="22">
        <v>108</v>
      </c>
      <c r="DK157" s="22" t="s">
        <v>316</v>
      </c>
      <c r="DL157" s="22" t="s">
        <v>239</v>
      </c>
      <c r="DM157" s="31">
        <v>44319</v>
      </c>
      <c r="DN157" s="40"/>
      <c r="DO157" s="34">
        <v>1465.52</v>
      </c>
      <c r="DP157" s="34"/>
      <c r="DQ157" s="34"/>
      <c r="DR157" s="34"/>
      <c r="DS157" s="34"/>
      <c r="DT157" s="35">
        <v>1465.52</v>
      </c>
      <c r="DU157" s="36">
        <f t="shared" si="116"/>
        <v>21</v>
      </c>
      <c r="DV157" s="37">
        <f t="shared" si="117"/>
        <v>2.5199886813496302</v>
      </c>
      <c r="DW157" s="105">
        <f t="shared" si="118"/>
        <v>23.519988681349631</v>
      </c>
      <c r="DX157" s="34">
        <f t="shared" si="119"/>
        <v>23.519988681349631</v>
      </c>
      <c r="DY157" s="34">
        <f t="shared" si="120"/>
        <v>0</v>
      </c>
      <c r="DZ157" s="34">
        <f t="shared" si="121"/>
        <v>44.687978494564298</v>
      </c>
      <c r="EA157" s="41">
        <f t="shared" si="122"/>
        <v>0</v>
      </c>
      <c r="EB157" s="43">
        <f t="shared" si="123"/>
        <v>44.687978494564298</v>
      </c>
      <c r="EC157" s="34">
        <v>0</v>
      </c>
      <c r="ED157" s="43">
        <f t="shared" si="124"/>
        <v>0</v>
      </c>
      <c r="EE157" s="104">
        <f t="shared" si="125"/>
        <v>44.687978494564298</v>
      </c>
      <c r="EF157" s="39">
        <f t="shared" si="126"/>
        <v>26.764538579928278</v>
      </c>
      <c r="EG157" s="44">
        <f t="shared" si="127"/>
        <v>-1068.3969250113421</v>
      </c>
      <c r="EH157" s="144" t="s">
        <v>316</v>
      </c>
      <c r="EI157" s="129">
        <v>1</v>
      </c>
      <c r="EJ157" s="52" t="s">
        <v>47</v>
      </c>
    </row>
    <row r="158" spans="1:140" ht="15.75" thickBot="1" x14ac:dyDescent="0.3">
      <c r="A158" s="22">
        <v>109</v>
      </c>
      <c r="B158" s="22" t="s">
        <v>240</v>
      </c>
      <c r="C158" s="22" t="s">
        <v>241</v>
      </c>
      <c r="D158" s="31">
        <v>44196</v>
      </c>
      <c r="E158" s="34"/>
      <c r="F158" s="34">
        <v>0.39</v>
      </c>
      <c r="G158" s="34"/>
      <c r="H158" s="34"/>
      <c r="I158" s="34"/>
      <c r="J158" s="34"/>
      <c r="K158" s="35">
        <v>0.39</v>
      </c>
      <c r="L158" s="36">
        <v>0</v>
      </c>
      <c r="M158" s="37">
        <v>0</v>
      </c>
      <c r="N158" s="38">
        <v>0</v>
      </c>
      <c r="O158" s="34">
        <v>0</v>
      </c>
      <c r="P158" s="34">
        <v>0</v>
      </c>
      <c r="Q158" s="34">
        <v>0</v>
      </c>
      <c r="R158" s="42">
        <v>0</v>
      </c>
      <c r="S158" s="43">
        <v>0</v>
      </c>
      <c r="T158" s="34">
        <v>0</v>
      </c>
      <c r="U158" s="34">
        <v>0</v>
      </c>
      <c r="V158" s="39">
        <v>0</v>
      </c>
      <c r="W158" s="44">
        <v>0.76876817957852484</v>
      </c>
      <c r="X158" s="129">
        <v>1</v>
      </c>
      <c r="Y158" s="22" t="s">
        <v>47</v>
      </c>
      <c r="Z158" s="22">
        <v>109</v>
      </c>
      <c r="AA158" s="22" t="s">
        <v>240</v>
      </c>
      <c r="AB158" s="22" t="s">
        <v>241</v>
      </c>
      <c r="AC158" s="31">
        <v>44228</v>
      </c>
      <c r="AD158" s="40"/>
      <c r="AE158" s="22">
        <v>0.39</v>
      </c>
      <c r="AF158" s="22"/>
      <c r="AG158" s="22"/>
      <c r="AH158" s="22"/>
      <c r="AI158" s="22"/>
      <c r="AJ158" s="32">
        <v>0.39</v>
      </c>
      <c r="AK158" s="55">
        <f t="shared" si="68"/>
        <v>0</v>
      </c>
      <c r="AL158" s="56">
        <f t="shared" si="69"/>
        <v>0</v>
      </c>
      <c r="AM158" s="57">
        <f t="shared" si="75"/>
        <v>0</v>
      </c>
      <c r="AN158" s="49">
        <f t="shared" si="76"/>
        <v>0</v>
      </c>
      <c r="AO158" s="49">
        <f t="shared" si="77"/>
        <v>0</v>
      </c>
      <c r="AP158" s="49">
        <f t="shared" si="78"/>
        <v>0</v>
      </c>
      <c r="AQ158" s="58">
        <f t="shared" si="79"/>
        <v>0</v>
      </c>
      <c r="AR158" s="59">
        <f t="shared" si="80"/>
        <v>0</v>
      </c>
      <c r="AS158" s="49">
        <f t="shared" si="81"/>
        <v>0</v>
      </c>
      <c r="AT158" s="64">
        <f t="shared" si="82"/>
        <v>0</v>
      </c>
      <c r="AU158" s="73">
        <f t="shared" si="83"/>
        <v>0</v>
      </c>
      <c r="AV158" s="40">
        <v>0</v>
      </c>
      <c r="AW158" s="6">
        <v>0</v>
      </c>
      <c r="AX158" s="72">
        <f t="shared" si="84"/>
        <v>0</v>
      </c>
      <c r="AY158" s="74">
        <f t="shared" si="85"/>
        <v>0</v>
      </c>
      <c r="AZ158" s="66">
        <f t="shared" si="86"/>
        <v>0.76876817957852484</v>
      </c>
      <c r="BA158" s="129">
        <v>1</v>
      </c>
      <c r="BB158" s="52" t="s">
        <v>47</v>
      </c>
      <c r="BC158" s="22">
        <v>109</v>
      </c>
      <c r="BD158" s="22" t="s">
        <v>240</v>
      </c>
      <c r="BE158" s="22" t="s">
        <v>241</v>
      </c>
      <c r="BF158" s="83">
        <v>44255</v>
      </c>
      <c r="BG158" s="40"/>
      <c r="BH158" s="34">
        <v>0.39</v>
      </c>
      <c r="BI158" s="34"/>
      <c r="BJ158" s="34"/>
      <c r="BK158" s="34"/>
      <c r="BL158" s="34"/>
      <c r="BM158" s="35">
        <f t="shared" si="87"/>
        <v>0.39</v>
      </c>
      <c r="BN158" s="36">
        <f t="shared" si="88"/>
        <v>0</v>
      </c>
      <c r="BO158" s="37">
        <f t="shared" si="70"/>
        <v>0</v>
      </c>
      <c r="BP158" s="41">
        <f t="shared" si="89"/>
        <v>0</v>
      </c>
      <c r="BQ158" s="34">
        <f t="shared" si="90"/>
        <v>0</v>
      </c>
      <c r="BR158" s="34">
        <f t="shared" si="91"/>
        <v>0</v>
      </c>
      <c r="BS158" s="34">
        <f t="shared" si="92"/>
        <v>0</v>
      </c>
      <c r="BT158" s="42">
        <f t="shared" si="93"/>
        <v>0</v>
      </c>
      <c r="BU158" s="43">
        <f t="shared" si="94"/>
        <v>0</v>
      </c>
      <c r="BV158" s="34">
        <f t="shared" si="95"/>
        <v>0</v>
      </c>
      <c r="BW158" s="43">
        <f t="shared" si="96"/>
        <v>0</v>
      </c>
      <c r="BX158" s="40">
        <f t="shared" si="97"/>
        <v>0</v>
      </c>
      <c r="BY158" s="93">
        <f t="shared" si="98"/>
        <v>0</v>
      </c>
      <c r="BZ158" s="39">
        <f t="shared" si="99"/>
        <v>0</v>
      </c>
      <c r="CA158" s="94">
        <f t="shared" si="100"/>
        <v>0.76876817957852484</v>
      </c>
      <c r="CB158" s="129">
        <v>1</v>
      </c>
      <c r="CC158" s="52" t="s">
        <v>47</v>
      </c>
      <c r="CD158" s="22">
        <v>109</v>
      </c>
      <c r="CE158" s="22" t="s">
        <v>240</v>
      </c>
      <c r="CF158" s="22" t="s">
        <v>241</v>
      </c>
      <c r="CG158" s="31">
        <v>44286</v>
      </c>
      <c r="CH158" s="40"/>
      <c r="CI158" s="22">
        <v>0.39</v>
      </c>
      <c r="CJ158" s="22"/>
      <c r="CK158" s="22"/>
      <c r="CL158" s="22"/>
      <c r="CM158" s="22"/>
      <c r="CN158" s="32">
        <v>0.39</v>
      </c>
      <c r="CO158" s="36">
        <f t="shared" si="101"/>
        <v>0</v>
      </c>
      <c r="CP158" s="37">
        <f t="shared" si="102"/>
        <v>0</v>
      </c>
      <c r="CQ158" s="105">
        <f t="shared" si="103"/>
        <v>0</v>
      </c>
      <c r="CR158" s="34">
        <f t="shared" si="104"/>
        <v>0</v>
      </c>
      <c r="CS158" s="34">
        <f t="shared" si="105"/>
        <v>0</v>
      </c>
      <c r="CT158" s="34">
        <f t="shared" si="106"/>
        <v>0</v>
      </c>
      <c r="CU158" s="41">
        <f t="shared" si="107"/>
        <v>0</v>
      </c>
      <c r="CV158" s="43">
        <f t="shared" si="108"/>
        <v>0</v>
      </c>
      <c r="CW158" s="34">
        <f t="shared" si="109"/>
        <v>0</v>
      </c>
      <c r="CX158" s="43">
        <f t="shared" si="110"/>
        <v>0</v>
      </c>
      <c r="CY158" s="40">
        <f t="shared" si="111"/>
        <v>0</v>
      </c>
      <c r="CZ158" s="108">
        <f t="shared" si="112"/>
        <v>0</v>
      </c>
      <c r="DA158" s="123">
        <f t="shared" si="71"/>
        <v>0</v>
      </c>
      <c r="DB158" s="121">
        <f t="shared" si="113"/>
        <v>0</v>
      </c>
      <c r="DC158" s="124">
        <f t="shared" si="72"/>
        <v>0</v>
      </c>
      <c r="DD158" s="125">
        <f t="shared" si="73"/>
        <v>0</v>
      </c>
      <c r="DE158" s="111">
        <f t="shared" si="114"/>
        <v>0</v>
      </c>
      <c r="DF158" s="106">
        <f t="shared" si="74"/>
        <v>0.76876817957852484</v>
      </c>
      <c r="DG158" s="106" t="str">
        <f t="shared" si="115"/>
        <v>П6 128-129_Михайлова А.С.</v>
      </c>
      <c r="DH158" s="129">
        <v>1</v>
      </c>
      <c r="DI158" s="52" t="s">
        <v>47</v>
      </c>
      <c r="DJ158" s="22">
        <v>109</v>
      </c>
      <c r="DK158" s="22" t="s">
        <v>240</v>
      </c>
      <c r="DL158" s="22" t="s">
        <v>241</v>
      </c>
      <c r="DM158" s="31">
        <v>44319</v>
      </c>
      <c r="DN158" s="40"/>
      <c r="DO158" s="34">
        <v>0.39</v>
      </c>
      <c r="DP158" s="34"/>
      <c r="DQ158" s="34"/>
      <c r="DR158" s="34"/>
      <c r="DS158" s="34"/>
      <c r="DT158" s="35">
        <v>0.39</v>
      </c>
      <c r="DU158" s="36">
        <f t="shared" si="116"/>
        <v>0</v>
      </c>
      <c r="DV158" s="37">
        <f t="shared" si="117"/>
        <v>0</v>
      </c>
      <c r="DW158" s="105">
        <f t="shared" si="118"/>
        <v>0</v>
      </c>
      <c r="DX158" s="34">
        <f t="shared" si="119"/>
        <v>0</v>
      </c>
      <c r="DY158" s="34">
        <f t="shared" si="120"/>
        <v>0</v>
      </c>
      <c r="DZ158" s="34">
        <f t="shared" si="121"/>
        <v>0</v>
      </c>
      <c r="EA158" s="41">
        <f t="shared" si="122"/>
        <v>0</v>
      </c>
      <c r="EB158" s="43">
        <f t="shared" si="123"/>
        <v>0</v>
      </c>
      <c r="EC158" s="34">
        <v>0</v>
      </c>
      <c r="ED158" s="43">
        <f t="shared" si="124"/>
        <v>0</v>
      </c>
      <c r="EE158" s="104">
        <f t="shared" si="125"/>
        <v>0</v>
      </c>
      <c r="EF158" s="39">
        <f t="shared" si="126"/>
        <v>0</v>
      </c>
      <c r="EG158" s="44">
        <f t="shared" si="127"/>
        <v>0.76876817957852484</v>
      </c>
      <c r="EH158" s="144" t="s">
        <v>240</v>
      </c>
      <c r="EI158" s="129">
        <v>1</v>
      </c>
      <c r="EJ158" s="52" t="s">
        <v>47</v>
      </c>
    </row>
    <row r="159" spans="1:140" ht="15.75" thickBot="1" x14ac:dyDescent="0.3">
      <c r="A159" s="22">
        <v>110</v>
      </c>
      <c r="B159" s="22" t="s">
        <v>242</v>
      </c>
      <c r="C159" s="22" t="s">
        <v>243</v>
      </c>
      <c r="D159" s="31">
        <v>44196</v>
      </c>
      <c r="E159" s="34"/>
      <c r="F159" s="34">
        <v>1576.72</v>
      </c>
      <c r="G159" s="34"/>
      <c r="H159" s="34"/>
      <c r="I159" s="34"/>
      <c r="J159" s="34"/>
      <c r="K159" s="35">
        <v>1576.72</v>
      </c>
      <c r="L159" s="36">
        <v>0</v>
      </c>
      <c r="M159" s="37">
        <v>0</v>
      </c>
      <c r="N159" s="38">
        <v>0</v>
      </c>
      <c r="O159" s="34">
        <v>0</v>
      </c>
      <c r="P159" s="34">
        <v>0</v>
      </c>
      <c r="Q159" s="34">
        <v>0</v>
      </c>
      <c r="R159" s="42">
        <v>0</v>
      </c>
      <c r="S159" s="43">
        <v>0</v>
      </c>
      <c r="T159" s="34">
        <v>0</v>
      </c>
      <c r="U159" s="34">
        <v>0</v>
      </c>
      <c r="V159" s="39">
        <v>0</v>
      </c>
      <c r="W159" s="44">
        <v>3419.3131502791243</v>
      </c>
      <c r="X159" s="129">
        <v>1</v>
      </c>
      <c r="Y159" s="22" t="s">
        <v>47</v>
      </c>
      <c r="Z159" s="22">
        <v>110</v>
      </c>
      <c r="AA159" s="22" t="s">
        <v>242</v>
      </c>
      <c r="AB159" s="22" t="s">
        <v>243</v>
      </c>
      <c r="AC159" s="31">
        <v>44228</v>
      </c>
      <c r="AD159" s="40"/>
      <c r="AE159" s="22">
        <v>1576.72</v>
      </c>
      <c r="AF159" s="22"/>
      <c r="AG159" s="22"/>
      <c r="AH159" s="22"/>
      <c r="AI159" s="22"/>
      <c r="AJ159" s="32">
        <v>1576.72</v>
      </c>
      <c r="AK159" s="55">
        <f t="shared" si="68"/>
        <v>0</v>
      </c>
      <c r="AL159" s="56">
        <f t="shared" si="69"/>
        <v>0</v>
      </c>
      <c r="AM159" s="57">
        <f t="shared" si="75"/>
        <v>0</v>
      </c>
      <c r="AN159" s="49">
        <f t="shared" si="76"/>
        <v>0</v>
      </c>
      <c r="AO159" s="49">
        <f t="shared" si="77"/>
        <v>0</v>
      </c>
      <c r="AP159" s="49">
        <f t="shared" si="78"/>
        <v>0</v>
      </c>
      <c r="AQ159" s="58">
        <f t="shared" si="79"/>
        <v>0</v>
      </c>
      <c r="AR159" s="59">
        <f t="shared" si="80"/>
        <v>0</v>
      </c>
      <c r="AS159" s="49">
        <f t="shared" si="81"/>
        <v>0</v>
      </c>
      <c r="AT159" s="64">
        <f t="shared" si="82"/>
        <v>0</v>
      </c>
      <c r="AU159" s="73">
        <f t="shared" si="83"/>
        <v>0</v>
      </c>
      <c r="AV159" s="40">
        <v>0</v>
      </c>
      <c r="AW159" s="6">
        <v>204.88993243469756</v>
      </c>
      <c r="AX159" s="72">
        <f t="shared" si="84"/>
        <v>-249.52181569887858</v>
      </c>
      <c r="AY159" s="74">
        <f t="shared" si="85"/>
        <v>-249.52181569887858</v>
      </c>
      <c r="AZ159" s="66">
        <f t="shared" si="86"/>
        <v>3169.7913345802458</v>
      </c>
      <c r="BA159" s="129">
        <v>1</v>
      </c>
      <c r="BB159" s="52" t="s">
        <v>47</v>
      </c>
      <c r="BC159" s="22">
        <v>110</v>
      </c>
      <c r="BD159" s="22" t="s">
        <v>242</v>
      </c>
      <c r="BE159" s="22" t="s">
        <v>243</v>
      </c>
      <c r="BF159" s="83">
        <v>44255</v>
      </c>
      <c r="BG159" s="40"/>
      <c r="BH159" s="34">
        <v>1576.72</v>
      </c>
      <c r="BI159" s="34"/>
      <c r="BJ159" s="34"/>
      <c r="BK159" s="34"/>
      <c r="BL159" s="34"/>
      <c r="BM159" s="35">
        <f t="shared" si="87"/>
        <v>1576.72</v>
      </c>
      <c r="BN159" s="36">
        <f t="shared" si="88"/>
        <v>0</v>
      </c>
      <c r="BO159" s="37">
        <f t="shared" si="70"/>
        <v>0</v>
      </c>
      <c r="BP159" s="41">
        <f t="shared" si="89"/>
        <v>0</v>
      </c>
      <c r="BQ159" s="34">
        <f t="shared" si="90"/>
        <v>0</v>
      </c>
      <c r="BR159" s="34">
        <f t="shared" si="91"/>
        <v>0</v>
      </c>
      <c r="BS159" s="34">
        <f t="shared" si="92"/>
        <v>0</v>
      </c>
      <c r="BT159" s="42">
        <f t="shared" si="93"/>
        <v>0</v>
      </c>
      <c r="BU159" s="43">
        <f t="shared" si="94"/>
        <v>0</v>
      </c>
      <c r="BV159" s="34">
        <f t="shared" si="95"/>
        <v>0</v>
      </c>
      <c r="BW159" s="43">
        <f t="shared" si="96"/>
        <v>0</v>
      </c>
      <c r="BX159" s="40">
        <f t="shared" si="97"/>
        <v>0</v>
      </c>
      <c r="BY159" s="93">
        <f t="shared" si="98"/>
        <v>0</v>
      </c>
      <c r="BZ159" s="39">
        <f t="shared" si="99"/>
        <v>0</v>
      </c>
      <c r="CA159" s="94">
        <f t="shared" si="100"/>
        <v>3169.7913345802458</v>
      </c>
      <c r="CB159" s="129">
        <v>1</v>
      </c>
      <c r="CC159" s="52" t="s">
        <v>47</v>
      </c>
      <c r="CD159" s="22">
        <v>110</v>
      </c>
      <c r="CE159" s="22" t="s">
        <v>242</v>
      </c>
      <c r="CF159" s="22" t="s">
        <v>243</v>
      </c>
      <c r="CG159" s="31">
        <v>44286</v>
      </c>
      <c r="CH159" s="40">
        <v>300</v>
      </c>
      <c r="CI159" s="22">
        <v>1663.51</v>
      </c>
      <c r="CJ159" s="22"/>
      <c r="CK159" s="22"/>
      <c r="CL159" s="22"/>
      <c r="CM159" s="22"/>
      <c r="CN159" s="32">
        <v>1663.51</v>
      </c>
      <c r="CO159" s="36">
        <f t="shared" si="101"/>
        <v>86.789999999999964</v>
      </c>
      <c r="CP159" s="37">
        <f t="shared" si="102"/>
        <v>10.41480847425642</v>
      </c>
      <c r="CQ159" s="105">
        <f t="shared" si="103"/>
        <v>97.204808474256382</v>
      </c>
      <c r="CR159" s="34">
        <f t="shared" si="104"/>
        <v>97.204808474256382</v>
      </c>
      <c r="CS159" s="34">
        <f t="shared" si="105"/>
        <v>0</v>
      </c>
      <c r="CT159" s="34">
        <f t="shared" si="106"/>
        <v>184.68913610108712</v>
      </c>
      <c r="CU159" s="41">
        <f t="shared" si="107"/>
        <v>0</v>
      </c>
      <c r="CV159" s="43">
        <f t="shared" si="108"/>
        <v>184.68913610108712</v>
      </c>
      <c r="CW159" s="34">
        <f t="shared" si="109"/>
        <v>184.68913610108712</v>
      </c>
      <c r="CX159" s="43">
        <f t="shared" si="110"/>
        <v>9.630920556353205</v>
      </c>
      <c r="CY159" s="40">
        <f t="shared" si="111"/>
        <v>194.32005665744032</v>
      </c>
      <c r="CZ159" s="108">
        <f t="shared" si="112"/>
        <v>17.307698345104654</v>
      </c>
      <c r="DA159" s="123">
        <f t="shared" si="71"/>
        <v>0</v>
      </c>
      <c r="DB159" s="121">
        <f t="shared" si="113"/>
        <v>-17.307698345104654</v>
      </c>
      <c r="DC159" s="124">
        <f t="shared" si="72"/>
        <v>0</v>
      </c>
      <c r="DD159" s="125">
        <f t="shared" si="73"/>
        <v>-56.324699665610424</v>
      </c>
      <c r="DE159" s="111">
        <f t="shared" si="114"/>
        <v>137.99535699182991</v>
      </c>
      <c r="DF159" s="106">
        <f t="shared" si="74"/>
        <v>3007.7866915720756</v>
      </c>
      <c r="DG159" s="106" t="str">
        <f t="shared" si="115"/>
        <v>П6 164_Толстихин П.Н.</v>
      </c>
      <c r="DH159" s="129">
        <v>1</v>
      </c>
      <c r="DI159" s="52" t="s">
        <v>47</v>
      </c>
      <c r="DJ159" s="22">
        <v>110</v>
      </c>
      <c r="DK159" s="22" t="s">
        <v>242</v>
      </c>
      <c r="DL159" s="22" t="s">
        <v>243</v>
      </c>
      <c r="DM159" s="31">
        <v>44319</v>
      </c>
      <c r="DN159" s="40">
        <v>2000</v>
      </c>
      <c r="DO159" s="34">
        <v>1862.44</v>
      </c>
      <c r="DP159" s="34"/>
      <c r="DQ159" s="34"/>
      <c r="DR159" s="34"/>
      <c r="DS159" s="34"/>
      <c r="DT159" s="35">
        <v>1862.44</v>
      </c>
      <c r="DU159" s="36">
        <f t="shared" si="116"/>
        <v>198.93000000000006</v>
      </c>
      <c r="DV159" s="37">
        <f t="shared" si="117"/>
        <v>23.871492780042004</v>
      </c>
      <c r="DW159" s="105">
        <f t="shared" si="118"/>
        <v>222.80149278004205</v>
      </c>
      <c r="DX159" s="34">
        <f t="shared" si="119"/>
        <v>110</v>
      </c>
      <c r="DY159" s="34">
        <f t="shared" si="120"/>
        <v>112.80149278004205</v>
      </c>
      <c r="DZ159" s="34">
        <f t="shared" si="121"/>
        <v>209</v>
      </c>
      <c r="EA159" s="41">
        <f t="shared" si="122"/>
        <v>280.0088944759022</v>
      </c>
      <c r="EB159" s="43">
        <f t="shared" si="123"/>
        <v>489.0088944759022</v>
      </c>
      <c r="EC159" s="34">
        <v>184.68913610108712</v>
      </c>
      <c r="ED159" s="43">
        <f t="shared" si="124"/>
        <v>9.630920556353205</v>
      </c>
      <c r="EE159" s="104">
        <f t="shared" si="125"/>
        <v>498.6398150322554</v>
      </c>
      <c r="EF159" s="39">
        <f t="shared" si="126"/>
        <v>298.64551981339787</v>
      </c>
      <c r="EG159" s="44">
        <f t="shared" si="127"/>
        <v>1306.4322113854735</v>
      </c>
      <c r="EH159" s="144" t="s">
        <v>242</v>
      </c>
      <c r="EI159" s="129">
        <v>1</v>
      </c>
      <c r="EJ159" s="52" t="s">
        <v>47</v>
      </c>
    </row>
    <row r="160" spans="1:140" ht="15.75" thickBot="1" x14ac:dyDescent="0.3">
      <c r="A160" s="22">
        <v>111</v>
      </c>
      <c r="B160" s="22" t="s">
        <v>244</v>
      </c>
      <c r="C160" s="22" t="s">
        <v>245</v>
      </c>
      <c r="D160" s="31">
        <v>44196</v>
      </c>
      <c r="E160" s="34"/>
      <c r="F160" s="34">
        <v>4412.97</v>
      </c>
      <c r="G160" s="34"/>
      <c r="H160" s="34"/>
      <c r="I160" s="34"/>
      <c r="J160" s="34"/>
      <c r="K160" s="35">
        <v>4412.97</v>
      </c>
      <c r="L160" s="36">
        <v>1245.1000000000004</v>
      </c>
      <c r="M160" s="37">
        <v>149.41202730320737</v>
      </c>
      <c r="N160" s="38">
        <v>1394.5120273032078</v>
      </c>
      <c r="O160" s="34">
        <v>110</v>
      </c>
      <c r="P160" s="34">
        <v>1284.5120273032078</v>
      </c>
      <c r="Q160" s="34">
        <v>209</v>
      </c>
      <c r="R160" s="42">
        <v>3336.0392879220522</v>
      </c>
      <c r="S160" s="43">
        <v>3545.0392879220522</v>
      </c>
      <c r="T160" s="34">
        <v>3545.0392879220522</v>
      </c>
      <c r="U160" s="34">
        <v>161.45355478190228</v>
      </c>
      <c r="V160" s="39">
        <v>3706.4928427039545</v>
      </c>
      <c r="W160" s="44">
        <v>6467.5031724562496</v>
      </c>
      <c r="X160" s="129">
        <v>1</v>
      </c>
      <c r="Y160" s="22" t="s">
        <v>47</v>
      </c>
      <c r="Z160" s="22">
        <v>111</v>
      </c>
      <c r="AA160" s="22" t="s">
        <v>244</v>
      </c>
      <c r="AB160" s="22" t="s">
        <v>245</v>
      </c>
      <c r="AC160" s="31">
        <v>44228</v>
      </c>
      <c r="AD160" s="40"/>
      <c r="AE160" s="22">
        <v>5519.33</v>
      </c>
      <c r="AF160" s="22"/>
      <c r="AG160" s="22"/>
      <c r="AH160" s="22"/>
      <c r="AI160" s="22"/>
      <c r="AJ160" s="32">
        <v>5519.33</v>
      </c>
      <c r="AK160" s="55">
        <f t="shared" si="68"/>
        <v>1106.3599999999997</v>
      </c>
      <c r="AL160" s="56">
        <f t="shared" si="69"/>
        <v>132.71115426617774</v>
      </c>
      <c r="AM160" s="57">
        <f t="shared" si="75"/>
        <v>1239.0711542661775</v>
      </c>
      <c r="AN160" s="49">
        <f t="shared" si="76"/>
        <v>110</v>
      </c>
      <c r="AO160" s="49">
        <f t="shared" si="77"/>
        <v>1129.0711542661775</v>
      </c>
      <c r="AP160" s="49">
        <f t="shared" si="78"/>
        <v>209</v>
      </c>
      <c r="AQ160" s="58">
        <f t="shared" si="79"/>
        <v>3006.4551834889471</v>
      </c>
      <c r="AR160" s="59">
        <f t="shared" si="80"/>
        <v>3215.4551834889471</v>
      </c>
      <c r="AS160" s="49">
        <f t="shared" si="81"/>
        <v>3215.4551834889471</v>
      </c>
      <c r="AT160" s="64">
        <f t="shared" si="82"/>
        <v>122.54978600972971</v>
      </c>
      <c r="AU160" s="73">
        <f t="shared" si="83"/>
        <v>3338.0049694986769</v>
      </c>
      <c r="AV160" s="40">
        <v>3706.4928427039545</v>
      </c>
      <c r="AW160" s="6">
        <v>2776.5431402518257</v>
      </c>
      <c r="AX160" s="72">
        <f t="shared" si="84"/>
        <v>-11960.392301317795</v>
      </c>
      <c r="AY160" s="74">
        <f t="shared" si="85"/>
        <v>-8622.3873318191181</v>
      </c>
      <c r="AZ160" s="66">
        <f t="shared" si="86"/>
        <v>-2154.8841593628686</v>
      </c>
      <c r="BA160" s="129">
        <v>1</v>
      </c>
      <c r="BB160" s="52" t="s">
        <v>47</v>
      </c>
      <c r="BC160" s="22">
        <v>111</v>
      </c>
      <c r="BD160" s="22" t="s">
        <v>244</v>
      </c>
      <c r="BE160" s="22" t="s">
        <v>245</v>
      </c>
      <c r="BF160" s="83">
        <v>44255</v>
      </c>
      <c r="BG160" s="40"/>
      <c r="BH160" s="34">
        <v>6486.28</v>
      </c>
      <c r="BI160" s="34"/>
      <c r="BJ160" s="34"/>
      <c r="BK160" s="34"/>
      <c r="BL160" s="34"/>
      <c r="BM160" s="35">
        <f t="shared" si="87"/>
        <v>6486.28</v>
      </c>
      <c r="BN160" s="36">
        <f t="shared" si="88"/>
        <v>966.94999999999982</v>
      </c>
      <c r="BO160" s="37">
        <f t="shared" si="70"/>
        <v>116.03399999999957</v>
      </c>
      <c r="BP160" s="41">
        <f t="shared" si="89"/>
        <v>1082.9839999999995</v>
      </c>
      <c r="BQ160" s="34">
        <f t="shared" si="90"/>
        <v>110</v>
      </c>
      <c r="BR160" s="34">
        <f t="shared" si="91"/>
        <v>972.98399999999947</v>
      </c>
      <c r="BS160" s="34">
        <f t="shared" si="92"/>
        <v>209</v>
      </c>
      <c r="BT160" s="42">
        <f t="shared" si="93"/>
        <v>2472.648106289269</v>
      </c>
      <c r="BU160" s="43">
        <f t="shared" si="94"/>
        <v>2681.648106289269</v>
      </c>
      <c r="BV160" s="34">
        <f t="shared" si="95"/>
        <v>2681.648106289269</v>
      </c>
      <c r="BW160" s="43">
        <f t="shared" si="96"/>
        <v>135.58294834022729</v>
      </c>
      <c r="BX160" s="40">
        <f t="shared" si="97"/>
        <v>2817.2310546294962</v>
      </c>
      <c r="BY160" s="93">
        <f t="shared" si="98"/>
        <v>334.98640270981855</v>
      </c>
      <c r="BZ160" s="39">
        <f t="shared" si="99"/>
        <v>3152.2174573393149</v>
      </c>
      <c r="CA160" s="94">
        <f t="shared" si="100"/>
        <v>997.33329797644637</v>
      </c>
      <c r="CB160" s="129">
        <v>1</v>
      </c>
      <c r="CC160" s="52" t="s">
        <v>47</v>
      </c>
      <c r="CD160" s="22">
        <v>111</v>
      </c>
      <c r="CE160" s="22" t="s">
        <v>244</v>
      </c>
      <c r="CF160" s="22" t="s">
        <v>245</v>
      </c>
      <c r="CG160" s="31">
        <v>44286</v>
      </c>
      <c r="CH160" s="40">
        <v>3000</v>
      </c>
      <c r="CI160" s="22">
        <v>7560.84</v>
      </c>
      <c r="CJ160" s="22"/>
      <c r="CK160" s="22"/>
      <c r="CL160" s="22"/>
      <c r="CM160" s="22"/>
      <c r="CN160" s="32">
        <v>7560.84</v>
      </c>
      <c r="CO160" s="36">
        <f t="shared" si="101"/>
        <v>1074.5600000000004</v>
      </c>
      <c r="CP160" s="37">
        <f t="shared" si="102"/>
        <v>128.94730492103915</v>
      </c>
      <c r="CQ160" s="105">
        <f t="shared" si="103"/>
        <v>1203.5073049210396</v>
      </c>
      <c r="CR160" s="34">
        <f t="shared" si="104"/>
        <v>110</v>
      </c>
      <c r="CS160" s="34">
        <f t="shared" si="105"/>
        <v>1093.5073049210396</v>
      </c>
      <c r="CT160" s="34">
        <f t="shared" si="106"/>
        <v>209</v>
      </c>
      <c r="CU160" s="41">
        <f t="shared" si="107"/>
        <v>2780.5251862164769</v>
      </c>
      <c r="CV160" s="43">
        <f t="shared" si="108"/>
        <v>2989.5251862164769</v>
      </c>
      <c r="CW160" s="34">
        <f t="shared" si="109"/>
        <v>2989.5251862164769</v>
      </c>
      <c r="CX160" s="43">
        <f t="shared" si="110"/>
        <v>155.89373678107987</v>
      </c>
      <c r="CY160" s="40">
        <f t="shared" si="111"/>
        <v>3145.4189229975568</v>
      </c>
      <c r="CZ160" s="108">
        <f t="shared" si="112"/>
        <v>280.15616516722145</v>
      </c>
      <c r="DA160" s="123">
        <f t="shared" si="71"/>
        <v>-334.98640270981855</v>
      </c>
      <c r="DB160" s="121">
        <f t="shared" si="113"/>
        <v>-280.15616516722145</v>
      </c>
      <c r="DC160" s="124">
        <f t="shared" si="72"/>
        <v>-1114.0924127954725</v>
      </c>
      <c r="DD160" s="125">
        <f t="shared" si="73"/>
        <v>-911.71636735719187</v>
      </c>
      <c r="DE160" s="111">
        <f t="shared" si="114"/>
        <v>784.62374013507417</v>
      </c>
      <c r="DF160" s="106">
        <f t="shared" si="74"/>
        <v>-1218.0429618884796</v>
      </c>
      <c r="DG160" s="106" t="str">
        <f t="shared" si="115"/>
        <v>П6 179_Шагин П.В.</v>
      </c>
      <c r="DH160" s="129">
        <v>1</v>
      </c>
      <c r="DI160" s="52" t="s">
        <v>47</v>
      </c>
      <c r="DJ160" s="22">
        <v>111</v>
      </c>
      <c r="DK160" s="22" t="s">
        <v>244</v>
      </c>
      <c r="DL160" s="22" t="s">
        <v>245</v>
      </c>
      <c r="DM160" s="31">
        <v>44319</v>
      </c>
      <c r="DN160" s="40"/>
      <c r="DO160" s="34">
        <v>8632.86</v>
      </c>
      <c r="DP160" s="34"/>
      <c r="DQ160" s="34"/>
      <c r="DR160" s="34"/>
      <c r="DS160" s="34"/>
      <c r="DT160" s="35">
        <v>8632.86</v>
      </c>
      <c r="DU160" s="36">
        <f t="shared" si="116"/>
        <v>1072.0200000000004</v>
      </c>
      <c r="DV160" s="37">
        <f t="shared" si="117"/>
        <v>128.64182219906817</v>
      </c>
      <c r="DW160" s="105">
        <f t="shared" si="118"/>
        <v>1200.6618221990686</v>
      </c>
      <c r="DX160" s="34">
        <f t="shared" si="119"/>
        <v>110</v>
      </c>
      <c r="DY160" s="34">
        <f t="shared" si="120"/>
        <v>1090.6618221990686</v>
      </c>
      <c r="DZ160" s="34">
        <f t="shared" si="121"/>
        <v>209</v>
      </c>
      <c r="EA160" s="41">
        <f t="shared" si="122"/>
        <v>2707.3667515778452</v>
      </c>
      <c r="EB160" s="43">
        <f t="shared" si="123"/>
        <v>2916.3667515778452</v>
      </c>
      <c r="EC160" s="34">
        <v>2989.5251862164769</v>
      </c>
      <c r="ED160" s="43">
        <f t="shared" si="124"/>
        <v>155.89373678107987</v>
      </c>
      <c r="EE160" s="104">
        <f t="shared" si="125"/>
        <v>3072.2604883589252</v>
      </c>
      <c r="EF160" s="39">
        <f t="shared" si="126"/>
        <v>1840.0392485481</v>
      </c>
      <c r="EG160" s="44">
        <f t="shared" si="127"/>
        <v>621.99628665962041</v>
      </c>
      <c r="EH160" s="144" t="s">
        <v>244</v>
      </c>
      <c r="EI160" s="129">
        <v>1</v>
      </c>
      <c r="EJ160" s="52" t="s">
        <v>47</v>
      </c>
    </row>
    <row r="161" spans="1:140" ht="15.75" thickBot="1" x14ac:dyDescent="0.3">
      <c r="A161" s="22">
        <v>112</v>
      </c>
      <c r="B161" s="22" t="s">
        <v>246</v>
      </c>
      <c r="C161" s="22" t="s">
        <v>259</v>
      </c>
      <c r="D161" s="31">
        <v>44196</v>
      </c>
      <c r="E161" s="34"/>
      <c r="F161" s="34">
        <v>315.44</v>
      </c>
      <c r="G161" s="34"/>
      <c r="H161" s="34"/>
      <c r="I161" s="34"/>
      <c r="J161" s="34"/>
      <c r="K161" s="35">
        <v>315.44</v>
      </c>
      <c r="L161" s="36">
        <v>0</v>
      </c>
      <c r="M161" s="37">
        <v>0</v>
      </c>
      <c r="N161" s="38">
        <v>0</v>
      </c>
      <c r="O161" s="34">
        <v>0</v>
      </c>
      <c r="P161" s="34">
        <v>0</v>
      </c>
      <c r="Q161" s="34">
        <v>0</v>
      </c>
      <c r="R161" s="42">
        <v>0</v>
      </c>
      <c r="S161" s="43">
        <v>0</v>
      </c>
      <c r="T161" s="34">
        <v>0</v>
      </c>
      <c r="U161" s="34">
        <v>0</v>
      </c>
      <c r="V161" s="39">
        <v>0</v>
      </c>
      <c r="W161" s="44">
        <v>57.115450351931564</v>
      </c>
      <c r="X161" s="129">
        <v>1</v>
      </c>
      <c r="Y161" s="22" t="s">
        <v>47</v>
      </c>
      <c r="Z161" s="22">
        <v>112</v>
      </c>
      <c r="AA161" s="22" t="s">
        <v>246</v>
      </c>
      <c r="AB161" s="22" t="s">
        <v>259</v>
      </c>
      <c r="AC161" s="31">
        <v>44228</v>
      </c>
      <c r="AD161" s="40">
        <v>100</v>
      </c>
      <c r="AE161" s="22">
        <v>315.44</v>
      </c>
      <c r="AF161" s="22"/>
      <c r="AG161" s="22"/>
      <c r="AH161" s="22"/>
      <c r="AI161" s="22"/>
      <c r="AJ161" s="32">
        <v>315.44</v>
      </c>
      <c r="AK161" s="55">
        <f t="shared" si="68"/>
        <v>0</v>
      </c>
      <c r="AL161" s="56">
        <f t="shared" si="69"/>
        <v>0</v>
      </c>
      <c r="AM161" s="57">
        <f t="shared" si="75"/>
        <v>0</v>
      </c>
      <c r="AN161" s="49">
        <f t="shared" si="76"/>
        <v>0</v>
      </c>
      <c r="AO161" s="49">
        <f t="shared" si="77"/>
        <v>0</v>
      </c>
      <c r="AP161" s="49">
        <f t="shared" si="78"/>
        <v>0</v>
      </c>
      <c r="AQ161" s="58">
        <f t="shared" si="79"/>
        <v>0</v>
      </c>
      <c r="AR161" s="59">
        <f t="shared" si="80"/>
        <v>0</v>
      </c>
      <c r="AS161" s="49">
        <f t="shared" si="81"/>
        <v>0</v>
      </c>
      <c r="AT161" s="64">
        <f t="shared" si="82"/>
        <v>0</v>
      </c>
      <c r="AU161" s="73">
        <f t="shared" si="83"/>
        <v>0</v>
      </c>
      <c r="AV161" s="40">
        <v>0</v>
      </c>
      <c r="AW161" s="6">
        <v>0</v>
      </c>
      <c r="AX161" s="72">
        <f t="shared" si="84"/>
        <v>0</v>
      </c>
      <c r="AY161" s="74">
        <f t="shared" si="85"/>
        <v>0</v>
      </c>
      <c r="AZ161" s="66">
        <f t="shared" si="86"/>
        <v>-42.884549648068436</v>
      </c>
      <c r="BA161" s="129">
        <v>1</v>
      </c>
      <c r="BB161" s="52" t="s">
        <v>47</v>
      </c>
      <c r="BC161" s="22">
        <v>112</v>
      </c>
      <c r="BD161" s="22" t="s">
        <v>246</v>
      </c>
      <c r="BE161" s="22" t="s">
        <v>259</v>
      </c>
      <c r="BF161" s="83">
        <v>44255</v>
      </c>
      <c r="BG161" s="40"/>
      <c r="BH161" s="34">
        <v>315.44</v>
      </c>
      <c r="BI161" s="34"/>
      <c r="BJ161" s="34"/>
      <c r="BK161" s="34"/>
      <c r="BL161" s="34"/>
      <c r="BM161" s="35">
        <f t="shared" si="87"/>
        <v>315.44</v>
      </c>
      <c r="BN161" s="36">
        <f t="shared" si="88"/>
        <v>0</v>
      </c>
      <c r="BO161" s="37">
        <f t="shared" si="70"/>
        <v>0</v>
      </c>
      <c r="BP161" s="41">
        <f t="shared" si="89"/>
        <v>0</v>
      </c>
      <c r="BQ161" s="34">
        <f t="shared" si="90"/>
        <v>0</v>
      </c>
      <c r="BR161" s="34">
        <f t="shared" si="91"/>
        <v>0</v>
      </c>
      <c r="BS161" s="34">
        <f t="shared" si="92"/>
        <v>0</v>
      </c>
      <c r="BT161" s="42">
        <f t="shared" si="93"/>
        <v>0</v>
      </c>
      <c r="BU161" s="43">
        <f t="shared" si="94"/>
        <v>0</v>
      </c>
      <c r="BV161" s="34">
        <f t="shared" si="95"/>
        <v>0</v>
      </c>
      <c r="BW161" s="43">
        <f t="shared" si="96"/>
        <v>0</v>
      </c>
      <c r="BX161" s="40">
        <f t="shared" si="97"/>
        <v>0</v>
      </c>
      <c r="BY161" s="93">
        <f t="shared" si="98"/>
        <v>0</v>
      </c>
      <c r="BZ161" s="39">
        <f t="shared" si="99"/>
        <v>0</v>
      </c>
      <c r="CA161" s="94">
        <f t="shared" si="100"/>
        <v>-42.884549648068436</v>
      </c>
      <c r="CB161" s="129">
        <v>1</v>
      </c>
      <c r="CC161" s="52" t="s">
        <v>47</v>
      </c>
      <c r="CD161" s="22">
        <v>112</v>
      </c>
      <c r="CE161" s="22" t="s">
        <v>246</v>
      </c>
      <c r="CF161" s="22" t="s">
        <v>259</v>
      </c>
      <c r="CG161" s="31">
        <v>44286</v>
      </c>
      <c r="CH161" s="40"/>
      <c r="CI161" s="22">
        <v>315.44</v>
      </c>
      <c r="CJ161" s="22"/>
      <c r="CK161" s="22"/>
      <c r="CL161" s="22"/>
      <c r="CM161" s="22"/>
      <c r="CN161" s="32">
        <v>315.44</v>
      </c>
      <c r="CO161" s="36">
        <f t="shared" si="101"/>
        <v>0</v>
      </c>
      <c r="CP161" s="37">
        <f t="shared" si="102"/>
        <v>0</v>
      </c>
      <c r="CQ161" s="105">
        <f t="shared" si="103"/>
        <v>0</v>
      </c>
      <c r="CR161" s="34">
        <f t="shared" si="104"/>
        <v>0</v>
      </c>
      <c r="CS161" s="34">
        <f t="shared" si="105"/>
        <v>0</v>
      </c>
      <c r="CT161" s="34">
        <f t="shared" si="106"/>
        <v>0</v>
      </c>
      <c r="CU161" s="41">
        <f t="shared" si="107"/>
        <v>0</v>
      </c>
      <c r="CV161" s="43">
        <f t="shared" si="108"/>
        <v>0</v>
      </c>
      <c r="CW161" s="34">
        <f t="shared" si="109"/>
        <v>0</v>
      </c>
      <c r="CX161" s="43">
        <f t="shared" si="110"/>
        <v>0</v>
      </c>
      <c r="CY161" s="40">
        <f t="shared" si="111"/>
        <v>0</v>
      </c>
      <c r="CZ161" s="108">
        <f t="shared" si="112"/>
        <v>0</v>
      </c>
      <c r="DA161" s="123">
        <f t="shared" si="71"/>
        <v>0</v>
      </c>
      <c r="DB161" s="121">
        <f t="shared" si="113"/>
        <v>0</v>
      </c>
      <c r="DC161" s="124">
        <f t="shared" si="72"/>
        <v>0</v>
      </c>
      <c r="DD161" s="125">
        <f t="shared" si="73"/>
        <v>0</v>
      </c>
      <c r="DE161" s="111">
        <f t="shared" si="114"/>
        <v>0</v>
      </c>
      <c r="DF161" s="106">
        <f t="shared" si="74"/>
        <v>-42.884549648068436</v>
      </c>
      <c r="DG161" s="106" t="str">
        <f t="shared" si="115"/>
        <v>П6 234_Левичева О.М.</v>
      </c>
      <c r="DH161" s="129">
        <v>1</v>
      </c>
      <c r="DI161" s="52" t="s">
        <v>47</v>
      </c>
      <c r="DJ161" s="22">
        <v>112</v>
      </c>
      <c r="DK161" s="22" t="s">
        <v>246</v>
      </c>
      <c r="DL161" s="22" t="s">
        <v>259</v>
      </c>
      <c r="DM161" s="31">
        <v>44319</v>
      </c>
      <c r="DN161" s="40"/>
      <c r="DO161" s="34">
        <v>316.79000000000002</v>
      </c>
      <c r="DP161" s="34"/>
      <c r="DQ161" s="34"/>
      <c r="DR161" s="34"/>
      <c r="DS161" s="34"/>
      <c r="DT161" s="35">
        <v>316.79000000000002</v>
      </c>
      <c r="DU161" s="36">
        <f t="shared" si="116"/>
        <v>1.3500000000000227</v>
      </c>
      <c r="DV161" s="37">
        <f t="shared" si="117"/>
        <v>0.16199927237247896</v>
      </c>
      <c r="DW161" s="105">
        <f t="shared" si="118"/>
        <v>1.5119992723725018</v>
      </c>
      <c r="DX161" s="34">
        <f t="shared" si="119"/>
        <v>1.5119992723725018</v>
      </c>
      <c r="DY161" s="34">
        <f t="shared" si="120"/>
        <v>0</v>
      </c>
      <c r="DZ161" s="34">
        <f t="shared" si="121"/>
        <v>2.8727986175077533</v>
      </c>
      <c r="EA161" s="41">
        <f t="shared" si="122"/>
        <v>0</v>
      </c>
      <c r="EB161" s="43">
        <f t="shared" si="123"/>
        <v>2.8727986175077533</v>
      </c>
      <c r="EC161" s="34">
        <v>0</v>
      </c>
      <c r="ED161" s="43">
        <f t="shared" si="124"/>
        <v>0</v>
      </c>
      <c r="EE161" s="104">
        <f t="shared" si="125"/>
        <v>2.8727986175077533</v>
      </c>
      <c r="EF161" s="39">
        <f t="shared" si="126"/>
        <v>1.7205774801382756</v>
      </c>
      <c r="EG161" s="44">
        <f t="shared" si="127"/>
        <v>-41.163972167930162</v>
      </c>
      <c r="EH161" s="144" t="s">
        <v>246</v>
      </c>
      <c r="EI161" s="129">
        <v>1</v>
      </c>
      <c r="EJ161" s="52" t="s">
        <v>47</v>
      </c>
    </row>
    <row r="162" spans="1:140" ht="15.75" thickBot="1" x14ac:dyDescent="0.3">
      <c r="A162" s="22">
        <v>113</v>
      </c>
      <c r="B162" s="22" t="s">
        <v>247</v>
      </c>
      <c r="C162" s="22" t="s">
        <v>15</v>
      </c>
      <c r="D162" s="31">
        <v>44196</v>
      </c>
      <c r="E162" s="34"/>
      <c r="F162" s="34">
        <v>110.28</v>
      </c>
      <c r="G162" s="34"/>
      <c r="H162" s="34">
        <v>-105.79</v>
      </c>
      <c r="I162" s="34"/>
      <c r="J162" s="34"/>
      <c r="K162" s="35">
        <v>4.4899999999999949</v>
      </c>
      <c r="L162" s="36">
        <v>0</v>
      </c>
      <c r="M162" s="37">
        <v>0</v>
      </c>
      <c r="N162" s="38">
        <v>0</v>
      </c>
      <c r="O162" s="34">
        <v>0</v>
      </c>
      <c r="P162" s="34">
        <v>0</v>
      </c>
      <c r="Q162" s="34">
        <v>0</v>
      </c>
      <c r="R162" s="42">
        <v>0</v>
      </c>
      <c r="S162" s="43">
        <v>0</v>
      </c>
      <c r="T162" s="34">
        <v>0</v>
      </c>
      <c r="U162" s="34">
        <v>0</v>
      </c>
      <c r="V162" s="39">
        <v>0</v>
      </c>
      <c r="W162" s="44">
        <v>-330.57392503592808</v>
      </c>
      <c r="X162" s="129">
        <v>2</v>
      </c>
      <c r="Y162" s="22" t="s">
        <v>47</v>
      </c>
      <c r="Z162" s="22">
        <v>113</v>
      </c>
      <c r="AA162" s="22" t="s">
        <v>247</v>
      </c>
      <c r="AB162" s="22" t="s">
        <v>15</v>
      </c>
      <c r="AC162" s="31">
        <v>44228</v>
      </c>
      <c r="AD162" s="40"/>
      <c r="AE162" s="22">
        <v>110.28</v>
      </c>
      <c r="AF162" s="22"/>
      <c r="AG162" s="22">
        <v>-105.79</v>
      </c>
      <c r="AH162" s="22"/>
      <c r="AI162" s="22"/>
      <c r="AJ162" s="32">
        <v>4.4899999999999949</v>
      </c>
      <c r="AK162" s="55">
        <f t="shared" si="68"/>
        <v>0</v>
      </c>
      <c r="AL162" s="56">
        <f t="shared" si="69"/>
        <v>0</v>
      </c>
      <c r="AM162" s="57">
        <f t="shared" si="75"/>
        <v>0</v>
      </c>
      <c r="AN162" s="49">
        <f t="shared" si="76"/>
        <v>0</v>
      </c>
      <c r="AO162" s="49">
        <f t="shared" si="77"/>
        <v>0</v>
      </c>
      <c r="AP162" s="49">
        <f t="shared" si="78"/>
        <v>0</v>
      </c>
      <c r="AQ162" s="58">
        <f t="shared" si="79"/>
        <v>0</v>
      </c>
      <c r="AR162" s="59">
        <f t="shared" si="80"/>
        <v>0</v>
      </c>
      <c r="AS162" s="49">
        <f t="shared" si="81"/>
        <v>0</v>
      </c>
      <c r="AT162" s="64">
        <f t="shared" si="82"/>
        <v>0</v>
      </c>
      <c r="AU162" s="73">
        <f t="shared" si="83"/>
        <v>0</v>
      </c>
      <c r="AV162" s="40">
        <v>0</v>
      </c>
      <c r="AW162" s="6">
        <v>0</v>
      </c>
      <c r="AX162" s="72">
        <f t="shared" si="84"/>
        <v>0</v>
      </c>
      <c r="AY162" s="74">
        <f t="shared" si="85"/>
        <v>0</v>
      </c>
      <c r="AZ162" s="66">
        <f t="shared" si="86"/>
        <v>-330.57392503592808</v>
      </c>
      <c r="BA162" s="129">
        <v>2</v>
      </c>
      <c r="BB162" s="52" t="s">
        <v>47</v>
      </c>
      <c r="BC162" s="22">
        <v>113</v>
      </c>
      <c r="BD162" s="22" t="s">
        <v>247</v>
      </c>
      <c r="BE162" s="22" t="s">
        <v>15</v>
      </c>
      <c r="BF162" s="83">
        <v>44255</v>
      </c>
      <c r="BG162" s="40"/>
      <c r="BH162" s="34">
        <v>110.29</v>
      </c>
      <c r="BI162" s="34"/>
      <c r="BJ162" s="34">
        <v>-105.79</v>
      </c>
      <c r="BK162" s="34"/>
      <c r="BL162" s="34"/>
      <c r="BM162" s="35">
        <f t="shared" si="87"/>
        <v>4.5</v>
      </c>
      <c r="BN162" s="36">
        <f t="shared" si="88"/>
        <v>1.0000000000005116E-2</v>
      </c>
      <c r="BO162" s="37">
        <f t="shared" si="70"/>
        <v>1.2000000000006097E-3</v>
      </c>
      <c r="BP162" s="41">
        <f t="shared" si="89"/>
        <v>1.1200000000005726E-2</v>
      </c>
      <c r="BQ162" s="34">
        <f t="shared" si="90"/>
        <v>1.1200000000005726E-2</v>
      </c>
      <c r="BR162" s="34">
        <f t="shared" si="91"/>
        <v>0</v>
      </c>
      <c r="BS162" s="34">
        <f t="shared" si="92"/>
        <v>2.128000000001088E-2</v>
      </c>
      <c r="BT162" s="42">
        <f t="shared" si="93"/>
        <v>0</v>
      </c>
      <c r="BU162" s="43">
        <f t="shared" si="94"/>
        <v>2.128000000001088E-2</v>
      </c>
      <c r="BV162" s="34">
        <f t="shared" si="95"/>
        <v>0</v>
      </c>
      <c r="BW162" s="43">
        <f t="shared" si="96"/>
        <v>0</v>
      </c>
      <c r="BX162" s="40">
        <f t="shared" si="97"/>
        <v>2.128000000001088E-2</v>
      </c>
      <c r="BY162" s="93">
        <f t="shared" si="98"/>
        <v>2.5303251708639423E-3</v>
      </c>
      <c r="BZ162" s="39">
        <f t="shared" si="99"/>
        <v>2.3810325170874821E-2</v>
      </c>
      <c r="CA162" s="94">
        <f t="shared" si="100"/>
        <v>-330.55011471075721</v>
      </c>
      <c r="CB162" s="129">
        <v>2</v>
      </c>
      <c r="CC162" s="52" t="s">
        <v>47</v>
      </c>
      <c r="CD162" s="22">
        <v>113</v>
      </c>
      <c r="CE162" s="22" t="s">
        <v>247</v>
      </c>
      <c r="CF162" s="22" t="s">
        <v>15</v>
      </c>
      <c r="CG162" s="31">
        <v>44286</v>
      </c>
      <c r="CH162" s="40"/>
      <c r="CI162" s="22">
        <v>110.29</v>
      </c>
      <c r="CJ162" s="22"/>
      <c r="CK162" s="22">
        <v>-105.79</v>
      </c>
      <c r="CL162" s="22"/>
      <c r="CM162" s="22"/>
      <c r="CN162" s="32">
        <v>4.5</v>
      </c>
      <c r="CO162" s="36">
        <f t="shared" si="101"/>
        <v>0</v>
      </c>
      <c r="CP162" s="37">
        <f t="shared" si="102"/>
        <v>0</v>
      </c>
      <c r="CQ162" s="105">
        <f t="shared" si="103"/>
        <v>0</v>
      </c>
      <c r="CR162" s="34">
        <f t="shared" si="104"/>
        <v>0</v>
      </c>
      <c r="CS162" s="34">
        <f t="shared" si="105"/>
        <v>0</v>
      </c>
      <c r="CT162" s="34">
        <f t="shared" si="106"/>
        <v>0</v>
      </c>
      <c r="CU162" s="41">
        <f t="shared" si="107"/>
        <v>0</v>
      </c>
      <c r="CV162" s="43">
        <f t="shared" si="108"/>
        <v>0</v>
      </c>
      <c r="CW162" s="34">
        <f t="shared" si="109"/>
        <v>0</v>
      </c>
      <c r="CX162" s="43">
        <f t="shared" si="110"/>
        <v>0</v>
      </c>
      <c r="CY162" s="40">
        <f t="shared" si="111"/>
        <v>0</v>
      </c>
      <c r="CZ162" s="108">
        <f t="shared" si="112"/>
        <v>0</v>
      </c>
      <c r="DA162" s="123">
        <f t="shared" si="71"/>
        <v>-2.5303251708639423E-3</v>
      </c>
      <c r="DB162" s="121">
        <f t="shared" si="113"/>
        <v>0</v>
      </c>
      <c r="DC162" s="124">
        <f t="shared" si="72"/>
        <v>-8.8407895460622422E-3</v>
      </c>
      <c r="DD162" s="125">
        <f t="shared" si="73"/>
        <v>0</v>
      </c>
      <c r="DE162" s="111">
        <f t="shared" si="114"/>
        <v>-1.1371114716926185E-2</v>
      </c>
      <c r="DF162" s="106">
        <f t="shared" si="74"/>
        <v>-330.56148582547416</v>
      </c>
      <c r="DG162" s="106" t="str">
        <f t="shared" si="115"/>
        <v>П6 261_Гарина Е.В.</v>
      </c>
      <c r="DH162" s="129">
        <v>2</v>
      </c>
      <c r="DI162" s="52" t="s">
        <v>47</v>
      </c>
      <c r="DJ162" s="22">
        <v>113</v>
      </c>
      <c r="DK162" s="22" t="s">
        <v>247</v>
      </c>
      <c r="DL162" s="22" t="s">
        <v>15</v>
      </c>
      <c r="DM162" s="31">
        <v>44319</v>
      </c>
      <c r="DN162" s="40"/>
      <c r="DO162" s="34">
        <v>110.29</v>
      </c>
      <c r="DP162" s="34"/>
      <c r="DQ162" s="34">
        <v>-105.79</v>
      </c>
      <c r="DR162" s="34"/>
      <c r="DS162" s="34"/>
      <c r="DT162" s="35">
        <v>4.5</v>
      </c>
      <c r="DU162" s="36">
        <f t="shared" si="116"/>
        <v>0</v>
      </c>
      <c r="DV162" s="37">
        <f t="shared" si="117"/>
        <v>0</v>
      </c>
      <c r="DW162" s="105">
        <f t="shared" si="118"/>
        <v>0</v>
      </c>
      <c r="DX162" s="34">
        <f t="shared" si="119"/>
        <v>0</v>
      </c>
      <c r="DY162" s="34">
        <f t="shared" si="120"/>
        <v>0</v>
      </c>
      <c r="DZ162" s="34">
        <f t="shared" si="121"/>
        <v>0</v>
      </c>
      <c r="EA162" s="41">
        <f t="shared" si="122"/>
        <v>0</v>
      </c>
      <c r="EB162" s="43">
        <f t="shared" si="123"/>
        <v>0</v>
      </c>
      <c r="EC162" s="34">
        <v>0</v>
      </c>
      <c r="ED162" s="43">
        <f t="shared" si="124"/>
        <v>0</v>
      </c>
      <c r="EE162" s="104">
        <f t="shared" si="125"/>
        <v>0</v>
      </c>
      <c r="EF162" s="39">
        <f t="shared" si="126"/>
        <v>0</v>
      </c>
      <c r="EG162" s="44">
        <f t="shared" si="127"/>
        <v>-330.56148582547416</v>
      </c>
      <c r="EH162" s="144" t="s">
        <v>247</v>
      </c>
      <c r="EI162" s="129">
        <v>2</v>
      </c>
      <c r="EJ162" s="52" t="s">
        <v>47</v>
      </c>
    </row>
    <row r="163" spans="1:140" ht="15.75" thickBot="1" x14ac:dyDescent="0.3">
      <c r="A163" s="22">
        <v>114</v>
      </c>
      <c r="B163" s="22" t="s">
        <v>248</v>
      </c>
      <c r="C163" s="22" t="s">
        <v>249</v>
      </c>
      <c r="D163" s="31">
        <v>44196</v>
      </c>
      <c r="E163" s="34"/>
      <c r="F163" s="34">
        <v>34166.44</v>
      </c>
      <c r="G163" s="34"/>
      <c r="H163" s="34"/>
      <c r="I163" s="34"/>
      <c r="J163" s="34"/>
      <c r="K163" s="35">
        <v>34166.44</v>
      </c>
      <c r="L163" s="36">
        <v>3313.9400000000023</v>
      </c>
      <c r="M163" s="37">
        <v>397.67287266981862</v>
      </c>
      <c r="N163" s="38">
        <v>3711.6128726698207</v>
      </c>
      <c r="O163" s="34">
        <v>110</v>
      </c>
      <c r="P163" s="34">
        <v>3601.6128726698207</v>
      </c>
      <c r="Q163" s="34">
        <v>209</v>
      </c>
      <c r="R163" s="42">
        <v>9353.8416050005326</v>
      </c>
      <c r="S163" s="43">
        <v>9562.8416050005326</v>
      </c>
      <c r="T163" s="34">
        <v>9562.8416050005326</v>
      </c>
      <c r="U163" s="34">
        <v>435.52543301956098</v>
      </c>
      <c r="V163" s="39">
        <v>9998.3670380200929</v>
      </c>
      <c r="W163" s="44">
        <v>-33712.710870539166</v>
      </c>
      <c r="X163" s="129">
        <v>1</v>
      </c>
      <c r="Y163" s="22" t="s">
        <v>47</v>
      </c>
      <c r="Z163" s="22">
        <v>114</v>
      </c>
      <c r="AA163" s="22" t="s">
        <v>248</v>
      </c>
      <c r="AB163" s="22" t="s">
        <v>249</v>
      </c>
      <c r="AC163" s="31">
        <v>44228</v>
      </c>
      <c r="AD163" s="40"/>
      <c r="AE163" s="22">
        <v>37940.33</v>
      </c>
      <c r="AF163" s="22"/>
      <c r="AG163" s="22"/>
      <c r="AH163" s="22"/>
      <c r="AI163" s="22"/>
      <c r="AJ163" s="32">
        <v>37940.33</v>
      </c>
      <c r="AK163" s="55">
        <f t="shared" si="68"/>
        <v>3773.8899999999994</v>
      </c>
      <c r="AL163" s="56">
        <f t="shared" si="69"/>
        <v>452.6892674839886</v>
      </c>
      <c r="AM163" s="57">
        <f t="shared" si="75"/>
        <v>4226.5792674839877</v>
      </c>
      <c r="AN163" s="49">
        <f t="shared" si="76"/>
        <v>110</v>
      </c>
      <c r="AO163" s="49">
        <f t="shared" si="77"/>
        <v>4116.5792674839877</v>
      </c>
      <c r="AP163" s="49">
        <f t="shared" si="78"/>
        <v>209</v>
      </c>
      <c r="AQ163" s="58">
        <f t="shared" si="79"/>
        <v>10961.497891613537</v>
      </c>
      <c r="AR163" s="59">
        <f t="shared" si="80"/>
        <v>11170.497891613537</v>
      </c>
      <c r="AS163" s="49">
        <f t="shared" si="81"/>
        <v>11170.497891613537</v>
      </c>
      <c r="AT163" s="64">
        <f t="shared" si="82"/>
        <v>425.73820753862844</v>
      </c>
      <c r="AU163" s="73">
        <f t="shared" si="83"/>
        <v>11596.236099152165</v>
      </c>
      <c r="AV163" s="40">
        <v>9998.3670380200929</v>
      </c>
      <c r="AW163" s="6">
        <v>5276.0527225144815</v>
      </c>
      <c r="AX163" s="72">
        <f t="shared" si="84"/>
        <v>-32723.983845646992</v>
      </c>
      <c r="AY163" s="74">
        <f t="shared" si="85"/>
        <v>-21127.747746494824</v>
      </c>
      <c r="AZ163" s="66">
        <f t="shared" si="86"/>
        <v>-54840.45861703399</v>
      </c>
      <c r="BA163" s="129">
        <v>1</v>
      </c>
      <c r="BB163" s="52" t="s">
        <v>47</v>
      </c>
      <c r="BC163" s="22">
        <v>114</v>
      </c>
      <c r="BD163" s="22" t="s">
        <v>248</v>
      </c>
      <c r="BE163" s="22" t="s">
        <v>249</v>
      </c>
      <c r="BF163" s="83">
        <v>44255</v>
      </c>
      <c r="BG163" s="40"/>
      <c r="BH163" s="34">
        <v>41033.07</v>
      </c>
      <c r="BI163" s="34"/>
      <c r="BJ163" s="34"/>
      <c r="BK163" s="34"/>
      <c r="BL163" s="34"/>
      <c r="BM163" s="35">
        <f t="shared" si="87"/>
        <v>41033.07</v>
      </c>
      <c r="BN163" s="36">
        <f t="shared" si="88"/>
        <v>3092.739999999998</v>
      </c>
      <c r="BO163" s="37">
        <f t="shared" si="70"/>
        <v>371.12879999999848</v>
      </c>
      <c r="BP163" s="41">
        <f t="shared" si="89"/>
        <v>3463.8687999999966</v>
      </c>
      <c r="BQ163" s="34">
        <f t="shared" si="90"/>
        <v>110</v>
      </c>
      <c r="BR163" s="34">
        <f t="shared" si="91"/>
        <v>3353.8687999999966</v>
      </c>
      <c r="BS163" s="34">
        <f t="shared" si="92"/>
        <v>209</v>
      </c>
      <c r="BT163" s="42">
        <f t="shared" si="93"/>
        <v>8523.2001112686939</v>
      </c>
      <c r="BU163" s="43">
        <f t="shared" si="94"/>
        <v>8732.2001112686939</v>
      </c>
      <c r="BV163" s="34">
        <f t="shared" si="95"/>
        <v>8732.2001112686939</v>
      </c>
      <c r="BW163" s="43">
        <f t="shared" si="96"/>
        <v>441.49619549484584</v>
      </c>
      <c r="BX163" s="40">
        <f t="shared" si="97"/>
        <v>9173.6963067635406</v>
      </c>
      <c r="BY163" s="93">
        <f t="shared" si="98"/>
        <v>1090.8099001340931</v>
      </c>
      <c r="BZ163" s="39">
        <f t="shared" si="99"/>
        <v>10264.506206897633</v>
      </c>
      <c r="CA163" s="94">
        <f t="shared" si="100"/>
        <v>-44575.952410136357</v>
      </c>
      <c r="CB163" s="129">
        <v>1</v>
      </c>
      <c r="CC163" s="52" t="s">
        <v>47</v>
      </c>
      <c r="CD163" s="22">
        <v>114</v>
      </c>
      <c r="CE163" s="22" t="s">
        <v>248</v>
      </c>
      <c r="CF163" s="22" t="s">
        <v>249</v>
      </c>
      <c r="CG163" s="31">
        <v>44286</v>
      </c>
      <c r="CH163" s="40"/>
      <c r="CI163" s="22">
        <v>43740.770000000004</v>
      </c>
      <c r="CJ163" s="22"/>
      <c r="CK163" s="22"/>
      <c r="CL163" s="22"/>
      <c r="CM163" s="22"/>
      <c r="CN163" s="32">
        <v>43740.770000000004</v>
      </c>
      <c r="CO163" s="36">
        <f t="shared" si="101"/>
        <v>2707.7000000000044</v>
      </c>
      <c r="CP163" s="37">
        <f t="shared" si="102"/>
        <v>324.92426438235009</v>
      </c>
      <c r="CQ163" s="105">
        <f t="shared" si="103"/>
        <v>3032.6242643823543</v>
      </c>
      <c r="CR163" s="34">
        <f t="shared" si="104"/>
        <v>110</v>
      </c>
      <c r="CS163" s="34">
        <f t="shared" si="105"/>
        <v>2922.6242643823543</v>
      </c>
      <c r="CT163" s="34">
        <f t="shared" si="106"/>
        <v>209</v>
      </c>
      <c r="CU163" s="41">
        <f t="shared" si="107"/>
        <v>7431.5282032334808</v>
      </c>
      <c r="CV163" s="43">
        <f t="shared" si="108"/>
        <v>7640.5282032334808</v>
      </c>
      <c r="CW163" s="34">
        <f t="shared" si="109"/>
        <v>7640.5282032334808</v>
      </c>
      <c r="CX163" s="43">
        <f t="shared" si="110"/>
        <v>398.42798384005556</v>
      </c>
      <c r="CY163" s="40">
        <f t="shared" si="111"/>
        <v>8038.9561870735361</v>
      </c>
      <c r="CZ163" s="108">
        <f t="shared" si="112"/>
        <v>716.01373058808281</v>
      </c>
      <c r="DA163" s="123">
        <f t="shared" si="71"/>
        <v>-1090.8099001340931</v>
      </c>
      <c r="DB163" s="121">
        <f t="shared" si="113"/>
        <v>-716.01373058808281</v>
      </c>
      <c r="DC163" s="124">
        <f t="shared" si="72"/>
        <v>-3627.7980948208806</v>
      </c>
      <c r="DD163" s="125">
        <f t="shared" si="73"/>
        <v>-2330.1341130222481</v>
      </c>
      <c r="DE163" s="111">
        <f t="shared" si="114"/>
        <v>990.21407909631489</v>
      </c>
      <c r="DF163" s="106">
        <f t="shared" si="74"/>
        <v>-43585.73833104004</v>
      </c>
      <c r="DG163" s="106" t="str">
        <f t="shared" si="115"/>
        <v>П6 319_Пташников П.В.</v>
      </c>
      <c r="DH163" s="129">
        <v>1</v>
      </c>
      <c r="DI163" s="52" t="s">
        <v>47</v>
      </c>
      <c r="DJ163" s="22">
        <v>114</v>
      </c>
      <c r="DK163" s="22" t="s">
        <v>248</v>
      </c>
      <c r="DL163" s="22" t="s">
        <v>249</v>
      </c>
      <c r="DM163" s="31">
        <v>44319</v>
      </c>
      <c r="DN163" s="40"/>
      <c r="DO163" s="34">
        <v>45586.04</v>
      </c>
      <c r="DP163" s="34"/>
      <c r="DQ163" s="34"/>
      <c r="DR163" s="34"/>
      <c r="DS163" s="34"/>
      <c r="DT163" s="35">
        <v>45586.04</v>
      </c>
      <c r="DU163" s="36">
        <f t="shared" si="116"/>
        <v>1845.2699999999968</v>
      </c>
      <c r="DV163" s="37">
        <f t="shared" si="117"/>
        <v>221.43140543019163</v>
      </c>
      <c r="DW163" s="105">
        <f t="shared" si="118"/>
        <v>2066.7014054301885</v>
      </c>
      <c r="DX163" s="34">
        <f t="shared" si="119"/>
        <v>110</v>
      </c>
      <c r="DY163" s="34">
        <f t="shared" si="120"/>
        <v>1956.7014054301885</v>
      </c>
      <c r="DZ163" s="34">
        <f t="shared" si="121"/>
        <v>209</v>
      </c>
      <c r="EA163" s="41">
        <f t="shared" si="122"/>
        <v>4857.1502366756795</v>
      </c>
      <c r="EB163" s="43">
        <f t="shared" si="123"/>
        <v>5066.1502366756795</v>
      </c>
      <c r="EC163" s="34">
        <v>7640.5282032334808</v>
      </c>
      <c r="ED163" s="43">
        <f t="shared" si="124"/>
        <v>398.42798384005556</v>
      </c>
      <c r="EE163" s="104">
        <f t="shared" si="125"/>
        <v>5464.5782205157348</v>
      </c>
      <c r="EF163" s="39">
        <f t="shared" si="126"/>
        <v>3272.8469609297595</v>
      </c>
      <c r="EG163" s="44">
        <f t="shared" si="127"/>
        <v>-40312.891370110279</v>
      </c>
      <c r="EH163" s="144" t="s">
        <v>248</v>
      </c>
      <c r="EI163" s="129">
        <v>1</v>
      </c>
      <c r="EJ163" s="52" t="s">
        <v>47</v>
      </c>
    </row>
    <row r="164" spans="1:140" ht="15.75" thickBot="1" x14ac:dyDescent="0.3">
      <c r="A164" s="22">
        <v>115</v>
      </c>
      <c r="B164" s="22" t="s">
        <v>250</v>
      </c>
      <c r="C164" s="22" t="s">
        <v>251</v>
      </c>
      <c r="D164" s="31">
        <v>44196</v>
      </c>
      <c r="E164" s="34"/>
      <c r="F164" s="34">
        <v>102.03</v>
      </c>
      <c r="G164" s="34"/>
      <c r="H164" s="34"/>
      <c r="I164" s="34"/>
      <c r="J164" s="34"/>
      <c r="K164" s="35">
        <v>102.03</v>
      </c>
      <c r="L164" s="36">
        <v>0</v>
      </c>
      <c r="M164" s="37">
        <v>0</v>
      </c>
      <c r="N164" s="38">
        <v>0</v>
      </c>
      <c r="O164" s="34">
        <v>0</v>
      </c>
      <c r="P164" s="34">
        <v>0</v>
      </c>
      <c r="Q164" s="34">
        <v>0</v>
      </c>
      <c r="R164" s="42">
        <v>0</v>
      </c>
      <c r="S164" s="43">
        <v>0</v>
      </c>
      <c r="T164" s="34">
        <v>0</v>
      </c>
      <c r="U164" s="34">
        <v>0</v>
      </c>
      <c r="V164" s="39">
        <v>0</v>
      </c>
      <c r="W164" s="44">
        <v>-97.235721919289844</v>
      </c>
      <c r="X164" s="129">
        <v>1</v>
      </c>
      <c r="Y164" s="22" t="s">
        <v>47</v>
      </c>
      <c r="Z164" s="22">
        <v>115</v>
      </c>
      <c r="AA164" s="22" t="s">
        <v>250</v>
      </c>
      <c r="AB164" s="22" t="s">
        <v>251</v>
      </c>
      <c r="AC164" s="31">
        <v>44228</v>
      </c>
      <c r="AD164" s="40"/>
      <c r="AE164" s="22">
        <v>102.03</v>
      </c>
      <c r="AF164" s="22"/>
      <c r="AG164" s="22"/>
      <c r="AH164" s="22"/>
      <c r="AI164" s="22"/>
      <c r="AJ164" s="32">
        <v>102.03</v>
      </c>
      <c r="AK164" s="55">
        <f t="shared" si="68"/>
        <v>0</v>
      </c>
      <c r="AL164" s="56">
        <f t="shared" si="69"/>
        <v>0</v>
      </c>
      <c r="AM164" s="57">
        <f t="shared" si="75"/>
        <v>0</v>
      </c>
      <c r="AN164" s="49">
        <f t="shared" si="76"/>
        <v>0</v>
      </c>
      <c r="AO164" s="49">
        <f t="shared" si="77"/>
        <v>0</v>
      </c>
      <c r="AP164" s="49">
        <f t="shared" si="78"/>
        <v>0</v>
      </c>
      <c r="AQ164" s="58">
        <f t="shared" si="79"/>
        <v>0</v>
      </c>
      <c r="AR164" s="59">
        <f t="shared" si="80"/>
        <v>0</v>
      </c>
      <c r="AS164" s="49">
        <f t="shared" si="81"/>
        <v>0</v>
      </c>
      <c r="AT164" s="64">
        <f t="shared" si="82"/>
        <v>0</v>
      </c>
      <c r="AU164" s="73">
        <f t="shared" si="83"/>
        <v>0</v>
      </c>
      <c r="AV164" s="40">
        <v>0</v>
      </c>
      <c r="AW164" s="6">
        <v>0</v>
      </c>
      <c r="AX164" s="72">
        <f t="shared" si="84"/>
        <v>0</v>
      </c>
      <c r="AY164" s="74">
        <f t="shared" si="85"/>
        <v>0</v>
      </c>
      <c r="AZ164" s="66">
        <f t="shared" si="86"/>
        <v>-97.235721919289844</v>
      </c>
      <c r="BA164" s="129">
        <v>1</v>
      </c>
      <c r="BB164" s="52" t="s">
        <v>47</v>
      </c>
      <c r="BC164" s="22">
        <v>115</v>
      </c>
      <c r="BD164" s="22" t="s">
        <v>250</v>
      </c>
      <c r="BE164" s="22" t="s">
        <v>251</v>
      </c>
      <c r="BF164" s="83">
        <v>44255</v>
      </c>
      <c r="BG164" s="40"/>
      <c r="BH164" s="34">
        <v>102.03</v>
      </c>
      <c r="BI164" s="34"/>
      <c r="BJ164" s="34"/>
      <c r="BK164" s="34"/>
      <c r="BL164" s="34"/>
      <c r="BM164" s="35">
        <f t="shared" si="87"/>
        <v>102.03</v>
      </c>
      <c r="BN164" s="36">
        <f t="shared" si="88"/>
        <v>0</v>
      </c>
      <c r="BO164" s="37">
        <f t="shared" si="70"/>
        <v>0</v>
      </c>
      <c r="BP164" s="41">
        <f t="shared" si="89"/>
        <v>0</v>
      </c>
      <c r="BQ164" s="34">
        <f t="shared" si="90"/>
        <v>0</v>
      </c>
      <c r="BR164" s="34">
        <f t="shared" si="91"/>
        <v>0</v>
      </c>
      <c r="BS164" s="34">
        <f t="shared" si="92"/>
        <v>0</v>
      </c>
      <c r="BT164" s="42">
        <f t="shared" si="93"/>
        <v>0</v>
      </c>
      <c r="BU164" s="43">
        <f t="shared" si="94"/>
        <v>0</v>
      </c>
      <c r="BV164" s="34">
        <f t="shared" si="95"/>
        <v>0</v>
      </c>
      <c r="BW164" s="43">
        <f t="shared" si="96"/>
        <v>0</v>
      </c>
      <c r="BX164" s="40">
        <f t="shared" si="97"/>
        <v>0</v>
      </c>
      <c r="BY164" s="93">
        <f t="shared" si="98"/>
        <v>0</v>
      </c>
      <c r="BZ164" s="39">
        <f t="shared" si="99"/>
        <v>0</v>
      </c>
      <c r="CA164" s="94">
        <f t="shared" si="100"/>
        <v>-97.235721919289844</v>
      </c>
      <c r="CB164" s="129">
        <v>1</v>
      </c>
      <c r="CC164" s="52" t="s">
        <v>47</v>
      </c>
      <c r="CD164" s="22">
        <v>115</v>
      </c>
      <c r="CE164" s="22" t="s">
        <v>250</v>
      </c>
      <c r="CF164" s="22" t="s">
        <v>251</v>
      </c>
      <c r="CG164" s="31">
        <v>44286</v>
      </c>
      <c r="CH164" s="40"/>
      <c r="CI164" s="22">
        <v>102.03</v>
      </c>
      <c r="CJ164" s="22"/>
      <c r="CK164" s="22"/>
      <c r="CL164" s="22"/>
      <c r="CM164" s="22"/>
      <c r="CN164" s="32">
        <v>102.03</v>
      </c>
      <c r="CO164" s="36">
        <f t="shared" si="101"/>
        <v>0</v>
      </c>
      <c r="CP164" s="37">
        <f t="shared" si="102"/>
        <v>0</v>
      </c>
      <c r="CQ164" s="105">
        <f t="shared" si="103"/>
        <v>0</v>
      </c>
      <c r="CR164" s="34">
        <f t="shared" si="104"/>
        <v>0</v>
      </c>
      <c r="CS164" s="34">
        <f t="shared" si="105"/>
        <v>0</v>
      </c>
      <c r="CT164" s="34">
        <f t="shared" si="106"/>
        <v>0</v>
      </c>
      <c r="CU164" s="41">
        <f t="shared" si="107"/>
        <v>0</v>
      </c>
      <c r="CV164" s="43">
        <f t="shared" si="108"/>
        <v>0</v>
      </c>
      <c r="CW164" s="34">
        <f t="shared" si="109"/>
        <v>0</v>
      </c>
      <c r="CX164" s="43">
        <f t="shared" si="110"/>
        <v>0</v>
      </c>
      <c r="CY164" s="40">
        <f t="shared" si="111"/>
        <v>0</v>
      </c>
      <c r="CZ164" s="108">
        <f t="shared" si="112"/>
        <v>0</v>
      </c>
      <c r="DA164" s="123">
        <f t="shared" si="71"/>
        <v>0</v>
      </c>
      <c r="DB164" s="121">
        <f t="shared" si="113"/>
        <v>0</v>
      </c>
      <c r="DC164" s="124">
        <f t="shared" si="72"/>
        <v>0</v>
      </c>
      <c r="DD164" s="125">
        <f t="shared" si="73"/>
        <v>0</v>
      </c>
      <c r="DE164" s="111">
        <f t="shared" si="114"/>
        <v>0</v>
      </c>
      <c r="DF164" s="106">
        <f t="shared" si="74"/>
        <v>-97.235721919289844</v>
      </c>
      <c r="DG164" s="106" t="str">
        <f t="shared" si="115"/>
        <v>П6 327-328_Черкашина Т.Г.</v>
      </c>
      <c r="DH164" s="129">
        <v>1</v>
      </c>
      <c r="DI164" s="52" t="s">
        <v>47</v>
      </c>
      <c r="DJ164" s="22">
        <v>115</v>
      </c>
      <c r="DK164" s="22" t="s">
        <v>250</v>
      </c>
      <c r="DL164" s="22" t="s">
        <v>251</v>
      </c>
      <c r="DM164" s="31">
        <v>44319</v>
      </c>
      <c r="DN164" s="40"/>
      <c r="DO164" s="34">
        <v>105.87</v>
      </c>
      <c r="DP164" s="34"/>
      <c r="DQ164" s="34"/>
      <c r="DR164" s="34"/>
      <c r="DS164" s="34"/>
      <c r="DT164" s="35">
        <v>105.87</v>
      </c>
      <c r="DU164" s="36">
        <f t="shared" si="116"/>
        <v>3.8400000000000034</v>
      </c>
      <c r="DV164" s="37">
        <f t="shared" si="117"/>
        <v>0.46079793030393279</v>
      </c>
      <c r="DW164" s="105">
        <f t="shared" si="118"/>
        <v>4.3007979303039363</v>
      </c>
      <c r="DX164" s="34">
        <f t="shared" si="119"/>
        <v>4.3007979303039363</v>
      </c>
      <c r="DY164" s="34">
        <f t="shared" si="120"/>
        <v>0</v>
      </c>
      <c r="DZ164" s="34">
        <f t="shared" si="121"/>
        <v>8.1715160675774783</v>
      </c>
      <c r="EA164" s="41">
        <f t="shared" si="122"/>
        <v>0</v>
      </c>
      <c r="EB164" s="43">
        <f t="shared" si="123"/>
        <v>8.1715160675774783</v>
      </c>
      <c r="EC164" s="34">
        <v>0</v>
      </c>
      <c r="ED164" s="43">
        <f t="shared" si="124"/>
        <v>0</v>
      </c>
      <c r="EE164" s="104">
        <f t="shared" si="125"/>
        <v>8.1715160675774783</v>
      </c>
      <c r="EF164" s="39">
        <f t="shared" si="126"/>
        <v>4.8940870546154605</v>
      </c>
      <c r="EG164" s="44">
        <f t="shared" si="127"/>
        <v>-92.34163486467439</v>
      </c>
      <c r="EH164" s="144" t="s">
        <v>250</v>
      </c>
      <c r="EI164" s="129">
        <v>1</v>
      </c>
      <c r="EJ164" s="52" t="s">
        <v>47</v>
      </c>
    </row>
    <row r="165" spans="1:140" ht="15.75" thickBot="1" x14ac:dyDescent="0.3">
      <c r="A165" s="22">
        <v>116</v>
      </c>
      <c r="B165" s="22" t="s">
        <v>252</v>
      </c>
      <c r="C165" s="22" t="s">
        <v>253</v>
      </c>
      <c r="D165" s="31">
        <v>44196</v>
      </c>
      <c r="E165" s="34"/>
      <c r="F165" s="34">
        <v>1094.4100000000001</v>
      </c>
      <c r="G165" s="34"/>
      <c r="H165" s="34"/>
      <c r="I165" s="34"/>
      <c r="J165" s="34"/>
      <c r="K165" s="35">
        <v>1094.4100000000001</v>
      </c>
      <c r="L165" s="36">
        <v>3.999999999996362E-2</v>
      </c>
      <c r="M165" s="37">
        <v>4.8000008771366615E-3</v>
      </c>
      <c r="N165" s="38">
        <v>4.4800000877100281E-2</v>
      </c>
      <c r="O165" s="34">
        <v>4.4800000877100281E-2</v>
      </c>
      <c r="P165" s="34">
        <v>0</v>
      </c>
      <c r="Q165" s="34">
        <v>8.512000166649053E-2</v>
      </c>
      <c r="R165" s="42">
        <v>0</v>
      </c>
      <c r="S165" s="43">
        <v>8.512000166649053E-2</v>
      </c>
      <c r="T165" s="34">
        <v>0</v>
      </c>
      <c r="U165" s="34">
        <v>0</v>
      </c>
      <c r="V165" s="39">
        <v>8.512000166649053E-2</v>
      </c>
      <c r="W165" s="44">
        <v>1011.0954677680503</v>
      </c>
      <c r="X165" s="129">
        <v>1</v>
      </c>
      <c r="Y165" s="22" t="s">
        <v>47</v>
      </c>
      <c r="Z165" s="22">
        <v>116</v>
      </c>
      <c r="AA165" s="22" t="s">
        <v>252</v>
      </c>
      <c r="AB165" s="22" t="s">
        <v>253</v>
      </c>
      <c r="AC165" s="31">
        <v>44228</v>
      </c>
      <c r="AD165" s="40"/>
      <c r="AE165" s="22">
        <v>1094.79</v>
      </c>
      <c r="AF165" s="22"/>
      <c r="AG165" s="22"/>
      <c r="AH165" s="22"/>
      <c r="AI165" s="22"/>
      <c r="AJ165" s="32">
        <v>1094.79</v>
      </c>
      <c r="AK165" s="55">
        <f t="shared" si="68"/>
        <v>0.37999999999988177</v>
      </c>
      <c r="AL165" s="56">
        <f t="shared" si="69"/>
        <v>4.5582123920904466E-2</v>
      </c>
      <c r="AM165" s="57">
        <f t="shared" si="75"/>
        <v>0.4255821239207862</v>
      </c>
      <c r="AN165" s="49">
        <f t="shared" si="76"/>
        <v>0.4255821239207862</v>
      </c>
      <c r="AO165" s="49">
        <f t="shared" si="77"/>
        <v>0</v>
      </c>
      <c r="AP165" s="49">
        <f t="shared" si="78"/>
        <v>0.80860603544949372</v>
      </c>
      <c r="AQ165" s="58">
        <f t="shared" si="79"/>
        <v>0</v>
      </c>
      <c r="AR165" s="59">
        <f t="shared" si="80"/>
        <v>0.80860603544949372</v>
      </c>
      <c r="AS165" s="49">
        <f t="shared" si="81"/>
        <v>0</v>
      </c>
      <c r="AT165" s="64">
        <f t="shared" si="82"/>
        <v>0</v>
      </c>
      <c r="AU165" s="73">
        <f t="shared" si="83"/>
        <v>0.80860603544949372</v>
      </c>
      <c r="AV165" s="40">
        <v>8.512000166649053E-2</v>
      </c>
      <c r="AW165" s="6">
        <v>168.59921059072983</v>
      </c>
      <c r="AX165" s="72">
        <f t="shared" si="84"/>
        <v>-206.41416975914322</v>
      </c>
      <c r="AY165" s="74">
        <f t="shared" si="85"/>
        <v>-205.60556372369373</v>
      </c>
      <c r="AZ165" s="66">
        <f t="shared" si="86"/>
        <v>805.48990404435654</v>
      </c>
      <c r="BA165" s="129">
        <v>1</v>
      </c>
      <c r="BB165" s="52" t="s">
        <v>47</v>
      </c>
      <c r="BC165" s="22">
        <v>116</v>
      </c>
      <c r="BD165" s="22" t="s">
        <v>252</v>
      </c>
      <c r="BE165" s="22" t="s">
        <v>253</v>
      </c>
      <c r="BF165" s="83">
        <v>44255</v>
      </c>
      <c r="BG165" s="40"/>
      <c r="BH165" s="34">
        <v>1095.54</v>
      </c>
      <c r="BI165" s="34"/>
      <c r="BJ165" s="34"/>
      <c r="BK165" s="34"/>
      <c r="BL165" s="34"/>
      <c r="BM165" s="35">
        <f t="shared" si="87"/>
        <v>1095.54</v>
      </c>
      <c r="BN165" s="36">
        <f t="shared" si="88"/>
        <v>0.75</v>
      </c>
      <c r="BO165" s="37">
        <f t="shared" si="70"/>
        <v>8.9999999999999691E-2</v>
      </c>
      <c r="BP165" s="41">
        <f t="shared" si="89"/>
        <v>0.83999999999999964</v>
      </c>
      <c r="BQ165" s="34">
        <f t="shared" si="90"/>
        <v>0.83999999999999964</v>
      </c>
      <c r="BR165" s="34">
        <f t="shared" si="91"/>
        <v>0</v>
      </c>
      <c r="BS165" s="34">
        <f t="shared" si="92"/>
        <v>1.5959999999999992</v>
      </c>
      <c r="BT165" s="42">
        <f t="shared" si="93"/>
        <v>0</v>
      </c>
      <c r="BU165" s="43">
        <f t="shared" si="94"/>
        <v>1.5959999999999992</v>
      </c>
      <c r="BV165" s="34">
        <f t="shared" si="95"/>
        <v>0</v>
      </c>
      <c r="BW165" s="43">
        <f t="shared" si="96"/>
        <v>0</v>
      </c>
      <c r="BX165" s="40">
        <f t="shared" si="97"/>
        <v>1.5959999999999992</v>
      </c>
      <c r="BY165" s="93">
        <f t="shared" si="98"/>
        <v>0.18977438781469852</v>
      </c>
      <c r="BZ165" s="39">
        <f t="shared" si="99"/>
        <v>1.7857743878146977</v>
      </c>
      <c r="CA165" s="94">
        <f t="shared" si="100"/>
        <v>807.27567843217128</v>
      </c>
      <c r="CB165" s="129">
        <v>1</v>
      </c>
      <c r="CC165" s="52" t="s">
        <v>47</v>
      </c>
      <c r="CD165" s="22">
        <v>116</v>
      </c>
      <c r="CE165" s="22" t="s">
        <v>252</v>
      </c>
      <c r="CF165" s="22" t="s">
        <v>253</v>
      </c>
      <c r="CG165" s="31">
        <v>44286</v>
      </c>
      <c r="CH165" s="40"/>
      <c r="CI165" s="22">
        <v>1097.25</v>
      </c>
      <c r="CJ165" s="22"/>
      <c r="CK165" s="22"/>
      <c r="CL165" s="22"/>
      <c r="CM165" s="22"/>
      <c r="CN165" s="32">
        <v>1097.25</v>
      </c>
      <c r="CO165" s="36">
        <f t="shared" si="101"/>
        <v>1.7100000000000364</v>
      </c>
      <c r="CP165" s="37">
        <f t="shared" si="102"/>
        <v>0.2052001669659968</v>
      </c>
      <c r="CQ165" s="105">
        <f t="shared" si="103"/>
        <v>1.9152001669660332</v>
      </c>
      <c r="CR165" s="34">
        <f t="shared" si="104"/>
        <v>1.9152001669660332</v>
      </c>
      <c r="CS165" s="34">
        <f t="shared" si="105"/>
        <v>0</v>
      </c>
      <c r="CT165" s="34">
        <f t="shared" si="106"/>
        <v>3.6388803172354631</v>
      </c>
      <c r="CU165" s="41">
        <f t="shared" si="107"/>
        <v>0</v>
      </c>
      <c r="CV165" s="43">
        <f t="shared" si="108"/>
        <v>3.6388803172354631</v>
      </c>
      <c r="CW165" s="34">
        <f t="shared" si="109"/>
        <v>0</v>
      </c>
      <c r="CX165" s="43">
        <f t="shared" si="110"/>
        <v>0</v>
      </c>
      <c r="CY165" s="40">
        <f t="shared" si="111"/>
        <v>3.6388803172354631</v>
      </c>
      <c r="CZ165" s="108">
        <f t="shared" si="112"/>
        <v>0.32410778345786706</v>
      </c>
      <c r="DA165" s="123">
        <f t="shared" si="71"/>
        <v>-0.18977438781469852</v>
      </c>
      <c r="DB165" s="121">
        <f t="shared" si="113"/>
        <v>-0.32410778345786706</v>
      </c>
      <c r="DC165" s="124">
        <f t="shared" si="72"/>
        <v>-0.66305921595432882</v>
      </c>
      <c r="DD165" s="125">
        <f t="shared" si="73"/>
        <v>-1.1097503909228705</v>
      </c>
      <c r="DE165" s="111">
        <f t="shared" si="114"/>
        <v>1.6762963225435654</v>
      </c>
      <c r="DF165" s="106">
        <f t="shared" si="74"/>
        <v>808.9519747547148</v>
      </c>
      <c r="DG165" s="106" t="str">
        <f t="shared" si="115"/>
        <v>П6 3Д_Шатаева И.С.</v>
      </c>
      <c r="DH165" s="129">
        <v>1</v>
      </c>
      <c r="DI165" s="52" t="s">
        <v>47</v>
      </c>
      <c r="DJ165" s="22">
        <v>116</v>
      </c>
      <c r="DK165" s="22" t="s">
        <v>252</v>
      </c>
      <c r="DL165" s="22" t="s">
        <v>253</v>
      </c>
      <c r="DM165" s="31">
        <v>44319</v>
      </c>
      <c r="DN165" s="40">
        <v>850</v>
      </c>
      <c r="DO165" s="34">
        <v>1129</v>
      </c>
      <c r="DP165" s="34"/>
      <c r="DQ165" s="34"/>
      <c r="DR165" s="34"/>
      <c r="DS165" s="34"/>
      <c r="DT165" s="35">
        <v>1129</v>
      </c>
      <c r="DU165" s="36">
        <f t="shared" si="116"/>
        <v>31.75</v>
      </c>
      <c r="DV165" s="37">
        <f t="shared" si="117"/>
        <v>3.8099828872786077</v>
      </c>
      <c r="DW165" s="105">
        <f t="shared" si="118"/>
        <v>35.559982887278608</v>
      </c>
      <c r="DX165" s="34">
        <f t="shared" si="119"/>
        <v>35.559982887278608</v>
      </c>
      <c r="DY165" s="34">
        <f t="shared" si="120"/>
        <v>0</v>
      </c>
      <c r="DZ165" s="34">
        <f t="shared" si="121"/>
        <v>67.563967485829352</v>
      </c>
      <c r="EA165" s="41">
        <f t="shared" si="122"/>
        <v>0</v>
      </c>
      <c r="EB165" s="43">
        <f t="shared" si="123"/>
        <v>67.563967485829352</v>
      </c>
      <c r="EC165" s="34">
        <v>0</v>
      </c>
      <c r="ED165" s="43">
        <f t="shared" si="124"/>
        <v>0</v>
      </c>
      <c r="EE165" s="104">
        <f t="shared" si="125"/>
        <v>67.563967485829352</v>
      </c>
      <c r="EF165" s="39">
        <f t="shared" si="126"/>
        <v>40.46543332917728</v>
      </c>
      <c r="EG165" s="44">
        <f t="shared" si="127"/>
        <v>-0.58259191610792271</v>
      </c>
      <c r="EH165" s="144" t="s">
        <v>252</v>
      </c>
      <c r="EI165" s="129">
        <v>1</v>
      </c>
      <c r="EJ165" s="52" t="s">
        <v>47</v>
      </c>
    </row>
    <row r="166" spans="1:140" ht="15.75" thickBot="1" x14ac:dyDescent="0.3">
      <c r="A166" s="22">
        <v>117</v>
      </c>
      <c r="B166" s="22" t="s">
        <v>254</v>
      </c>
      <c r="C166" s="22" t="s">
        <v>255</v>
      </c>
      <c r="D166" s="31">
        <v>44196</v>
      </c>
      <c r="E166" s="34"/>
      <c r="F166" s="34">
        <v>788.95</v>
      </c>
      <c r="G166" s="34"/>
      <c r="H166" s="34"/>
      <c r="I166" s="34"/>
      <c r="J166" s="34"/>
      <c r="K166" s="35">
        <v>788.95</v>
      </c>
      <c r="L166" s="36">
        <v>1.8400000000000318</v>
      </c>
      <c r="M166" s="37">
        <v>0.22080004034849104</v>
      </c>
      <c r="N166" s="38">
        <v>2.0608000403485227</v>
      </c>
      <c r="O166" s="34">
        <v>2.0608000403485227</v>
      </c>
      <c r="P166" s="34">
        <v>0</v>
      </c>
      <c r="Q166" s="34">
        <v>3.9155200766621929</v>
      </c>
      <c r="R166" s="42">
        <v>0</v>
      </c>
      <c r="S166" s="43">
        <v>3.9155200766621929</v>
      </c>
      <c r="T166" s="34">
        <v>0</v>
      </c>
      <c r="U166" s="34">
        <v>0</v>
      </c>
      <c r="V166" s="39">
        <v>3.9155200766621929</v>
      </c>
      <c r="W166" s="44">
        <v>736.91385507638995</v>
      </c>
      <c r="X166" s="129">
        <v>1</v>
      </c>
      <c r="Y166" s="22" t="s">
        <v>47</v>
      </c>
      <c r="Z166" s="22">
        <v>117</v>
      </c>
      <c r="AA166" s="22" t="s">
        <v>254</v>
      </c>
      <c r="AB166" s="22" t="s">
        <v>255</v>
      </c>
      <c r="AC166" s="31">
        <v>44228</v>
      </c>
      <c r="AD166" s="40"/>
      <c r="AE166" s="22">
        <v>791.61</v>
      </c>
      <c r="AF166" s="22"/>
      <c r="AG166" s="22"/>
      <c r="AH166" s="22"/>
      <c r="AI166" s="22"/>
      <c r="AJ166" s="32">
        <v>791.61</v>
      </c>
      <c r="AK166" s="55">
        <f t="shared" si="68"/>
        <v>2.6599999999999682</v>
      </c>
      <c r="AL166" s="56">
        <f t="shared" si="69"/>
        <v>0.31907486744642677</v>
      </c>
      <c r="AM166" s="57">
        <f t="shared" si="75"/>
        <v>2.9790748674463949</v>
      </c>
      <c r="AN166" s="49">
        <f t="shared" si="76"/>
        <v>2.9790748674463949</v>
      </c>
      <c r="AO166" s="49">
        <f t="shared" si="77"/>
        <v>0</v>
      </c>
      <c r="AP166" s="49">
        <f t="shared" si="78"/>
        <v>5.6602422481481502</v>
      </c>
      <c r="AQ166" s="58">
        <f t="shared" si="79"/>
        <v>0</v>
      </c>
      <c r="AR166" s="59">
        <f t="shared" si="80"/>
        <v>5.6602422481481502</v>
      </c>
      <c r="AS166" s="49">
        <f t="shared" si="81"/>
        <v>0</v>
      </c>
      <c r="AT166" s="64">
        <f t="shared" si="82"/>
        <v>0</v>
      </c>
      <c r="AU166" s="73">
        <f t="shared" si="83"/>
        <v>5.6602422481481502</v>
      </c>
      <c r="AV166" s="40">
        <v>3.9155200766621929</v>
      </c>
      <c r="AW166" s="15">
        <v>0</v>
      </c>
      <c r="AX166" s="72">
        <f t="shared" si="84"/>
        <v>-11.661683781115638</v>
      </c>
      <c r="AY166" s="74">
        <f t="shared" si="85"/>
        <v>-6.0014415329674877</v>
      </c>
      <c r="AZ166" s="66">
        <f t="shared" si="86"/>
        <v>730.91241354342242</v>
      </c>
      <c r="BA166" s="129">
        <v>1</v>
      </c>
      <c r="BB166" s="52" t="s">
        <v>47</v>
      </c>
      <c r="BC166" s="22">
        <v>117</v>
      </c>
      <c r="BD166" s="22" t="s">
        <v>254</v>
      </c>
      <c r="BE166" s="22" t="s">
        <v>255</v>
      </c>
      <c r="BF166" s="83">
        <v>44255</v>
      </c>
      <c r="BG166" s="40"/>
      <c r="BH166" s="34">
        <v>791.61</v>
      </c>
      <c r="BI166" s="34"/>
      <c r="BJ166" s="34"/>
      <c r="BK166" s="34"/>
      <c r="BL166" s="34"/>
      <c r="BM166" s="35">
        <f t="shared" si="87"/>
        <v>791.61</v>
      </c>
      <c r="BN166" s="36">
        <f t="shared" si="88"/>
        <v>0</v>
      </c>
      <c r="BO166" s="37">
        <f t="shared" si="70"/>
        <v>0</v>
      </c>
      <c r="BP166" s="41">
        <f t="shared" si="89"/>
        <v>0</v>
      </c>
      <c r="BQ166" s="34">
        <f t="shared" si="90"/>
        <v>0</v>
      </c>
      <c r="BR166" s="34">
        <f t="shared" si="91"/>
        <v>0</v>
      </c>
      <c r="BS166" s="34">
        <f t="shared" si="92"/>
        <v>0</v>
      </c>
      <c r="BT166" s="42">
        <f t="shared" si="93"/>
        <v>0</v>
      </c>
      <c r="BU166" s="43">
        <f t="shared" si="94"/>
        <v>0</v>
      </c>
      <c r="BV166" s="34">
        <f t="shared" si="95"/>
        <v>0</v>
      </c>
      <c r="BW166" s="43">
        <f t="shared" si="96"/>
        <v>0</v>
      </c>
      <c r="BX166" s="40">
        <f t="shared" si="97"/>
        <v>0</v>
      </c>
      <c r="BY166" s="93">
        <f t="shared" si="98"/>
        <v>0</v>
      </c>
      <c r="BZ166" s="39">
        <f t="shared" si="99"/>
        <v>0</v>
      </c>
      <c r="CA166" s="94">
        <f t="shared" si="100"/>
        <v>730.91241354342242</v>
      </c>
      <c r="CB166" s="129">
        <v>1</v>
      </c>
      <c r="CC166" s="52" t="s">
        <v>47</v>
      </c>
      <c r="CD166" s="22">
        <v>117</v>
      </c>
      <c r="CE166" s="22" t="s">
        <v>254</v>
      </c>
      <c r="CF166" s="22" t="s">
        <v>255</v>
      </c>
      <c r="CG166" s="31">
        <v>44286</v>
      </c>
      <c r="CH166" s="40"/>
      <c r="CI166" s="22">
        <v>791.97</v>
      </c>
      <c r="CJ166" s="22"/>
      <c r="CK166" s="22"/>
      <c r="CL166" s="22"/>
      <c r="CM166" s="22"/>
      <c r="CN166" s="32">
        <v>791.97</v>
      </c>
      <c r="CO166" s="36">
        <f t="shared" si="101"/>
        <v>0.36000000000001364</v>
      </c>
      <c r="CP166" s="37">
        <f t="shared" si="102"/>
        <v>4.3200035150736886E-2</v>
      </c>
      <c r="CQ166" s="105">
        <f t="shared" si="103"/>
        <v>0.40320003515075054</v>
      </c>
      <c r="CR166" s="34">
        <f t="shared" si="104"/>
        <v>0.40320003515075054</v>
      </c>
      <c r="CS166" s="34">
        <f t="shared" si="105"/>
        <v>0</v>
      </c>
      <c r="CT166" s="34">
        <f t="shared" si="106"/>
        <v>0.76608006678642593</v>
      </c>
      <c r="CU166" s="41">
        <f t="shared" si="107"/>
        <v>0</v>
      </c>
      <c r="CV166" s="43">
        <f t="shared" si="108"/>
        <v>0.76608006678642593</v>
      </c>
      <c r="CW166" s="34">
        <f t="shared" si="109"/>
        <v>0</v>
      </c>
      <c r="CX166" s="43">
        <f t="shared" si="110"/>
        <v>0</v>
      </c>
      <c r="CY166" s="40">
        <f t="shared" si="111"/>
        <v>0.76608006678642593</v>
      </c>
      <c r="CZ166" s="108">
        <f t="shared" si="112"/>
        <v>6.82332175700784E-2</v>
      </c>
      <c r="DA166" s="123">
        <f t="shared" si="71"/>
        <v>0</v>
      </c>
      <c r="DB166" s="121">
        <f t="shared" si="113"/>
        <v>-6.82332175700784E-2</v>
      </c>
      <c r="DC166" s="124">
        <f t="shared" si="72"/>
        <v>0</v>
      </c>
      <c r="DD166" s="125">
        <f t="shared" si="73"/>
        <v>-0.23363166124692394</v>
      </c>
      <c r="DE166" s="111">
        <f t="shared" si="114"/>
        <v>0.53244840553950201</v>
      </c>
      <c r="DF166" s="106">
        <f t="shared" si="74"/>
        <v>731.44486194896194</v>
      </c>
      <c r="DG166" s="106" t="str">
        <f t="shared" si="115"/>
        <v>П6 79_Шишкин А.Б.</v>
      </c>
      <c r="DH166" s="129">
        <v>1</v>
      </c>
      <c r="DI166" s="52" t="s">
        <v>47</v>
      </c>
      <c r="DJ166" s="22">
        <v>117</v>
      </c>
      <c r="DK166" s="22" t="s">
        <v>254</v>
      </c>
      <c r="DL166" s="22" t="s">
        <v>255</v>
      </c>
      <c r="DM166" s="31">
        <v>44319</v>
      </c>
      <c r="DN166" s="40"/>
      <c r="DO166" s="34">
        <v>796.9</v>
      </c>
      <c r="DP166" s="34"/>
      <c r="DQ166" s="34"/>
      <c r="DR166" s="34"/>
      <c r="DS166" s="34"/>
      <c r="DT166" s="35">
        <v>796.9</v>
      </c>
      <c r="DU166" s="36">
        <f t="shared" si="116"/>
        <v>4.92999999999995</v>
      </c>
      <c r="DV166" s="37">
        <f t="shared" si="117"/>
        <v>0.59159734281207388</v>
      </c>
      <c r="DW166" s="105">
        <f t="shared" si="118"/>
        <v>5.521597342812024</v>
      </c>
      <c r="DX166" s="34">
        <f t="shared" si="119"/>
        <v>5.521597342812024</v>
      </c>
      <c r="DY166" s="34">
        <f t="shared" si="120"/>
        <v>0</v>
      </c>
      <c r="DZ166" s="34">
        <f t="shared" si="121"/>
        <v>10.491034951342845</v>
      </c>
      <c r="EA166" s="41">
        <f t="shared" si="122"/>
        <v>0</v>
      </c>
      <c r="EB166" s="43">
        <f t="shared" si="123"/>
        <v>10.491034951342845</v>
      </c>
      <c r="EC166" s="34">
        <v>0</v>
      </c>
      <c r="ED166" s="43">
        <f t="shared" si="124"/>
        <v>0</v>
      </c>
      <c r="EE166" s="104">
        <f t="shared" si="125"/>
        <v>10.491034951342845</v>
      </c>
      <c r="EF166" s="39">
        <f t="shared" si="126"/>
        <v>6.2832940570973843</v>
      </c>
      <c r="EG166" s="44">
        <f t="shared" si="127"/>
        <v>737.72815600605929</v>
      </c>
      <c r="EH166" s="144" t="s">
        <v>254</v>
      </c>
      <c r="EI166" s="129">
        <v>1</v>
      </c>
      <c r="EJ166" s="52" t="s">
        <v>47</v>
      </c>
    </row>
    <row r="167" spans="1:140" ht="15.75" thickBot="1" x14ac:dyDescent="0.3">
      <c r="A167" s="22">
        <v>118</v>
      </c>
      <c r="B167" s="22" t="s">
        <v>270</v>
      </c>
      <c r="C167" s="22" t="s">
        <v>271</v>
      </c>
      <c r="D167" s="31">
        <v>44196</v>
      </c>
      <c r="E167" s="34"/>
      <c r="F167" s="34">
        <v>583.87</v>
      </c>
      <c r="G167" s="34"/>
      <c r="H167" s="34"/>
      <c r="I167" s="34"/>
      <c r="J167" s="34"/>
      <c r="K167" s="35">
        <v>583.87</v>
      </c>
      <c r="L167" s="36">
        <v>96.32</v>
      </c>
      <c r="M167" s="37">
        <v>11.558402112155592</v>
      </c>
      <c r="N167" s="38">
        <v>107.87840211215558</v>
      </c>
      <c r="O167" s="34">
        <v>107.87840211215558</v>
      </c>
      <c r="P167" s="34">
        <v>0</v>
      </c>
      <c r="Q167" s="34">
        <v>204.96896401309559</v>
      </c>
      <c r="R167" s="42">
        <v>0</v>
      </c>
      <c r="S167" s="43">
        <v>204.96896401309559</v>
      </c>
      <c r="T167" s="34">
        <v>204.96896401309559</v>
      </c>
      <c r="U167" s="34">
        <v>9.3350073644108313</v>
      </c>
      <c r="V167" s="39">
        <v>214.30397137750643</v>
      </c>
      <c r="W167" s="44">
        <v>462.33700139999428</v>
      </c>
      <c r="X167" s="129">
        <v>1</v>
      </c>
      <c r="Y167" s="22" t="s">
        <v>47</v>
      </c>
      <c r="Z167" s="22">
        <v>118</v>
      </c>
      <c r="AA167" s="22" t="s">
        <v>270</v>
      </c>
      <c r="AB167" s="22" t="s">
        <v>271</v>
      </c>
      <c r="AC167" s="31">
        <v>44228</v>
      </c>
      <c r="AD167" s="40"/>
      <c r="AE167" s="22">
        <v>700.1</v>
      </c>
      <c r="AF167" s="22"/>
      <c r="AG167" s="22"/>
      <c r="AH167" s="22"/>
      <c r="AI167" s="22"/>
      <c r="AJ167" s="32">
        <v>700.1</v>
      </c>
      <c r="AK167" s="55">
        <f t="shared" si="68"/>
        <v>116.23000000000002</v>
      </c>
      <c r="AL167" s="56">
        <f t="shared" si="69"/>
        <v>13.942132271916778</v>
      </c>
      <c r="AM167" s="57">
        <f t="shared" si="75"/>
        <v>130.17213227191681</v>
      </c>
      <c r="AN167" s="49">
        <f t="shared" si="76"/>
        <v>110</v>
      </c>
      <c r="AO167" s="49">
        <f t="shared" si="77"/>
        <v>20.172132271916809</v>
      </c>
      <c r="AP167" s="49">
        <f t="shared" si="78"/>
        <v>209</v>
      </c>
      <c r="AQ167" s="58">
        <f t="shared" si="79"/>
        <v>53.71371981453666</v>
      </c>
      <c r="AR167" s="59">
        <f t="shared" si="80"/>
        <v>262.71371981453666</v>
      </c>
      <c r="AS167" s="49">
        <f t="shared" si="81"/>
        <v>262.71371981453666</v>
      </c>
      <c r="AT167" s="64">
        <f t="shared" si="82"/>
        <v>10.012737950885585</v>
      </c>
      <c r="AU167" s="73">
        <f t="shared" si="83"/>
        <v>272.72645776542225</v>
      </c>
      <c r="AV167" s="40">
        <v>214.30397137750643</v>
      </c>
      <c r="AW167" s="15">
        <v>52.770442831144464</v>
      </c>
      <c r="AX167" s="72">
        <f t="shared" si="84"/>
        <v>-657.38756458293847</v>
      </c>
      <c r="AY167" s="74">
        <f t="shared" si="85"/>
        <v>-384.66110681751621</v>
      </c>
      <c r="AZ167" s="66">
        <f t="shared" si="86"/>
        <v>77.675894582478065</v>
      </c>
      <c r="BA167" s="129">
        <v>1</v>
      </c>
      <c r="BB167" s="52" t="s">
        <v>47</v>
      </c>
      <c r="BC167" s="22">
        <v>118</v>
      </c>
      <c r="BD167" s="22" t="s">
        <v>270</v>
      </c>
      <c r="BE167" s="22" t="s">
        <v>271</v>
      </c>
      <c r="BF167" s="83">
        <v>44255</v>
      </c>
      <c r="BG167" s="40"/>
      <c r="BH167" s="34">
        <v>799.89</v>
      </c>
      <c r="BI167" s="34"/>
      <c r="BJ167" s="34"/>
      <c r="BK167" s="34"/>
      <c r="BL167" s="34"/>
      <c r="BM167" s="35">
        <f t="shared" si="87"/>
        <v>799.89</v>
      </c>
      <c r="BN167" s="36">
        <f t="shared" si="88"/>
        <v>99.789999999999964</v>
      </c>
      <c r="BO167" s="37">
        <f t="shared" si="70"/>
        <v>11.974799999999954</v>
      </c>
      <c r="BP167" s="41">
        <f t="shared" si="89"/>
        <v>111.76479999999992</v>
      </c>
      <c r="BQ167" s="34">
        <f t="shared" si="90"/>
        <v>110</v>
      </c>
      <c r="BR167" s="34">
        <f t="shared" si="91"/>
        <v>1.7647999999999229</v>
      </c>
      <c r="BS167" s="34">
        <f t="shared" si="92"/>
        <v>209</v>
      </c>
      <c r="BT167" s="42">
        <f t="shared" si="93"/>
        <v>4.4848932541327642</v>
      </c>
      <c r="BU167" s="43">
        <f t="shared" si="94"/>
        <v>213.48489325413277</v>
      </c>
      <c r="BV167" s="34">
        <f t="shared" si="95"/>
        <v>213.48489325413277</v>
      </c>
      <c r="BW167" s="43">
        <f t="shared" si="96"/>
        <v>10.793702270484156</v>
      </c>
      <c r="BX167" s="40">
        <f t="shared" si="97"/>
        <v>224.27859552461692</v>
      </c>
      <c r="BY167" s="93">
        <f t="shared" si="98"/>
        <v>26.668128549890088</v>
      </c>
      <c r="BZ167" s="39">
        <f t="shared" si="99"/>
        <v>250.94672407450702</v>
      </c>
      <c r="CA167" s="94">
        <f t="shared" si="100"/>
        <v>328.62261865698508</v>
      </c>
      <c r="CB167" s="129">
        <v>1</v>
      </c>
      <c r="CC167" s="52" t="s">
        <v>47</v>
      </c>
      <c r="CD167" s="22">
        <v>118</v>
      </c>
      <c r="CE167" s="22" t="s">
        <v>270</v>
      </c>
      <c r="CF167" s="22" t="s">
        <v>271</v>
      </c>
      <c r="CG167" s="31">
        <v>44286</v>
      </c>
      <c r="CH167" s="40"/>
      <c r="CI167" s="22">
        <v>896.9</v>
      </c>
      <c r="CJ167" s="22"/>
      <c r="CK167" s="22"/>
      <c r="CL167" s="22"/>
      <c r="CM167" s="22"/>
      <c r="CN167" s="32">
        <v>896.9</v>
      </c>
      <c r="CO167" s="36">
        <f t="shared" si="101"/>
        <v>97.009999999999991</v>
      </c>
      <c r="CP167" s="37">
        <f t="shared" si="102"/>
        <v>11.641209472146739</v>
      </c>
      <c r="CQ167" s="105">
        <f t="shared" si="103"/>
        <v>108.65120947214673</v>
      </c>
      <c r="CR167" s="34">
        <f t="shared" si="104"/>
        <v>108.65120947214673</v>
      </c>
      <c r="CS167" s="34">
        <f t="shared" si="105"/>
        <v>0</v>
      </c>
      <c r="CT167" s="34">
        <f t="shared" si="106"/>
        <v>206.43729799707879</v>
      </c>
      <c r="CU167" s="41">
        <f t="shared" si="107"/>
        <v>0</v>
      </c>
      <c r="CV167" s="43">
        <f t="shared" si="108"/>
        <v>206.43729799707879</v>
      </c>
      <c r="CW167" s="34">
        <f t="shared" si="109"/>
        <v>206.43729799707879</v>
      </c>
      <c r="CX167" s="43">
        <f t="shared" si="110"/>
        <v>10.765014439126913</v>
      </c>
      <c r="CY167" s="40">
        <f t="shared" si="111"/>
        <v>217.20231243620569</v>
      </c>
      <c r="CZ167" s="108">
        <f t="shared" si="112"/>
        <v>19.345775048491795</v>
      </c>
      <c r="DA167" s="123">
        <f t="shared" si="71"/>
        <v>-26.668128549890088</v>
      </c>
      <c r="DB167" s="121">
        <f t="shared" si="113"/>
        <v>-19.345775048491795</v>
      </c>
      <c r="DC167" s="124">
        <f t="shared" si="72"/>
        <v>-88.69243479898428</v>
      </c>
      <c r="DD167" s="125">
        <f t="shared" si="73"/>
        <v>-62.957242937675652</v>
      </c>
      <c r="DE167" s="111">
        <f t="shared" si="114"/>
        <v>38.884506149655657</v>
      </c>
      <c r="DF167" s="106">
        <f t="shared" si="74"/>
        <v>367.50712480664072</v>
      </c>
      <c r="DG167" s="106" t="str">
        <f t="shared" si="115"/>
        <v>П7 10_Иванова Т.С.</v>
      </c>
      <c r="DH167" s="129">
        <v>1</v>
      </c>
      <c r="DI167" s="52" t="s">
        <v>47</v>
      </c>
      <c r="DJ167" s="22">
        <v>118</v>
      </c>
      <c r="DK167" s="22" t="s">
        <v>270</v>
      </c>
      <c r="DL167" s="22" t="s">
        <v>271</v>
      </c>
      <c r="DM167" s="31">
        <v>44319</v>
      </c>
      <c r="DN167" s="40"/>
      <c r="DO167" s="34">
        <v>1004.73</v>
      </c>
      <c r="DP167" s="34"/>
      <c r="DQ167" s="34"/>
      <c r="DR167" s="34"/>
      <c r="DS167" s="34"/>
      <c r="DT167" s="35">
        <v>1004.73</v>
      </c>
      <c r="DU167" s="36">
        <f t="shared" si="116"/>
        <v>107.83000000000004</v>
      </c>
      <c r="DV167" s="37">
        <f t="shared" si="117"/>
        <v>12.939541881425273</v>
      </c>
      <c r="DW167" s="105">
        <f t="shared" si="118"/>
        <v>120.76954188142531</v>
      </c>
      <c r="DX167" s="34">
        <f t="shared" si="119"/>
        <v>110</v>
      </c>
      <c r="DY167" s="34">
        <f t="shared" si="120"/>
        <v>10.769541881425312</v>
      </c>
      <c r="DZ167" s="34">
        <f t="shared" si="121"/>
        <v>209</v>
      </c>
      <c r="EA167" s="41">
        <f t="shared" si="122"/>
        <v>26.733400790271926</v>
      </c>
      <c r="EB167" s="43">
        <f t="shared" si="123"/>
        <v>235.73340079027193</v>
      </c>
      <c r="EC167" s="34">
        <v>206.43729799707879</v>
      </c>
      <c r="ED167" s="43">
        <f t="shared" si="124"/>
        <v>10.765014439126913</v>
      </c>
      <c r="EE167" s="104">
        <f t="shared" si="125"/>
        <v>246.49841522939883</v>
      </c>
      <c r="EF167" s="39">
        <f t="shared" si="126"/>
        <v>147.6329108308382</v>
      </c>
      <c r="EG167" s="44">
        <f t="shared" si="127"/>
        <v>515.14003563747895</v>
      </c>
      <c r="EH167" s="144" t="s">
        <v>270</v>
      </c>
      <c r="EI167" s="129">
        <v>1</v>
      </c>
      <c r="EJ167" s="52" t="s">
        <v>47</v>
      </c>
    </row>
    <row r="168" spans="1:140" ht="15.75" thickBot="1" x14ac:dyDescent="0.3">
      <c r="A168" s="22">
        <v>119</v>
      </c>
      <c r="B168" s="22" t="s">
        <v>272</v>
      </c>
      <c r="C168" s="22" t="s">
        <v>273</v>
      </c>
      <c r="D168" s="31">
        <v>44196</v>
      </c>
      <c r="E168" s="34"/>
      <c r="F168" s="34">
        <v>42.44</v>
      </c>
      <c r="G168" s="34"/>
      <c r="H168" s="34"/>
      <c r="I168" s="34"/>
      <c r="J168" s="34"/>
      <c r="K168" s="35">
        <v>42.44</v>
      </c>
      <c r="L168" s="36">
        <v>0</v>
      </c>
      <c r="M168" s="37">
        <v>0</v>
      </c>
      <c r="N168" s="38">
        <v>0</v>
      </c>
      <c r="O168" s="34">
        <v>0</v>
      </c>
      <c r="P168" s="34">
        <v>0</v>
      </c>
      <c r="Q168" s="34">
        <v>0</v>
      </c>
      <c r="R168" s="42">
        <v>0</v>
      </c>
      <c r="S168" s="43">
        <v>0</v>
      </c>
      <c r="T168" s="34">
        <v>0</v>
      </c>
      <c r="U168" s="34">
        <v>0</v>
      </c>
      <c r="V168" s="39">
        <v>0</v>
      </c>
      <c r="W168" s="44">
        <v>-921.69262099915989</v>
      </c>
      <c r="X168" s="129">
        <v>1</v>
      </c>
      <c r="Y168" s="22" t="s">
        <v>47</v>
      </c>
      <c r="Z168" s="22">
        <v>119</v>
      </c>
      <c r="AA168" s="22" t="s">
        <v>272</v>
      </c>
      <c r="AB168" s="22" t="s">
        <v>273</v>
      </c>
      <c r="AC168" s="31">
        <v>44228</v>
      </c>
      <c r="AD168" s="40"/>
      <c r="AE168" s="22">
        <v>42.44</v>
      </c>
      <c r="AF168" s="22"/>
      <c r="AG168" s="22"/>
      <c r="AH168" s="22"/>
      <c r="AI168" s="22"/>
      <c r="AJ168" s="32">
        <v>42.44</v>
      </c>
      <c r="AK168" s="55">
        <f t="shared" si="68"/>
        <v>0</v>
      </c>
      <c r="AL168" s="56">
        <f t="shared" si="69"/>
        <v>0</v>
      </c>
      <c r="AM168" s="57">
        <f t="shared" si="75"/>
        <v>0</v>
      </c>
      <c r="AN168" s="49">
        <f t="shared" si="76"/>
        <v>0</v>
      </c>
      <c r="AO168" s="49">
        <f t="shared" si="77"/>
        <v>0</v>
      </c>
      <c r="AP168" s="49">
        <f t="shared" si="78"/>
        <v>0</v>
      </c>
      <c r="AQ168" s="58">
        <f t="shared" si="79"/>
        <v>0</v>
      </c>
      <c r="AR168" s="59">
        <f t="shared" si="80"/>
        <v>0</v>
      </c>
      <c r="AS168" s="49">
        <f t="shared" si="81"/>
        <v>0</v>
      </c>
      <c r="AT168" s="64">
        <f t="shared" si="82"/>
        <v>0</v>
      </c>
      <c r="AU168" s="73">
        <f t="shared" si="83"/>
        <v>0</v>
      </c>
      <c r="AV168" s="40">
        <v>0</v>
      </c>
      <c r="AW168" s="7">
        <v>0</v>
      </c>
      <c r="AX168" s="72">
        <f t="shared" si="84"/>
        <v>0</v>
      </c>
      <c r="AY168" s="74">
        <f t="shared" si="85"/>
        <v>0</v>
      </c>
      <c r="AZ168" s="66">
        <f t="shared" si="86"/>
        <v>-921.69262099915989</v>
      </c>
      <c r="BA168" s="129">
        <v>1</v>
      </c>
      <c r="BB168" s="52" t="s">
        <v>47</v>
      </c>
      <c r="BC168" s="22">
        <v>119</v>
      </c>
      <c r="BD168" s="22" t="s">
        <v>272</v>
      </c>
      <c r="BE168" s="22" t="s">
        <v>273</v>
      </c>
      <c r="BF168" s="83">
        <v>44255</v>
      </c>
      <c r="BG168" s="40"/>
      <c r="BH168" s="34">
        <v>42.44</v>
      </c>
      <c r="BI168" s="34"/>
      <c r="BJ168" s="34"/>
      <c r="BK168" s="34"/>
      <c r="BL168" s="34"/>
      <c r="BM168" s="35">
        <f t="shared" si="87"/>
        <v>42.44</v>
      </c>
      <c r="BN168" s="36">
        <f t="shared" si="88"/>
        <v>0</v>
      </c>
      <c r="BO168" s="37">
        <f t="shared" si="70"/>
        <v>0</v>
      </c>
      <c r="BP168" s="41">
        <f t="shared" si="89"/>
        <v>0</v>
      </c>
      <c r="BQ168" s="34">
        <f t="shared" si="90"/>
        <v>0</v>
      </c>
      <c r="BR168" s="34">
        <f t="shared" si="91"/>
        <v>0</v>
      </c>
      <c r="BS168" s="34">
        <f t="shared" si="92"/>
        <v>0</v>
      </c>
      <c r="BT168" s="42">
        <f t="shared" si="93"/>
        <v>0</v>
      </c>
      <c r="BU168" s="43">
        <f t="shared" si="94"/>
        <v>0</v>
      </c>
      <c r="BV168" s="34">
        <f t="shared" si="95"/>
        <v>0</v>
      </c>
      <c r="BW168" s="43">
        <f t="shared" si="96"/>
        <v>0</v>
      </c>
      <c r="BX168" s="40">
        <f t="shared" si="97"/>
        <v>0</v>
      </c>
      <c r="BY168" s="93">
        <f t="shared" si="98"/>
        <v>0</v>
      </c>
      <c r="BZ168" s="39">
        <f t="shared" si="99"/>
        <v>0</v>
      </c>
      <c r="CA168" s="94">
        <f t="shared" si="100"/>
        <v>-921.69262099915989</v>
      </c>
      <c r="CB168" s="129">
        <v>1</v>
      </c>
      <c r="CC168" s="52" t="s">
        <v>47</v>
      </c>
      <c r="CD168" s="22">
        <v>119</v>
      </c>
      <c r="CE168" s="22" t="s">
        <v>272</v>
      </c>
      <c r="CF168" s="22" t="s">
        <v>273</v>
      </c>
      <c r="CG168" s="31">
        <v>44286</v>
      </c>
      <c r="CH168" s="40"/>
      <c r="CI168" s="22">
        <v>42.44</v>
      </c>
      <c r="CJ168" s="22"/>
      <c r="CK168" s="22"/>
      <c r="CL168" s="22"/>
      <c r="CM168" s="22"/>
      <c r="CN168" s="32">
        <v>42.44</v>
      </c>
      <c r="CO168" s="36">
        <f t="shared" si="101"/>
        <v>0</v>
      </c>
      <c r="CP168" s="37">
        <f t="shared" si="102"/>
        <v>0</v>
      </c>
      <c r="CQ168" s="105">
        <f t="shared" si="103"/>
        <v>0</v>
      </c>
      <c r="CR168" s="34">
        <f t="shared" si="104"/>
        <v>0</v>
      </c>
      <c r="CS168" s="34">
        <f t="shared" si="105"/>
        <v>0</v>
      </c>
      <c r="CT168" s="34">
        <f t="shared" si="106"/>
        <v>0</v>
      </c>
      <c r="CU168" s="41">
        <f t="shared" si="107"/>
        <v>0</v>
      </c>
      <c r="CV168" s="43">
        <f t="shared" si="108"/>
        <v>0</v>
      </c>
      <c r="CW168" s="34">
        <f t="shared" si="109"/>
        <v>0</v>
      </c>
      <c r="CX168" s="43">
        <f t="shared" si="110"/>
        <v>0</v>
      </c>
      <c r="CY168" s="40">
        <f t="shared" si="111"/>
        <v>0</v>
      </c>
      <c r="CZ168" s="108">
        <f t="shared" si="112"/>
        <v>0</v>
      </c>
      <c r="DA168" s="123">
        <f t="shared" si="71"/>
        <v>0</v>
      </c>
      <c r="DB168" s="121">
        <f t="shared" si="113"/>
        <v>0</v>
      </c>
      <c r="DC168" s="124">
        <f t="shared" si="72"/>
        <v>0</v>
      </c>
      <c r="DD168" s="125">
        <f t="shared" si="73"/>
        <v>0</v>
      </c>
      <c r="DE168" s="111">
        <f t="shared" si="114"/>
        <v>0</v>
      </c>
      <c r="DF168" s="106">
        <f t="shared" si="74"/>
        <v>-921.69262099915989</v>
      </c>
      <c r="DG168" s="106" t="str">
        <f t="shared" si="115"/>
        <v>П7 120_Лопухин</v>
      </c>
      <c r="DH168" s="129">
        <v>1</v>
      </c>
      <c r="DI168" s="52" t="s">
        <v>47</v>
      </c>
      <c r="DJ168" s="22">
        <v>119</v>
      </c>
      <c r="DK168" s="22" t="s">
        <v>272</v>
      </c>
      <c r="DL168" s="22" t="s">
        <v>273</v>
      </c>
      <c r="DM168" s="31">
        <v>44319</v>
      </c>
      <c r="DN168" s="40"/>
      <c r="DO168" s="34">
        <v>42.44</v>
      </c>
      <c r="DP168" s="34"/>
      <c r="DQ168" s="34"/>
      <c r="DR168" s="34"/>
      <c r="DS168" s="34"/>
      <c r="DT168" s="35">
        <v>42.44</v>
      </c>
      <c r="DU168" s="36">
        <f t="shared" si="116"/>
        <v>0</v>
      </c>
      <c r="DV168" s="37">
        <f t="shared" si="117"/>
        <v>0</v>
      </c>
      <c r="DW168" s="105">
        <f t="shared" si="118"/>
        <v>0</v>
      </c>
      <c r="DX168" s="34">
        <f t="shared" si="119"/>
        <v>0</v>
      </c>
      <c r="DY168" s="34">
        <f t="shared" si="120"/>
        <v>0</v>
      </c>
      <c r="DZ168" s="34">
        <f t="shared" si="121"/>
        <v>0</v>
      </c>
      <c r="EA168" s="41">
        <f t="shared" si="122"/>
        <v>0</v>
      </c>
      <c r="EB168" s="43">
        <f t="shared" si="123"/>
        <v>0</v>
      </c>
      <c r="EC168" s="34">
        <v>0</v>
      </c>
      <c r="ED168" s="43">
        <f t="shared" si="124"/>
        <v>0</v>
      </c>
      <c r="EE168" s="104">
        <f t="shared" si="125"/>
        <v>0</v>
      </c>
      <c r="EF168" s="39">
        <f t="shared" si="126"/>
        <v>0</v>
      </c>
      <c r="EG168" s="44">
        <f t="shared" si="127"/>
        <v>-921.69262099915989</v>
      </c>
      <c r="EH168" s="144" t="s">
        <v>272</v>
      </c>
      <c r="EI168" s="129">
        <v>1</v>
      </c>
      <c r="EJ168" s="52" t="s">
        <v>47</v>
      </c>
    </row>
    <row r="169" spans="1:140" ht="15.75" thickBot="1" x14ac:dyDescent="0.3">
      <c r="A169" s="22">
        <v>120</v>
      </c>
      <c r="B169" s="22" t="s">
        <v>274</v>
      </c>
      <c r="C169" s="22" t="s">
        <v>275</v>
      </c>
      <c r="D169" s="31">
        <v>44196</v>
      </c>
      <c r="E169" s="34"/>
      <c r="F169" s="34">
        <v>8.84</v>
      </c>
      <c r="G169" s="34"/>
      <c r="H169" s="34"/>
      <c r="I169" s="34"/>
      <c r="J169" s="34"/>
      <c r="K169" s="35">
        <v>8.84</v>
      </c>
      <c r="L169" s="36">
        <v>0</v>
      </c>
      <c r="M169" s="37">
        <v>0</v>
      </c>
      <c r="N169" s="38">
        <v>0</v>
      </c>
      <c r="O169" s="34">
        <v>0</v>
      </c>
      <c r="P169" s="34">
        <v>0</v>
      </c>
      <c r="Q169" s="34">
        <v>0</v>
      </c>
      <c r="R169" s="42">
        <v>0</v>
      </c>
      <c r="S169" s="43">
        <v>0</v>
      </c>
      <c r="T169" s="34">
        <v>0</v>
      </c>
      <c r="U169" s="34">
        <v>0</v>
      </c>
      <c r="V169" s="39">
        <v>0</v>
      </c>
      <c r="W169" s="44">
        <v>11.351124235060277</v>
      </c>
      <c r="X169" s="129">
        <v>1</v>
      </c>
      <c r="Y169" s="22" t="s">
        <v>47</v>
      </c>
      <c r="Z169" s="22">
        <v>120</v>
      </c>
      <c r="AA169" s="22" t="s">
        <v>274</v>
      </c>
      <c r="AB169" s="22" t="s">
        <v>275</v>
      </c>
      <c r="AC169" s="31">
        <v>44228</v>
      </c>
      <c r="AD169" s="40"/>
      <c r="AE169" s="22">
        <v>8.84</v>
      </c>
      <c r="AF169" s="22"/>
      <c r="AG169" s="22"/>
      <c r="AH169" s="22"/>
      <c r="AI169" s="22"/>
      <c r="AJ169" s="32">
        <v>8.84</v>
      </c>
      <c r="AK169" s="55">
        <f t="shared" si="68"/>
        <v>0</v>
      </c>
      <c r="AL169" s="56">
        <f t="shared" si="69"/>
        <v>0</v>
      </c>
      <c r="AM169" s="57">
        <f t="shared" si="75"/>
        <v>0</v>
      </c>
      <c r="AN169" s="49">
        <f t="shared" si="76"/>
        <v>0</v>
      </c>
      <c r="AO169" s="49">
        <f t="shared" si="77"/>
        <v>0</v>
      </c>
      <c r="AP169" s="49">
        <f t="shared" si="78"/>
        <v>0</v>
      </c>
      <c r="AQ169" s="58">
        <f t="shared" si="79"/>
        <v>0</v>
      </c>
      <c r="AR169" s="59">
        <f t="shared" si="80"/>
        <v>0</v>
      </c>
      <c r="AS169" s="49">
        <f t="shared" si="81"/>
        <v>0</v>
      </c>
      <c r="AT169" s="64">
        <f t="shared" si="82"/>
        <v>0</v>
      </c>
      <c r="AU169" s="73">
        <f t="shared" si="83"/>
        <v>0</v>
      </c>
      <c r="AV169" s="40">
        <v>0</v>
      </c>
      <c r="AW169" s="6">
        <v>0</v>
      </c>
      <c r="AX169" s="72">
        <f t="shared" si="84"/>
        <v>0</v>
      </c>
      <c r="AY169" s="74">
        <f t="shared" si="85"/>
        <v>0</v>
      </c>
      <c r="AZ169" s="66">
        <f t="shared" si="86"/>
        <v>11.351124235060277</v>
      </c>
      <c r="BA169" s="129">
        <v>1</v>
      </c>
      <c r="BB169" s="52" t="s">
        <v>47</v>
      </c>
      <c r="BC169" s="22">
        <v>120</v>
      </c>
      <c r="BD169" s="22" t="s">
        <v>274</v>
      </c>
      <c r="BE169" s="22" t="s">
        <v>275</v>
      </c>
      <c r="BF169" s="83">
        <v>44255</v>
      </c>
      <c r="BG169" s="40"/>
      <c r="BH169" s="34">
        <v>8.85</v>
      </c>
      <c r="BI169" s="34"/>
      <c r="BJ169" s="34"/>
      <c r="BK169" s="34"/>
      <c r="BL169" s="34"/>
      <c r="BM169" s="35">
        <f t="shared" si="87"/>
        <v>8.85</v>
      </c>
      <c r="BN169" s="36">
        <f t="shared" si="88"/>
        <v>9.9999999999997868E-3</v>
      </c>
      <c r="BO169" s="37">
        <f t="shared" si="70"/>
        <v>1.1999999999999702E-3</v>
      </c>
      <c r="BP169" s="41">
        <f t="shared" si="89"/>
        <v>1.1199999999999757E-2</v>
      </c>
      <c r="BQ169" s="34">
        <f t="shared" si="90"/>
        <v>1.1199999999999757E-2</v>
      </c>
      <c r="BR169" s="34">
        <f t="shared" si="91"/>
        <v>0</v>
      </c>
      <c r="BS169" s="34">
        <f t="shared" si="92"/>
        <v>2.1279999999999539E-2</v>
      </c>
      <c r="BT169" s="42">
        <f t="shared" si="93"/>
        <v>0</v>
      </c>
      <c r="BU169" s="43">
        <f t="shared" si="94"/>
        <v>2.1279999999999539E-2</v>
      </c>
      <c r="BV169" s="34">
        <f t="shared" si="95"/>
        <v>0</v>
      </c>
      <c r="BW169" s="43">
        <f t="shared" si="96"/>
        <v>0</v>
      </c>
      <c r="BX169" s="40">
        <f t="shared" si="97"/>
        <v>2.1279999999999539E-2</v>
      </c>
      <c r="BY169" s="93">
        <f t="shared" si="98"/>
        <v>2.5303251708625935E-3</v>
      </c>
      <c r="BZ169" s="39">
        <f t="shared" si="99"/>
        <v>2.3810325170862134E-2</v>
      </c>
      <c r="CA169" s="94">
        <f t="shared" si="100"/>
        <v>11.374934560231139</v>
      </c>
      <c r="CB169" s="129">
        <v>1</v>
      </c>
      <c r="CC169" s="52" t="s">
        <v>47</v>
      </c>
      <c r="CD169" s="22">
        <v>120</v>
      </c>
      <c r="CE169" s="22" t="s">
        <v>274</v>
      </c>
      <c r="CF169" s="22" t="s">
        <v>275</v>
      </c>
      <c r="CG169" s="31">
        <v>44255</v>
      </c>
      <c r="CH169" s="40"/>
      <c r="CI169" s="22">
        <v>8.85</v>
      </c>
      <c r="CJ169" s="22"/>
      <c r="CK169" s="22"/>
      <c r="CL169" s="22"/>
      <c r="CM169" s="22"/>
      <c r="CN169" s="32">
        <v>8.85</v>
      </c>
      <c r="CO169" s="36">
        <f t="shared" si="101"/>
        <v>0</v>
      </c>
      <c r="CP169" s="37">
        <f t="shared" si="102"/>
        <v>0</v>
      </c>
      <c r="CQ169" s="105">
        <f t="shared" si="103"/>
        <v>0</v>
      </c>
      <c r="CR169" s="34">
        <f t="shared" si="104"/>
        <v>0</v>
      </c>
      <c r="CS169" s="34">
        <f t="shared" si="105"/>
        <v>0</v>
      </c>
      <c r="CT169" s="34">
        <f t="shared" si="106"/>
        <v>0</v>
      </c>
      <c r="CU169" s="41">
        <f t="shared" si="107"/>
        <v>0</v>
      </c>
      <c r="CV169" s="43">
        <f t="shared" si="108"/>
        <v>0</v>
      </c>
      <c r="CW169" s="34">
        <f t="shared" si="109"/>
        <v>0</v>
      </c>
      <c r="CX169" s="43">
        <f t="shared" si="110"/>
        <v>0</v>
      </c>
      <c r="CY169" s="40">
        <f t="shared" si="111"/>
        <v>0</v>
      </c>
      <c r="CZ169" s="108">
        <f t="shared" si="112"/>
        <v>0</v>
      </c>
      <c r="DA169" s="123">
        <f t="shared" si="71"/>
        <v>-2.5303251708625935E-3</v>
      </c>
      <c r="DB169" s="121">
        <f t="shared" si="113"/>
        <v>0</v>
      </c>
      <c r="DC169" s="124">
        <f t="shared" si="72"/>
        <v>-8.8407895460575307E-3</v>
      </c>
      <c r="DD169" s="125">
        <f t="shared" si="73"/>
        <v>0</v>
      </c>
      <c r="DE169" s="111">
        <f t="shared" si="114"/>
        <v>-1.1371114716920124E-2</v>
      </c>
      <c r="DF169" s="106">
        <f t="shared" si="74"/>
        <v>11.363563445514218</v>
      </c>
      <c r="DG169" s="106" t="str">
        <f t="shared" si="115"/>
        <v>П7 183_Абраамян</v>
      </c>
      <c r="DH169" s="129">
        <v>1</v>
      </c>
      <c r="DI169" s="52" t="s">
        <v>47</v>
      </c>
      <c r="DJ169" s="22">
        <v>120</v>
      </c>
      <c r="DK169" s="22" t="s">
        <v>274</v>
      </c>
      <c r="DL169" s="22" t="s">
        <v>275</v>
      </c>
      <c r="DM169" s="31">
        <v>44293</v>
      </c>
      <c r="DN169" s="40"/>
      <c r="DO169" s="34">
        <v>8.85</v>
      </c>
      <c r="DP169" s="34"/>
      <c r="DQ169" s="34"/>
      <c r="DR169" s="34"/>
      <c r="DS169" s="34"/>
      <c r="DT169" s="35">
        <v>8.85</v>
      </c>
      <c r="DU169" s="36">
        <f t="shared" si="116"/>
        <v>0</v>
      </c>
      <c r="DV169" s="37">
        <f t="shared" si="117"/>
        <v>0</v>
      </c>
      <c r="DW169" s="105">
        <f t="shared" si="118"/>
        <v>0</v>
      </c>
      <c r="DX169" s="34">
        <f t="shared" si="119"/>
        <v>0</v>
      </c>
      <c r="DY169" s="34">
        <f t="shared" si="120"/>
        <v>0</v>
      </c>
      <c r="DZ169" s="34">
        <f t="shared" si="121"/>
        <v>0</v>
      </c>
      <c r="EA169" s="41">
        <f t="shared" si="122"/>
        <v>0</v>
      </c>
      <c r="EB169" s="43">
        <f t="shared" si="123"/>
        <v>0</v>
      </c>
      <c r="EC169" s="34">
        <v>0</v>
      </c>
      <c r="ED169" s="43">
        <f t="shared" si="124"/>
        <v>0</v>
      </c>
      <c r="EE169" s="104">
        <f t="shared" si="125"/>
        <v>0</v>
      </c>
      <c r="EF169" s="39">
        <f t="shared" si="126"/>
        <v>0</v>
      </c>
      <c r="EG169" s="44">
        <f t="shared" si="127"/>
        <v>11.363563445514218</v>
      </c>
      <c r="EH169" s="144" t="s">
        <v>274</v>
      </c>
      <c r="EI169" s="129">
        <v>1</v>
      </c>
      <c r="EJ169" s="52" t="s">
        <v>47</v>
      </c>
    </row>
    <row r="170" spans="1:140" ht="15.75" thickBot="1" x14ac:dyDescent="0.3">
      <c r="A170" s="22">
        <v>121</v>
      </c>
      <c r="B170" s="22" t="s">
        <v>276</v>
      </c>
      <c r="C170" s="22" t="s">
        <v>277</v>
      </c>
      <c r="D170" s="31">
        <v>44196</v>
      </c>
      <c r="E170" s="34"/>
      <c r="F170" s="34">
        <v>125.14</v>
      </c>
      <c r="G170" s="34"/>
      <c r="H170" s="34"/>
      <c r="I170" s="34"/>
      <c r="J170" s="34"/>
      <c r="K170" s="35">
        <v>125.14</v>
      </c>
      <c r="L170" s="36">
        <v>0</v>
      </c>
      <c r="M170" s="37">
        <v>0</v>
      </c>
      <c r="N170" s="38">
        <v>0</v>
      </c>
      <c r="O170" s="34">
        <v>0</v>
      </c>
      <c r="P170" s="34">
        <v>0</v>
      </c>
      <c r="Q170" s="34">
        <v>0</v>
      </c>
      <c r="R170" s="42">
        <v>0</v>
      </c>
      <c r="S170" s="43">
        <v>0</v>
      </c>
      <c r="T170" s="34">
        <v>0</v>
      </c>
      <c r="U170" s="34">
        <v>0</v>
      </c>
      <c r="V170" s="39">
        <v>0</v>
      </c>
      <c r="W170" s="44">
        <v>63.135431099434811</v>
      </c>
      <c r="X170" s="129">
        <v>1</v>
      </c>
      <c r="Y170" s="22" t="s">
        <v>47</v>
      </c>
      <c r="Z170" s="22">
        <v>121</v>
      </c>
      <c r="AA170" s="22" t="s">
        <v>276</v>
      </c>
      <c r="AB170" s="22" t="s">
        <v>277</v>
      </c>
      <c r="AC170" s="31">
        <v>44228</v>
      </c>
      <c r="AD170" s="40"/>
      <c r="AE170" s="22">
        <v>125.14</v>
      </c>
      <c r="AF170" s="22"/>
      <c r="AG170" s="22"/>
      <c r="AH170" s="22"/>
      <c r="AI170" s="22"/>
      <c r="AJ170" s="32">
        <v>125.14</v>
      </c>
      <c r="AK170" s="55">
        <f t="shared" si="68"/>
        <v>0</v>
      </c>
      <c r="AL170" s="56">
        <f t="shared" si="69"/>
        <v>0</v>
      </c>
      <c r="AM170" s="57">
        <f t="shared" si="75"/>
        <v>0</v>
      </c>
      <c r="AN170" s="49">
        <f t="shared" si="76"/>
        <v>0</v>
      </c>
      <c r="AO170" s="49">
        <f t="shared" si="77"/>
        <v>0</v>
      </c>
      <c r="AP170" s="49">
        <f t="shared" si="78"/>
        <v>0</v>
      </c>
      <c r="AQ170" s="58">
        <f t="shared" si="79"/>
        <v>0</v>
      </c>
      <c r="AR170" s="59">
        <f t="shared" si="80"/>
        <v>0</v>
      </c>
      <c r="AS170" s="49">
        <f t="shared" si="81"/>
        <v>0</v>
      </c>
      <c r="AT170" s="64">
        <f t="shared" si="82"/>
        <v>0</v>
      </c>
      <c r="AU170" s="73">
        <f t="shared" si="83"/>
        <v>0</v>
      </c>
      <c r="AV170" s="40">
        <v>0</v>
      </c>
      <c r="AW170" s="6">
        <v>2.9576982070681774</v>
      </c>
      <c r="AX170" s="72">
        <f t="shared" si="84"/>
        <v>-3.6019838463863407</v>
      </c>
      <c r="AY170" s="74">
        <f t="shared" si="85"/>
        <v>-3.6019838463863407</v>
      </c>
      <c r="AZ170" s="66">
        <f t="shared" si="86"/>
        <v>59.533447253048472</v>
      </c>
      <c r="BA170" s="129">
        <v>1</v>
      </c>
      <c r="BB170" s="52" t="s">
        <v>47</v>
      </c>
      <c r="BC170" s="22">
        <v>121</v>
      </c>
      <c r="BD170" s="22" t="s">
        <v>276</v>
      </c>
      <c r="BE170" s="22" t="s">
        <v>277</v>
      </c>
      <c r="BF170" s="83">
        <v>44255</v>
      </c>
      <c r="BG170" s="40"/>
      <c r="BH170" s="34">
        <v>125.14</v>
      </c>
      <c r="BI170" s="34"/>
      <c r="BJ170" s="34"/>
      <c r="BK170" s="34"/>
      <c r="BL170" s="34"/>
      <c r="BM170" s="35">
        <f t="shared" si="87"/>
        <v>125.14</v>
      </c>
      <c r="BN170" s="36">
        <f t="shared" si="88"/>
        <v>0</v>
      </c>
      <c r="BO170" s="37">
        <f t="shared" si="70"/>
        <v>0</v>
      </c>
      <c r="BP170" s="41">
        <f t="shared" si="89"/>
        <v>0</v>
      </c>
      <c r="BQ170" s="34">
        <f t="shared" si="90"/>
        <v>0</v>
      </c>
      <c r="BR170" s="34">
        <f t="shared" si="91"/>
        <v>0</v>
      </c>
      <c r="BS170" s="34">
        <f t="shared" si="92"/>
        <v>0</v>
      </c>
      <c r="BT170" s="42">
        <f t="shared" si="93"/>
        <v>0</v>
      </c>
      <c r="BU170" s="43">
        <f t="shared" si="94"/>
        <v>0</v>
      </c>
      <c r="BV170" s="34">
        <f t="shared" si="95"/>
        <v>0</v>
      </c>
      <c r="BW170" s="43">
        <f t="shared" si="96"/>
        <v>0</v>
      </c>
      <c r="BX170" s="40">
        <f t="shared" si="97"/>
        <v>0</v>
      </c>
      <c r="BY170" s="93">
        <f t="shared" si="98"/>
        <v>0</v>
      </c>
      <c r="BZ170" s="39">
        <f t="shared" si="99"/>
        <v>0</v>
      </c>
      <c r="CA170" s="94">
        <f t="shared" si="100"/>
        <v>59.533447253048472</v>
      </c>
      <c r="CB170" s="129">
        <v>1</v>
      </c>
      <c r="CC170" s="52" t="s">
        <v>47</v>
      </c>
      <c r="CD170" s="22">
        <v>121</v>
      </c>
      <c r="CE170" s="22" t="s">
        <v>276</v>
      </c>
      <c r="CF170" s="22" t="s">
        <v>277</v>
      </c>
      <c r="CG170" s="31">
        <v>44286</v>
      </c>
      <c r="CH170" s="40"/>
      <c r="CI170" s="22">
        <v>125.14</v>
      </c>
      <c r="CJ170" s="22"/>
      <c r="CK170" s="22"/>
      <c r="CL170" s="22"/>
      <c r="CM170" s="22"/>
      <c r="CN170" s="32">
        <v>125.14</v>
      </c>
      <c r="CO170" s="36">
        <f t="shared" si="101"/>
        <v>0</v>
      </c>
      <c r="CP170" s="37">
        <f t="shared" si="102"/>
        <v>0</v>
      </c>
      <c r="CQ170" s="105">
        <f t="shared" si="103"/>
        <v>0</v>
      </c>
      <c r="CR170" s="34">
        <f t="shared" si="104"/>
        <v>0</v>
      </c>
      <c r="CS170" s="34">
        <f t="shared" si="105"/>
        <v>0</v>
      </c>
      <c r="CT170" s="34">
        <f t="shared" si="106"/>
        <v>0</v>
      </c>
      <c r="CU170" s="41">
        <f t="shared" si="107"/>
        <v>0</v>
      </c>
      <c r="CV170" s="43">
        <f t="shared" si="108"/>
        <v>0</v>
      </c>
      <c r="CW170" s="34">
        <f t="shared" si="109"/>
        <v>0</v>
      </c>
      <c r="CX170" s="43">
        <f t="shared" si="110"/>
        <v>0</v>
      </c>
      <c r="CY170" s="40">
        <f t="shared" si="111"/>
        <v>0</v>
      </c>
      <c r="CZ170" s="108">
        <f t="shared" si="112"/>
        <v>0</v>
      </c>
      <c r="DA170" s="123">
        <f t="shared" si="71"/>
        <v>0</v>
      </c>
      <c r="DB170" s="121">
        <f t="shared" si="113"/>
        <v>0</v>
      </c>
      <c r="DC170" s="124">
        <f t="shared" si="72"/>
        <v>0</v>
      </c>
      <c r="DD170" s="125">
        <f t="shared" si="73"/>
        <v>0</v>
      </c>
      <c r="DE170" s="111">
        <f t="shared" si="114"/>
        <v>0</v>
      </c>
      <c r="DF170" s="106">
        <f t="shared" si="74"/>
        <v>59.533447253048472</v>
      </c>
      <c r="DG170" s="106" t="str">
        <f t="shared" si="115"/>
        <v>П7 201_Старцев</v>
      </c>
      <c r="DH170" s="129">
        <v>1</v>
      </c>
      <c r="DI170" s="52" t="s">
        <v>47</v>
      </c>
      <c r="DJ170" s="22">
        <v>121</v>
      </c>
      <c r="DK170" s="22" t="s">
        <v>276</v>
      </c>
      <c r="DL170" s="22" t="s">
        <v>277</v>
      </c>
      <c r="DM170" s="31">
        <v>44319</v>
      </c>
      <c r="DN170" s="40"/>
      <c r="DO170" s="34">
        <v>137.5</v>
      </c>
      <c r="DP170" s="34"/>
      <c r="DQ170" s="34"/>
      <c r="DR170" s="34"/>
      <c r="DS170" s="34"/>
      <c r="DT170" s="35">
        <v>137.5</v>
      </c>
      <c r="DU170" s="36">
        <f t="shared" si="116"/>
        <v>12.36</v>
      </c>
      <c r="DV170" s="37">
        <f t="shared" si="117"/>
        <v>1.4831933381657822</v>
      </c>
      <c r="DW170" s="105">
        <f t="shared" si="118"/>
        <v>13.843193338165781</v>
      </c>
      <c r="DX170" s="34">
        <f t="shared" si="119"/>
        <v>13.843193338165781</v>
      </c>
      <c r="DY170" s="34">
        <f t="shared" si="120"/>
        <v>0</v>
      </c>
      <c r="DZ170" s="34">
        <f t="shared" si="121"/>
        <v>26.302067342514984</v>
      </c>
      <c r="EA170" s="41">
        <f t="shared" si="122"/>
        <v>0</v>
      </c>
      <c r="EB170" s="43">
        <f t="shared" si="123"/>
        <v>26.302067342514984</v>
      </c>
      <c r="EC170" s="34">
        <v>0</v>
      </c>
      <c r="ED170" s="43">
        <f t="shared" si="124"/>
        <v>0</v>
      </c>
      <c r="EE170" s="104">
        <f t="shared" si="125"/>
        <v>26.302067342514984</v>
      </c>
      <c r="EF170" s="39">
        <f t="shared" si="126"/>
        <v>15.7528427070435</v>
      </c>
      <c r="EG170" s="44">
        <f t="shared" si="127"/>
        <v>75.286289960091977</v>
      </c>
      <c r="EH170" s="144" t="s">
        <v>276</v>
      </c>
      <c r="EI170" s="129">
        <v>1</v>
      </c>
      <c r="EJ170" s="52" t="s">
        <v>47</v>
      </c>
    </row>
    <row r="171" spans="1:140" ht="15.75" thickBot="1" x14ac:dyDescent="0.3">
      <c r="A171" s="22">
        <v>122</v>
      </c>
      <c r="B171" s="22" t="s">
        <v>278</v>
      </c>
      <c r="C171" s="22" t="s">
        <v>279</v>
      </c>
      <c r="D171" s="31">
        <v>44196</v>
      </c>
      <c r="E171" s="34"/>
      <c r="F171" s="34">
        <v>26.59</v>
      </c>
      <c r="G171" s="34"/>
      <c r="H171" s="34"/>
      <c r="I171" s="34"/>
      <c r="J171" s="34"/>
      <c r="K171" s="35">
        <v>26.59</v>
      </c>
      <c r="L171" s="36">
        <v>4.32</v>
      </c>
      <c r="M171" s="37">
        <v>0.51840009473123094</v>
      </c>
      <c r="N171" s="38">
        <v>4.8384000947312309</v>
      </c>
      <c r="O171" s="34">
        <v>4.8384000947312309</v>
      </c>
      <c r="P171" s="34">
        <v>0</v>
      </c>
      <c r="Q171" s="34">
        <v>9.1929601799893383</v>
      </c>
      <c r="R171" s="42">
        <v>0</v>
      </c>
      <c r="S171" s="43">
        <v>9.1929601799893383</v>
      </c>
      <c r="T171" s="34">
        <v>0</v>
      </c>
      <c r="U171" s="34">
        <v>0</v>
      </c>
      <c r="V171" s="39">
        <v>9.1929601799893383</v>
      </c>
      <c r="W171" s="44">
        <v>49.18262433477129</v>
      </c>
      <c r="X171" s="129">
        <v>1</v>
      </c>
      <c r="Y171" s="22" t="s">
        <v>47</v>
      </c>
      <c r="Z171" s="22">
        <v>122</v>
      </c>
      <c r="AA171" s="22" t="s">
        <v>278</v>
      </c>
      <c r="AB171" s="22" t="s">
        <v>279</v>
      </c>
      <c r="AC171" s="31">
        <v>44228</v>
      </c>
      <c r="AD171" s="40"/>
      <c r="AE171" s="22">
        <v>28.400000000000002</v>
      </c>
      <c r="AF171" s="22"/>
      <c r="AG171" s="22"/>
      <c r="AH171" s="22"/>
      <c r="AI171" s="22"/>
      <c r="AJ171" s="32">
        <v>28.400000000000002</v>
      </c>
      <c r="AK171" s="55">
        <f t="shared" si="68"/>
        <v>1.8100000000000023</v>
      </c>
      <c r="AL171" s="56">
        <f t="shared" si="69"/>
        <v>0.21711485341279702</v>
      </c>
      <c r="AM171" s="57">
        <f t="shared" si="75"/>
        <v>2.0271148534127992</v>
      </c>
      <c r="AN171" s="49">
        <f t="shared" si="76"/>
        <v>2.0271148534127992</v>
      </c>
      <c r="AO171" s="49">
        <f t="shared" si="77"/>
        <v>0</v>
      </c>
      <c r="AP171" s="49">
        <f t="shared" si="78"/>
        <v>3.8515182214843184</v>
      </c>
      <c r="AQ171" s="58">
        <f t="shared" si="79"/>
        <v>0</v>
      </c>
      <c r="AR171" s="59">
        <f t="shared" si="80"/>
        <v>3.8515182214843184</v>
      </c>
      <c r="AS171" s="49">
        <f t="shared" si="81"/>
        <v>0</v>
      </c>
      <c r="AT171" s="64">
        <f t="shared" si="82"/>
        <v>0</v>
      </c>
      <c r="AU171" s="73">
        <f t="shared" si="83"/>
        <v>3.8515182214843184</v>
      </c>
      <c r="AV171" s="40">
        <v>9.1929601799893383</v>
      </c>
      <c r="AW171" s="6">
        <v>8.830537812469732</v>
      </c>
      <c r="AX171" s="72">
        <f t="shared" si="84"/>
        <v>-26.640126722113244</v>
      </c>
      <c r="AY171" s="74">
        <f t="shared" si="85"/>
        <v>-22.788608500628925</v>
      </c>
      <c r="AZ171" s="66">
        <f t="shared" si="86"/>
        <v>26.394015834142365</v>
      </c>
      <c r="BA171" s="129">
        <v>1</v>
      </c>
      <c r="BB171" s="52" t="s">
        <v>47</v>
      </c>
      <c r="BC171" s="22">
        <v>122</v>
      </c>
      <c r="BD171" s="22" t="s">
        <v>278</v>
      </c>
      <c r="BE171" s="22" t="s">
        <v>279</v>
      </c>
      <c r="BF171" s="83">
        <v>44255</v>
      </c>
      <c r="BG171" s="40"/>
      <c r="BH171" s="34">
        <v>28.53</v>
      </c>
      <c r="BI171" s="34"/>
      <c r="BJ171" s="34"/>
      <c r="BK171" s="34"/>
      <c r="BL171" s="34"/>
      <c r="BM171" s="35">
        <f t="shared" si="87"/>
        <v>28.53</v>
      </c>
      <c r="BN171" s="36">
        <f t="shared" si="88"/>
        <v>0.12999999999999901</v>
      </c>
      <c r="BO171" s="37">
        <f t="shared" si="70"/>
        <v>1.5599999999999826E-2</v>
      </c>
      <c r="BP171" s="41">
        <f t="shared" si="89"/>
        <v>0.14559999999999884</v>
      </c>
      <c r="BQ171" s="34">
        <f t="shared" si="90"/>
        <v>0.14559999999999884</v>
      </c>
      <c r="BR171" s="34">
        <f t="shared" si="91"/>
        <v>0</v>
      </c>
      <c r="BS171" s="34">
        <f t="shared" si="92"/>
        <v>0.27663999999999778</v>
      </c>
      <c r="BT171" s="42">
        <f t="shared" si="93"/>
        <v>0</v>
      </c>
      <c r="BU171" s="43">
        <f t="shared" si="94"/>
        <v>0.27663999999999778</v>
      </c>
      <c r="BV171" s="34">
        <f t="shared" si="95"/>
        <v>0</v>
      </c>
      <c r="BW171" s="43">
        <f t="shared" si="96"/>
        <v>0</v>
      </c>
      <c r="BX171" s="40">
        <f t="shared" si="97"/>
        <v>0.27663999999999778</v>
      </c>
      <c r="BY171" s="93">
        <f t="shared" si="98"/>
        <v>3.2894227221214163E-2</v>
      </c>
      <c r="BZ171" s="39">
        <f t="shared" si="99"/>
        <v>0.30953422722121193</v>
      </c>
      <c r="CA171" s="94">
        <f t="shared" si="100"/>
        <v>26.703550061363579</v>
      </c>
      <c r="CB171" s="129">
        <v>1</v>
      </c>
      <c r="CC171" s="52" t="s">
        <v>47</v>
      </c>
      <c r="CD171" s="22">
        <v>122</v>
      </c>
      <c r="CE171" s="22" t="s">
        <v>278</v>
      </c>
      <c r="CF171" s="22" t="s">
        <v>279</v>
      </c>
      <c r="CG171" s="31">
        <v>44286</v>
      </c>
      <c r="CH171" s="40"/>
      <c r="CI171" s="22">
        <v>30.63</v>
      </c>
      <c r="CJ171" s="22"/>
      <c r="CK171" s="22"/>
      <c r="CL171" s="22"/>
      <c r="CM171" s="22"/>
      <c r="CN171" s="32">
        <v>30.63</v>
      </c>
      <c r="CO171" s="36">
        <f t="shared" si="101"/>
        <v>2.0999999999999979</v>
      </c>
      <c r="CP171" s="37">
        <f t="shared" si="102"/>
        <v>0.25200020504595538</v>
      </c>
      <c r="CQ171" s="105">
        <f t="shared" si="103"/>
        <v>2.3520002050459534</v>
      </c>
      <c r="CR171" s="34">
        <f t="shared" si="104"/>
        <v>2.3520002050459534</v>
      </c>
      <c r="CS171" s="34">
        <f t="shared" si="105"/>
        <v>0</v>
      </c>
      <c r="CT171" s="34">
        <f t="shared" si="106"/>
        <v>4.4688003895873116</v>
      </c>
      <c r="CU171" s="41">
        <f t="shared" si="107"/>
        <v>0</v>
      </c>
      <c r="CV171" s="43">
        <f t="shared" si="108"/>
        <v>4.4688003895873116</v>
      </c>
      <c r="CW171" s="34">
        <f t="shared" si="109"/>
        <v>0</v>
      </c>
      <c r="CX171" s="43">
        <f t="shared" si="110"/>
        <v>0</v>
      </c>
      <c r="CY171" s="40">
        <f t="shared" si="111"/>
        <v>4.4688003895873116</v>
      </c>
      <c r="CZ171" s="108">
        <f t="shared" si="112"/>
        <v>0.3980271024921086</v>
      </c>
      <c r="DA171" s="123">
        <f t="shared" si="71"/>
        <v>-3.2894227221214163E-2</v>
      </c>
      <c r="DB171" s="121">
        <f t="shared" si="113"/>
        <v>-0.3980271024921086</v>
      </c>
      <c r="DC171" s="124">
        <f t="shared" si="72"/>
        <v>-0.11493026409874946</v>
      </c>
      <c r="DD171" s="125">
        <f t="shared" si="73"/>
        <v>-1.3628513572736702</v>
      </c>
      <c r="DE171" s="111">
        <f t="shared" si="114"/>
        <v>2.9581245409936781</v>
      </c>
      <c r="DF171" s="106">
        <f t="shared" si="74"/>
        <v>29.661674602357259</v>
      </c>
      <c r="DG171" s="106" t="str">
        <f t="shared" si="115"/>
        <v>П7 217_Бенедиктов</v>
      </c>
      <c r="DH171" s="129">
        <v>1</v>
      </c>
      <c r="DI171" s="52" t="s">
        <v>47</v>
      </c>
      <c r="DJ171" s="22">
        <v>122</v>
      </c>
      <c r="DK171" s="22" t="s">
        <v>278</v>
      </c>
      <c r="DL171" s="22" t="s">
        <v>279</v>
      </c>
      <c r="DM171" s="31">
        <v>44319</v>
      </c>
      <c r="DN171" s="40"/>
      <c r="DO171" s="34">
        <v>52.03</v>
      </c>
      <c r="DP171" s="34"/>
      <c r="DQ171" s="34"/>
      <c r="DR171" s="34"/>
      <c r="DS171" s="34"/>
      <c r="DT171" s="35">
        <v>52.03</v>
      </c>
      <c r="DU171" s="36">
        <f t="shared" si="116"/>
        <v>21.400000000000002</v>
      </c>
      <c r="DV171" s="37">
        <f t="shared" si="117"/>
        <v>2.5679884657562901</v>
      </c>
      <c r="DW171" s="105">
        <f t="shared" si="118"/>
        <v>23.967988465756292</v>
      </c>
      <c r="DX171" s="34">
        <f t="shared" si="119"/>
        <v>23.967988465756292</v>
      </c>
      <c r="DY171" s="34">
        <f t="shared" si="120"/>
        <v>0</v>
      </c>
      <c r="DZ171" s="34">
        <f t="shared" si="121"/>
        <v>45.539178084936957</v>
      </c>
      <c r="EA171" s="41">
        <f t="shared" si="122"/>
        <v>0</v>
      </c>
      <c r="EB171" s="43">
        <f t="shared" si="123"/>
        <v>45.539178084936957</v>
      </c>
      <c r="EC171" s="34">
        <v>0</v>
      </c>
      <c r="ED171" s="43">
        <f t="shared" si="124"/>
        <v>0</v>
      </c>
      <c r="EE171" s="104">
        <f t="shared" si="125"/>
        <v>45.539178084936957</v>
      </c>
      <c r="EF171" s="39">
        <f t="shared" si="126"/>
        <v>27.274339314784058</v>
      </c>
      <c r="EG171" s="44">
        <f t="shared" si="127"/>
        <v>56.936013917141317</v>
      </c>
      <c r="EH171" s="144" t="s">
        <v>278</v>
      </c>
      <c r="EI171" s="129">
        <v>1</v>
      </c>
      <c r="EJ171" s="52" t="s">
        <v>47</v>
      </c>
    </row>
    <row r="172" spans="1:140" ht="15.75" thickBot="1" x14ac:dyDescent="0.3">
      <c r="A172" s="22">
        <v>123</v>
      </c>
      <c r="B172" s="22" t="s">
        <v>280</v>
      </c>
      <c r="C172" s="22" t="s">
        <v>281</v>
      </c>
      <c r="D172" s="31">
        <v>44196</v>
      </c>
      <c r="E172" s="34"/>
      <c r="F172" s="34">
        <v>14.530000000000001</v>
      </c>
      <c r="G172" s="34"/>
      <c r="H172" s="34"/>
      <c r="I172" s="34"/>
      <c r="J172" s="34"/>
      <c r="K172" s="35">
        <v>14.530000000000001</v>
      </c>
      <c r="L172" s="36">
        <v>0</v>
      </c>
      <c r="M172" s="37">
        <v>0</v>
      </c>
      <c r="N172" s="38">
        <v>0</v>
      </c>
      <c r="O172" s="34">
        <v>0</v>
      </c>
      <c r="P172" s="34">
        <v>0</v>
      </c>
      <c r="Q172" s="34">
        <v>0</v>
      </c>
      <c r="R172" s="42">
        <v>0</v>
      </c>
      <c r="S172" s="43">
        <v>0</v>
      </c>
      <c r="T172" s="34">
        <v>0</v>
      </c>
      <c r="U172" s="34">
        <v>0</v>
      </c>
      <c r="V172" s="39">
        <v>0</v>
      </c>
      <c r="W172" s="44">
        <v>5.3996061825320254</v>
      </c>
      <c r="X172" s="129">
        <v>1</v>
      </c>
      <c r="Y172" s="22" t="s">
        <v>47</v>
      </c>
      <c r="Z172" s="22">
        <v>123</v>
      </c>
      <c r="AA172" s="22" t="s">
        <v>280</v>
      </c>
      <c r="AB172" s="22" t="s">
        <v>281</v>
      </c>
      <c r="AC172" s="31">
        <v>44228</v>
      </c>
      <c r="AD172" s="40"/>
      <c r="AE172" s="22">
        <v>14.530000000000001</v>
      </c>
      <c r="AF172" s="22"/>
      <c r="AG172" s="22"/>
      <c r="AH172" s="22"/>
      <c r="AI172" s="22"/>
      <c r="AJ172" s="32">
        <v>14.530000000000001</v>
      </c>
      <c r="AK172" s="55">
        <f t="shared" si="68"/>
        <v>0</v>
      </c>
      <c r="AL172" s="56">
        <f t="shared" si="69"/>
        <v>0</v>
      </c>
      <c r="AM172" s="57">
        <f t="shared" si="75"/>
        <v>0</v>
      </c>
      <c r="AN172" s="49">
        <f t="shared" si="76"/>
        <v>0</v>
      </c>
      <c r="AO172" s="49">
        <f t="shared" si="77"/>
        <v>0</v>
      </c>
      <c r="AP172" s="49">
        <f t="shared" si="78"/>
        <v>0</v>
      </c>
      <c r="AQ172" s="58">
        <f t="shared" si="79"/>
        <v>0</v>
      </c>
      <c r="AR172" s="59">
        <f t="shared" si="80"/>
        <v>0</v>
      </c>
      <c r="AS172" s="49">
        <f t="shared" si="81"/>
        <v>0</v>
      </c>
      <c r="AT172" s="64">
        <f t="shared" si="82"/>
        <v>0</v>
      </c>
      <c r="AU172" s="73">
        <f t="shared" si="83"/>
        <v>0</v>
      </c>
      <c r="AV172" s="40">
        <v>0</v>
      </c>
      <c r="AW172" s="6">
        <v>0</v>
      </c>
      <c r="AX172" s="72">
        <f t="shared" si="84"/>
        <v>0</v>
      </c>
      <c r="AY172" s="74">
        <f t="shared" si="85"/>
        <v>0</v>
      </c>
      <c r="AZ172" s="66">
        <f t="shared" si="86"/>
        <v>5.3996061825320254</v>
      </c>
      <c r="BA172" s="129">
        <v>1</v>
      </c>
      <c r="BB172" s="52" t="s">
        <v>47</v>
      </c>
      <c r="BC172" s="22">
        <v>123</v>
      </c>
      <c r="BD172" s="22" t="s">
        <v>280</v>
      </c>
      <c r="BE172" s="22" t="s">
        <v>281</v>
      </c>
      <c r="BF172" s="83">
        <v>44255</v>
      </c>
      <c r="BG172" s="40"/>
      <c r="BH172" s="34">
        <v>14.530000000000001</v>
      </c>
      <c r="BI172" s="34"/>
      <c r="BJ172" s="34"/>
      <c r="BK172" s="34"/>
      <c r="BL172" s="34"/>
      <c r="BM172" s="35">
        <f t="shared" si="87"/>
        <v>14.530000000000001</v>
      </c>
      <c r="BN172" s="36">
        <f t="shared" si="88"/>
        <v>0</v>
      </c>
      <c r="BO172" s="37">
        <f t="shared" si="70"/>
        <v>0</v>
      </c>
      <c r="BP172" s="41">
        <f t="shared" si="89"/>
        <v>0</v>
      </c>
      <c r="BQ172" s="34">
        <f t="shared" si="90"/>
        <v>0</v>
      </c>
      <c r="BR172" s="34">
        <f t="shared" si="91"/>
        <v>0</v>
      </c>
      <c r="BS172" s="34">
        <f t="shared" si="92"/>
        <v>0</v>
      </c>
      <c r="BT172" s="42">
        <f t="shared" si="93"/>
        <v>0</v>
      </c>
      <c r="BU172" s="43">
        <f t="shared" si="94"/>
        <v>0</v>
      </c>
      <c r="BV172" s="34">
        <f t="shared" si="95"/>
        <v>0</v>
      </c>
      <c r="BW172" s="43">
        <f t="shared" si="96"/>
        <v>0</v>
      </c>
      <c r="BX172" s="40">
        <f t="shared" si="97"/>
        <v>0</v>
      </c>
      <c r="BY172" s="93">
        <f t="shared" si="98"/>
        <v>0</v>
      </c>
      <c r="BZ172" s="39">
        <f t="shared" si="99"/>
        <v>0</v>
      </c>
      <c r="CA172" s="94">
        <f t="shared" si="100"/>
        <v>5.3996061825320254</v>
      </c>
      <c r="CB172" s="129">
        <v>1</v>
      </c>
      <c r="CC172" s="52" t="s">
        <v>47</v>
      </c>
      <c r="CD172" s="22">
        <v>123</v>
      </c>
      <c r="CE172" s="22" t="s">
        <v>280</v>
      </c>
      <c r="CF172" s="22" t="s">
        <v>281</v>
      </c>
      <c r="CG172" s="31">
        <v>44286</v>
      </c>
      <c r="CH172" s="40"/>
      <c r="CI172" s="22">
        <v>14.530000000000001</v>
      </c>
      <c r="CJ172" s="22"/>
      <c r="CK172" s="22"/>
      <c r="CL172" s="22"/>
      <c r="CM172" s="22"/>
      <c r="CN172" s="32">
        <v>14.530000000000001</v>
      </c>
      <c r="CO172" s="36">
        <f t="shared" si="101"/>
        <v>0</v>
      </c>
      <c r="CP172" s="37">
        <f t="shared" si="102"/>
        <v>0</v>
      </c>
      <c r="CQ172" s="105">
        <f t="shared" si="103"/>
        <v>0</v>
      </c>
      <c r="CR172" s="34">
        <f t="shared" si="104"/>
        <v>0</v>
      </c>
      <c r="CS172" s="34">
        <f t="shared" si="105"/>
        <v>0</v>
      </c>
      <c r="CT172" s="34">
        <f t="shared" si="106"/>
        <v>0</v>
      </c>
      <c r="CU172" s="41">
        <f t="shared" si="107"/>
        <v>0</v>
      </c>
      <c r="CV172" s="43">
        <f t="shared" si="108"/>
        <v>0</v>
      </c>
      <c r="CW172" s="34">
        <f t="shared" si="109"/>
        <v>0</v>
      </c>
      <c r="CX172" s="43">
        <f t="shared" si="110"/>
        <v>0</v>
      </c>
      <c r="CY172" s="40">
        <f t="shared" si="111"/>
        <v>0</v>
      </c>
      <c r="CZ172" s="108">
        <f t="shared" si="112"/>
        <v>0</v>
      </c>
      <c r="DA172" s="123">
        <f t="shared" si="71"/>
        <v>0</v>
      </c>
      <c r="DB172" s="121">
        <f t="shared" si="113"/>
        <v>0</v>
      </c>
      <c r="DC172" s="124">
        <f t="shared" si="72"/>
        <v>0</v>
      </c>
      <c r="DD172" s="125">
        <f t="shared" si="73"/>
        <v>0</v>
      </c>
      <c r="DE172" s="111">
        <f t="shared" si="114"/>
        <v>0</v>
      </c>
      <c r="DF172" s="106">
        <f t="shared" si="74"/>
        <v>5.3996061825320254</v>
      </c>
      <c r="DG172" s="106" t="str">
        <f t="shared" si="115"/>
        <v>П7 218_Дерговец</v>
      </c>
      <c r="DH172" s="129">
        <v>1</v>
      </c>
      <c r="DI172" s="52" t="s">
        <v>47</v>
      </c>
      <c r="DJ172" s="22">
        <v>123</v>
      </c>
      <c r="DK172" s="22" t="s">
        <v>280</v>
      </c>
      <c r="DL172" s="22" t="s">
        <v>281</v>
      </c>
      <c r="DM172" s="31">
        <v>44319</v>
      </c>
      <c r="DN172" s="40"/>
      <c r="DO172" s="34">
        <v>14.69</v>
      </c>
      <c r="DP172" s="34"/>
      <c r="DQ172" s="34"/>
      <c r="DR172" s="34"/>
      <c r="DS172" s="34"/>
      <c r="DT172" s="35">
        <v>14.69</v>
      </c>
      <c r="DU172" s="36">
        <f t="shared" si="116"/>
        <v>0.15999999999999837</v>
      </c>
      <c r="DV172" s="37">
        <f t="shared" si="117"/>
        <v>1.9199913762663653E-2</v>
      </c>
      <c r="DW172" s="105">
        <f t="shared" si="118"/>
        <v>0.17919991376266203</v>
      </c>
      <c r="DX172" s="34">
        <f t="shared" si="119"/>
        <v>0.17919991376266203</v>
      </c>
      <c r="DY172" s="34">
        <f t="shared" si="120"/>
        <v>0</v>
      </c>
      <c r="DZ172" s="34">
        <f t="shared" si="121"/>
        <v>0.34047983614905786</v>
      </c>
      <c r="EA172" s="41">
        <f t="shared" si="122"/>
        <v>0</v>
      </c>
      <c r="EB172" s="43">
        <f t="shared" si="123"/>
        <v>0.34047983614905786</v>
      </c>
      <c r="EC172" s="34">
        <v>0</v>
      </c>
      <c r="ED172" s="43">
        <f t="shared" si="124"/>
        <v>0</v>
      </c>
      <c r="EE172" s="104">
        <f t="shared" si="125"/>
        <v>0.34047983614905786</v>
      </c>
      <c r="EF172" s="39">
        <f t="shared" si="126"/>
        <v>0.20392029394230862</v>
      </c>
      <c r="EG172" s="44">
        <f t="shared" si="127"/>
        <v>5.6035264764743342</v>
      </c>
      <c r="EH172" s="144" t="s">
        <v>280</v>
      </c>
      <c r="EI172" s="129">
        <v>1</v>
      </c>
      <c r="EJ172" s="52" t="s">
        <v>47</v>
      </c>
    </row>
    <row r="173" spans="1:140" ht="15.75" thickBot="1" x14ac:dyDescent="0.3">
      <c r="A173" s="22">
        <v>124</v>
      </c>
      <c r="B173" s="22" t="s">
        <v>282</v>
      </c>
      <c r="C173" s="22" t="s">
        <v>283</v>
      </c>
      <c r="D173" s="31">
        <v>44196</v>
      </c>
      <c r="E173" s="34"/>
      <c r="F173" s="34">
        <v>0.32</v>
      </c>
      <c r="G173" s="34"/>
      <c r="H173" s="34"/>
      <c r="I173" s="34"/>
      <c r="J173" s="34"/>
      <c r="K173" s="35">
        <v>0.32</v>
      </c>
      <c r="L173" s="36">
        <v>0</v>
      </c>
      <c r="M173" s="37">
        <v>0</v>
      </c>
      <c r="N173" s="38">
        <v>0</v>
      </c>
      <c r="O173" s="34">
        <v>0</v>
      </c>
      <c r="P173" s="34">
        <v>0</v>
      </c>
      <c r="Q173" s="34">
        <v>0</v>
      </c>
      <c r="R173" s="42">
        <v>0</v>
      </c>
      <c r="S173" s="43">
        <v>0</v>
      </c>
      <c r="T173" s="34">
        <v>0</v>
      </c>
      <c r="U173" s="34">
        <v>0</v>
      </c>
      <c r="V173" s="39">
        <v>0</v>
      </c>
      <c r="W173" s="44">
        <v>0.67585894510641997</v>
      </c>
      <c r="X173" s="129">
        <v>1</v>
      </c>
      <c r="Y173" s="22" t="s">
        <v>47</v>
      </c>
      <c r="Z173" s="22">
        <v>124</v>
      </c>
      <c r="AA173" s="22" t="s">
        <v>282</v>
      </c>
      <c r="AB173" s="22" t="s">
        <v>283</v>
      </c>
      <c r="AC173" s="31">
        <v>44228</v>
      </c>
      <c r="AD173" s="40"/>
      <c r="AE173" s="22">
        <v>0.32</v>
      </c>
      <c r="AF173" s="22"/>
      <c r="AG173" s="22"/>
      <c r="AH173" s="22"/>
      <c r="AI173" s="22"/>
      <c r="AJ173" s="32">
        <v>0.32</v>
      </c>
      <c r="AK173" s="55">
        <f t="shared" si="68"/>
        <v>0</v>
      </c>
      <c r="AL173" s="56">
        <f t="shared" si="69"/>
        <v>0</v>
      </c>
      <c r="AM173" s="57">
        <f t="shared" si="75"/>
        <v>0</v>
      </c>
      <c r="AN173" s="49">
        <f t="shared" si="76"/>
        <v>0</v>
      </c>
      <c r="AO173" s="49">
        <f t="shared" si="77"/>
        <v>0</v>
      </c>
      <c r="AP173" s="49">
        <f t="shared" si="78"/>
        <v>0</v>
      </c>
      <c r="AQ173" s="58">
        <f t="shared" si="79"/>
        <v>0</v>
      </c>
      <c r="AR173" s="59">
        <f t="shared" si="80"/>
        <v>0</v>
      </c>
      <c r="AS173" s="49">
        <f t="shared" si="81"/>
        <v>0</v>
      </c>
      <c r="AT173" s="64">
        <f t="shared" si="82"/>
        <v>0</v>
      </c>
      <c r="AU173" s="73">
        <f t="shared" si="83"/>
        <v>0</v>
      </c>
      <c r="AV173" s="40">
        <v>0</v>
      </c>
      <c r="AW173" s="6">
        <v>0</v>
      </c>
      <c r="AX173" s="72">
        <f t="shared" si="84"/>
        <v>0</v>
      </c>
      <c r="AY173" s="74">
        <f t="shared" si="85"/>
        <v>0</v>
      </c>
      <c r="AZ173" s="66">
        <f t="shared" si="86"/>
        <v>0.67585894510641997</v>
      </c>
      <c r="BA173" s="129">
        <v>1</v>
      </c>
      <c r="BB173" s="52" t="s">
        <v>47</v>
      </c>
      <c r="BC173" s="22">
        <v>124</v>
      </c>
      <c r="BD173" s="22" t="s">
        <v>282</v>
      </c>
      <c r="BE173" s="22" t="s">
        <v>283</v>
      </c>
      <c r="BF173" s="83">
        <v>44255</v>
      </c>
      <c r="BG173" s="40"/>
      <c r="BH173" s="34">
        <v>5.9</v>
      </c>
      <c r="BI173" s="34"/>
      <c r="BJ173" s="34"/>
      <c r="BK173" s="34"/>
      <c r="BL173" s="34"/>
      <c r="BM173" s="35">
        <f t="shared" si="87"/>
        <v>5.9</v>
      </c>
      <c r="BN173" s="36">
        <f t="shared" si="88"/>
        <v>5.58</v>
      </c>
      <c r="BO173" s="37">
        <f t="shared" si="70"/>
        <v>0.66959999999999764</v>
      </c>
      <c r="BP173" s="41">
        <f t="shared" si="89"/>
        <v>6.2495999999999974</v>
      </c>
      <c r="BQ173" s="34">
        <f t="shared" si="90"/>
        <v>6.2495999999999974</v>
      </c>
      <c r="BR173" s="34">
        <f t="shared" si="91"/>
        <v>0</v>
      </c>
      <c r="BS173" s="34">
        <f t="shared" si="92"/>
        <v>11.874239999999995</v>
      </c>
      <c r="BT173" s="42">
        <f t="shared" si="93"/>
        <v>0</v>
      </c>
      <c r="BU173" s="43">
        <f t="shared" si="94"/>
        <v>11.874239999999995</v>
      </c>
      <c r="BV173" s="34">
        <f t="shared" si="95"/>
        <v>0</v>
      </c>
      <c r="BW173" s="43">
        <f t="shared" si="96"/>
        <v>0</v>
      </c>
      <c r="BX173" s="40">
        <f t="shared" si="97"/>
        <v>11.874239999999995</v>
      </c>
      <c r="BY173" s="93">
        <f t="shared" si="98"/>
        <v>1.4119214453413571</v>
      </c>
      <c r="BZ173" s="39">
        <f t="shared" si="99"/>
        <v>13.286161445341353</v>
      </c>
      <c r="CA173" s="94">
        <f t="shared" si="100"/>
        <v>13.962020390447773</v>
      </c>
      <c r="CB173" s="129">
        <v>1</v>
      </c>
      <c r="CC173" s="52" t="s">
        <v>47</v>
      </c>
      <c r="CD173" s="22">
        <v>124</v>
      </c>
      <c r="CE173" s="22" t="s">
        <v>282</v>
      </c>
      <c r="CF173" s="22" t="s">
        <v>283</v>
      </c>
      <c r="CG173" s="31">
        <v>44286</v>
      </c>
      <c r="CH173" s="40"/>
      <c r="CI173" s="22">
        <v>5.9</v>
      </c>
      <c r="CJ173" s="22"/>
      <c r="CK173" s="22"/>
      <c r="CL173" s="22"/>
      <c r="CM173" s="22"/>
      <c r="CN173" s="32">
        <v>5.9</v>
      </c>
      <c r="CO173" s="36">
        <f t="shared" si="101"/>
        <v>0</v>
      </c>
      <c r="CP173" s="37">
        <f t="shared" si="102"/>
        <v>0</v>
      </c>
      <c r="CQ173" s="105">
        <f t="shared" si="103"/>
        <v>0</v>
      </c>
      <c r="CR173" s="34">
        <f t="shared" si="104"/>
        <v>0</v>
      </c>
      <c r="CS173" s="34">
        <f t="shared" si="105"/>
        <v>0</v>
      </c>
      <c r="CT173" s="34">
        <f t="shared" si="106"/>
        <v>0</v>
      </c>
      <c r="CU173" s="41">
        <f t="shared" si="107"/>
        <v>0</v>
      </c>
      <c r="CV173" s="43">
        <f t="shared" si="108"/>
        <v>0</v>
      </c>
      <c r="CW173" s="34">
        <f t="shared" si="109"/>
        <v>0</v>
      </c>
      <c r="CX173" s="43">
        <f t="shared" si="110"/>
        <v>0</v>
      </c>
      <c r="CY173" s="40">
        <f t="shared" si="111"/>
        <v>0</v>
      </c>
      <c r="CZ173" s="108">
        <f t="shared" si="112"/>
        <v>0</v>
      </c>
      <c r="DA173" s="123">
        <f t="shared" si="71"/>
        <v>-1.4119214453413571</v>
      </c>
      <c r="DB173" s="121">
        <f t="shared" si="113"/>
        <v>0</v>
      </c>
      <c r="DC173" s="124">
        <f t="shared" si="72"/>
        <v>-4.9331605667002068</v>
      </c>
      <c r="DD173" s="125">
        <f t="shared" si="73"/>
        <v>0</v>
      </c>
      <c r="DE173" s="111">
        <f t="shared" si="114"/>
        <v>-6.3450820120415639</v>
      </c>
      <c r="DF173" s="106">
        <f t="shared" si="74"/>
        <v>7.6169383784062088</v>
      </c>
      <c r="DG173" s="106" t="str">
        <f t="shared" si="115"/>
        <v>П7 262_Орловский</v>
      </c>
      <c r="DH173" s="129">
        <v>1</v>
      </c>
      <c r="DI173" s="52" t="s">
        <v>47</v>
      </c>
      <c r="DJ173" s="22">
        <v>124</v>
      </c>
      <c r="DK173" s="22" t="s">
        <v>282</v>
      </c>
      <c r="DL173" s="22" t="s">
        <v>283</v>
      </c>
      <c r="DM173" s="31">
        <v>44319</v>
      </c>
      <c r="DN173" s="40"/>
      <c r="DO173" s="34">
        <v>5.9</v>
      </c>
      <c r="DP173" s="34"/>
      <c r="DQ173" s="34"/>
      <c r="DR173" s="34"/>
      <c r="DS173" s="34"/>
      <c r="DT173" s="35">
        <v>5.9</v>
      </c>
      <c r="DU173" s="36">
        <f t="shared" si="116"/>
        <v>0</v>
      </c>
      <c r="DV173" s="37">
        <f t="shared" si="117"/>
        <v>0</v>
      </c>
      <c r="DW173" s="105">
        <f t="shared" si="118"/>
        <v>0</v>
      </c>
      <c r="DX173" s="34">
        <f t="shared" si="119"/>
        <v>0</v>
      </c>
      <c r="DY173" s="34">
        <f t="shared" si="120"/>
        <v>0</v>
      </c>
      <c r="DZ173" s="34">
        <f t="shared" si="121"/>
        <v>0</v>
      </c>
      <c r="EA173" s="41">
        <f t="shared" si="122"/>
        <v>0</v>
      </c>
      <c r="EB173" s="43">
        <f t="shared" si="123"/>
        <v>0</v>
      </c>
      <c r="EC173" s="34">
        <v>0</v>
      </c>
      <c r="ED173" s="43">
        <f t="shared" si="124"/>
        <v>0</v>
      </c>
      <c r="EE173" s="104">
        <f t="shared" si="125"/>
        <v>0</v>
      </c>
      <c r="EF173" s="39">
        <f t="shared" si="126"/>
        <v>0</v>
      </c>
      <c r="EG173" s="44">
        <f t="shared" si="127"/>
        <v>7.6169383784062088</v>
      </c>
      <c r="EH173" s="144" t="s">
        <v>282</v>
      </c>
      <c r="EI173" s="129">
        <v>1</v>
      </c>
      <c r="EJ173" s="52" t="s">
        <v>47</v>
      </c>
    </row>
    <row r="174" spans="1:140" ht="15.75" thickBot="1" x14ac:dyDescent="0.3">
      <c r="A174" s="22">
        <v>125</v>
      </c>
      <c r="B174" s="22" t="s">
        <v>284</v>
      </c>
      <c r="C174" s="22" t="s">
        <v>285</v>
      </c>
      <c r="D174" s="31">
        <v>44196</v>
      </c>
      <c r="E174" s="34"/>
      <c r="F174" s="34">
        <v>193.39000000000001</v>
      </c>
      <c r="G174" s="34"/>
      <c r="H174" s="34"/>
      <c r="I174" s="34"/>
      <c r="J174" s="34"/>
      <c r="K174" s="35">
        <v>193.39000000000001</v>
      </c>
      <c r="L174" s="36">
        <v>0</v>
      </c>
      <c r="M174" s="37">
        <v>0</v>
      </c>
      <c r="N174" s="38">
        <v>0</v>
      </c>
      <c r="O174" s="34">
        <v>0</v>
      </c>
      <c r="P174" s="34">
        <v>0</v>
      </c>
      <c r="Q174" s="34">
        <v>0</v>
      </c>
      <c r="R174" s="42">
        <v>0</v>
      </c>
      <c r="S174" s="43">
        <v>0</v>
      </c>
      <c r="T174" s="34">
        <v>0</v>
      </c>
      <c r="U174" s="34">
        <v>0</v>
      </c>
      <c r="V174" s="39">
        <v>0</v>
      </c>
      <c r="W174" s="44">
        <v>383.85809331040235</v>
      </c>
      <c r="X174" s="129">
        <v>1</v>
      </c>
      <c r="Y174" s="22" t="s">
        <v>47</v>
      </c>
      <c r="Z174" s="22">
        <v>125</v>
      </c>
      <c r="AA174" s="22" t="s">
        <v>284</v>
      </c>
      <c r="AB174" s="22" t="s">
        <v>285</v>
      </c>
      <c r="AC174" s="31">
        <v>44228</v>
      </c>
      <c r="AD174" s="40"/>
      <c r="AE174" s="22">
        <v>193.39000000000001</v>
      </c>
      <c r="AF174" s="22"/>
      <c r="AG174" s="22"/>
      <c r="AH174" s="22"/>
      <c r="AI174" s="22"/>
      <c r="AJ174" s="32">
        <v>193.39000000000001</v>
      </c>
      <c r="AK174" s="55">
        <f t="shared" si="68"/>
        <v>0</v>
      </c>
      <c r="AL174" s="56">
        <f t="shared" si="69"/>
        <v>0</v>
      </c>
      <c r="AM174" s="57">
        <f t="shared" si="75"/>
        <v>0</v>
      </c>
      <c r="AN174" s="49">
        <f t="shared" si="76"/>
        <v>0</v>
      </c>
      <c r="AO174" s="49">
        <f t="shared" si="77"/>
        <v>0</v>
      </c>
      <c r="AP174" s="49">
        <f t="shared" si="78"/>
        <v>0</v>
      </c>
      <c r="AQ174" s="58">
        <f t="shared" si="79"/>
        <v>0</v>
      </c>
      <c r="AR174" s="59">
        <f t="shared" si="80"/>
        <v>0</v>
      </c>
      <c r="AS174" s="49">
        <f t="shared" si="81"/>
        <v>0</v>
      </c>
      <c r="AT174" s="64">
        <f t="shared" si="82"/>
        <v>0</v>
      </c>
      <c r="AU174" s="73">
        <f t="shared" si="83"/>
        <v>0</v>
      </c>
      <c r="AV174" s="40">
        <v>0</v>
      </c>
      <c r="AW174" s="6">
        <v>0</v>
      </c>
      <c r="AX174" s="72">
        <f t="shared" si="84"/>
        <v>0</v>
      </c>
      <c r="AY174" s="74">
        <f t="shared" si="85"/>
        <v>0</v>
      </c>
      <c r="AZ174" s="66">
        <f t="shared" si="86"/>
        <v>383.85809331040235</v>
      </c>
      <c r="BA174" s="129">
        <v>1</v>
      </c>
      <c r="BB174" s="52" t="s">
        <v>47</v>
      </c>
      <c r="BC174" s="22">
        <v>125</v>
      </c>
      <c r="BD174" s="22" t="s">
        <v>284</v>
      </c>
      <c r="BE174" s="22" t="s">
        <v>285</v>
      </c>
      <c r="BF174" s="83">
        <v>44255</v>
      </c>
      <c r="BG174" s="40"/>
      <c r="BH174" s="34">
        <v>193.39000000000001</v>
      </c>
      <c r="BI174" s="34"/>
      <c r="BJ174" s="34"/>
      <c r="BK174" s="34"/>
      <c r="BL174" s="34"/>
      <c r="BM174" s="35">
        <f t="shared" si="87"/>
        <v>193.39000000000001</v>
      </c>
      <c r="BN174" s="36">
        <f t="shared" si="88"/>
        <v>0</v>
      </c>
      <c r="BO174" s="37">
        <f t="shared" si="70"/>
        <v>0</v>
      </c>
      <c r="BP174" s="41">
        <f t="shared" si="89"/>
        <v>0</v>
      </c>
      <c r="BQ174" s="34">
        <f t="shared" si="90"/>
        <v>0</v>
      </c>
      <c r="BR174" s="34">
        <f t="shared" si="91"/>
        <v>0</v>
      </c>
      <c r="BS174" s="34">
        <f t="shared" si="92"/>
        <v>0</v>
      </c>
      <c r="BT174" s="42">
        <f t="shared" si="93"/>
        <v>0</v>
      </c>
      <c r="BU174" s="43">
        <f t="shared" si="94"/>
        <v>0</v>
      </c>
      <c r="BV174" s="34">
        <f t="shared" si="95"/>
        <v>0</v>
      </c>
      <c r="BW174" s="43">
        <f t="shared" si="96"/>
        <v>0</v>
      </c>
      <c r="BX174" s="40">
        <f t="shared" si="97"/>
        <v>0</v>
      </c>
      <c r="BY174" s="93">
        <f t="shared" si="98"/>
        <v>0</v>
      </c>
      <c r="BZ174" s="39">
        <f t="shared" si="99"/>
        <v>0</v>
      </c>
      <c r="CA174" s="94">
        <f t="shared" si="100"/>
        <v>383.85809331040235</v>
      </c>
      <c r="CB174" s="129">
        <v>1</v>
      </c>
      <c r="CC174" s="52" t="s">
        <v>47</v>
      </c>
      <c r="CD174" s="22">
        <v>125</v>
      </c>
      <c r="CE174" s="22" t="s">
        <v>284</v>
      </c>
      <c r="CF174" s="22" t="s">
        <v>285</v>
      </c>
      <c r="CG174" s="31">
        <v>44286</v>
      </c>
      <c r="CH174" s="40"/>
      <c r="CI174" s="22">
        <v>193.39000000000001</v>
      </c>
      <c r="CJ174" s="22"/>
      <c r="CK174" s="22"/>
      <c r="CL174" s="22"/>
      <c r="CM174" s="22"/>
      <c r="CN174" s="32">
        <v>193.39000000000001</v>
      </c>
      <c r="CO174" s="36">
        <f t="shared" si="101"/>
        <v>0</v>
      </c>
      <c r="CP174" s="37">
        <f t="shared" si="102"/>
        <v>0</v>
      </c>
      <c r="CQ174" s="105">
        <f t="shared" si="103"/>
        <v>0</v>
      </c>
      <c r="CR174" s="34">
        <f t="shared" si="104"/>
        <v>0</v>
      </c>
      <c r="CS174" s="34">
        <f t="shared" si="105"/>
        <v>0</v>
      </c>
      <c r="CT174" s="34">
        <f t="shared" si="106"/>
        <v>0</v>
      </c>
      <c r="CU174" s="41">
        <f t="shared" si="107"/>
        <v>0</v>
      </c>
      <c r="CV174" s="43">
        <f t="shared" si="108"/>
        <v>0</v>
      </c>
      <c r="CW174" s="34">
        <f t="shared" si="109"/>
        <v>0</v>
      </c>
      <c r="CX174" s="43">
        <f t="shared" si="110"/>
        <v>0</v>
      </c>
      <c r="CY174" s="40">
        <f t="shared" si="111"/>
        <v>0</v>
      </c>
      <c r="CZ174" s="108">
        <f t="shared" si="112"/>
        <v>0</v>
      </c>
      <c r="DA174" s="123">
        <f t="shared" si="71"/>
        <v>0</v>
      </c>
      <c r="DB174" s="121">
        <f t="shared" si="113"/>
        <v>0</v>
      </c>
      <c r="DC174" s="124">
        <f t="shared" si="72"/>
        <v>0</v>
      </c>
      <c r="DD174" s="125">
        <f t="shared" si="73"/>
        <v>0</v>
      </c>
      <c r="DE174" s="111">
        <f t="shared" si="114"/>
        <v>0</v>
      </c>
      <c r="DF174" s="106">
        <f t="shared" si="74"/>
        <v>383.85809331040235</v>
      </c>
      <c r="DG174" s="106" t="str">
        <f t="shared" si="115"/>
        <v>П7 30_Томильскене</v>
      </c>
      <c r="DH174" s="129">
        <v>1</v>
      </c>
      <c r="DI174" s="52" t="s">
        <v>47</v>
      </c>
      <c r="DJ174" s="22">
        <v>125</v>
      </c>
      <c r="DK174" s="22" t="s">
        <v>284</v>
      </c>
      <c r="DL174" s="22" t="s">
        <v>285</v>
      </c>
      <c r="DM174" s="31">
        <v>44319</v>
      </c>
      <c r="DN174" s="40"/>
      <c r="DO174" s="34">
        <v>194.48000000000002</v>
      </c>
      <c r="DP174" s="34"/>
      <c r="DQ174" s="34"/>
      <c r="DR174" s="34"/>
      <c r="DS174" s="34"/>
      <c r="DT174" s="35">
        <v>194.48000000000002</v>
      </c>
      <c r="DU174" s="36">
        <f t="shared" si="116"/>
        <v>1.0900000000000034</v>
      </c>
      <c r="DV174" s="37">
        <f t="shared" si="117"/>
        <v>0.13079941250814789</v>
      </c>
      <c r="DW174" s="105">
        <f t="shared" si="118"/>
        <v>1.2207994125081514</v>
      </c>
      <c r="DX174" s="34">
        <f t="shared" si="119"/>
        <v>1.2207994125081514</v>
      </c>
      <c r="DY174" s="34">
        <f t="shared" si="120"/>
        <v>0</v>
      </c>
      <c r="DZ174" s="34">
        <f t="shared" si="121"/>
        <v>2.3195188837654874</v>
      </c>
      <c r="EA174" s="41">
        <f t="shared" si="122"/>
        <v>0</v>
      </c>
      <c r="EB174" s="43">
        <f t="shared" si="123"/>
        <v>2.3195188837654874</v>
      </c>
      <c r="EC174" s="34">
        <v>0</v>
      </c>
      <c r="ED174" s="43">
        <f t="shared" si="124"/>
        <v>0</v>
      </c>
      <c r="EE174" s="104">
        <f t="shared" si="125"/>
        <v>2.3195188837654874</v>
      </c>
      <c r="EF174" s="39">
        <f t="shared" si="126"/>
        <v>1.389207002481996</v>
      </c>
      <c r="EG174" s="44">
        <f t="shared" si="127"/>
        <v>385.24730031288436</v>
      </c>
      <c r="EH174" s="144" t="s">
        <v>284</v>
      </c>
      <c r="EI174" s="129">
        <v>1</v>
      </c>
      <c r="EJ174" s="52" t="s">
        <v>47</v>
      </c>
    </row>
    <row r="175" spans="1:140" ht="15.75" thickBot="1" x14ac:dyDescent="0.3">
      <c r="A175" s="22">
        <v>126</v>
      </c>
      <c r="B175" s="22" t="s">
        <v>286</v>
      </c>
      <c r="C175" s="22" t="s">
        <v>287</v>
      </c>
      <c r="D175" s="31">
        <v>44196</v>
      </c>
      <c r="E175" s="34"/>
      <c r="F175" s="34">
        <v>0.34</v>
      </c>
      <c r="G175" s="34"/>
      <c r="H175" s="34"/>
      <c r="I175" s="34"/>
      <c r="J175" s="34"/>
      <c r="K175" s="35">
        <v>0.34</v>
      </c>
      <c r="L175" s="36">
        <v>0</v>
      </c>
      <c r="M175" s="37">
        <v>0</v>
      </c>
      <c r="N175" s="38">
        <v>0</v>
      </c>
      <c r="O175" s="34">
        <v>0</v>
      </c>
      <c r="P175" s="34">
        <v>0</v>
      </c>
      <c r="Q175" s="34">
        <v>0</v>
      </c>
      <c r="R175" s="42">
        <v>0</v>
      </c>
      <c r="S175" s="43">
        <v>0</v>
      </c>
      <c r="T175" s="34">
        <v>0</v>
      </c>
      <c r="U175" s="34">
        <v>0</v>
      </c>
      <c r="V175" s="39">
        <v>0</v>
      </c>
      <c r="W175" s="44">
        <v>0.71810012917557109</v>
      </c>
      <c r="X175" s="129">
        <v>1</v>
      </c>
      <c r="Y175" s="22" t="s">
        <v>47</v>
      </c>
      <c r="Z175" s="22">
        <v>126</v>
      </c>
      <c r="AA175" s="22" t="s">
        <v>286</v>
      </c>
      <c r="AB175" s="22" t="s">
        <v>287</v>
      </c>
      <c r="AC175" s="31">
        <v>44228</v>
      </c>
      <c r="AD175" s="40"/>
      <c r="AE175" s="22">
        <v>0.34</v>
      </c>
      <c r="AF175" s="22"/>
      <c r="AG175" s="22"/>
      <c r="AH175" s="22"/>
      <c r="AI175" s="22"/>
      <c r="AJ175" s="32">
        <v>0.34</v>
      </c>
      <c r="AK175" s="55">
        <f t="shared" si="68"/>
        <v>0</v>
      </c>
      <c r="AL175" s="56">
        <f t="shared" si="69"/>
        <v>0</v>
      </c>
      <c r="AM175" s="57">
        <f t="shared" si="75"/>
        <v>0</v>
      </c>
      <c r="AN175" s="49">
        <f t="shared" si="76"/>
        <v>0</v>
      </c>
      <c r="AO175" s="49">
        <f t="shared" si="77"/>
        <v>0</v>
      </c>
      <c r="AP175" s="49">
        <f t="shared" si="78"/>
        <v>0</v>
      </c>
      <c r="AQ175" s="58">
        <f t="shared" si="79"/>
        <v>0</v>
      </c>
      <c r="AR175" s="59">
        <f t="shared" si="80"/>
        <v>0</v>
      </c>
      <c r="AS175" s="49">
        <f t="shared" si="81"/>
        <v>0</v>
      </c>
      <c r="AT175" s="64">
        <f t="shared" si="82"/>
        <v>0</v>
      </c>
      <c r="AU175" s="73">
        <f t="shared" si="83"/>
        <v>0</v>
      </c>
      <c r="AV175" s="40">
        <v>0</v>
      </c>
      <c r="AW175" s="6">
        <v>0</v>
      </c>
      <c r="AX175" s="72">
        <f t="shared" si="84"/>
        <v>0</v>
      </c>
      <c r="AY175" s="74">
        <f t="shared" si="85"/>
        <v>0</v>
      </c>
      <c r="AZ175" s="66">
        <f t="shared" si="86"/>
        <v>0.71810012917557109</v>
      </c>
      <c r="BA175" s="129">
        <v>1</v>
      </c>
      <c r="BB175" s="52" t="s">
        <v>47</v>
      </c>
      <c r="BC175" s="22">
        <v>126</v>
      </c>
      <c r="BD175" s="22" t="s">
        <v>286</v>
      </c>
      <c r="BE175" s="22" t="s">
        <v>287</v>
      </c>
      <c r="BF175" s="83">
        <v>44255</v>
      </c>
      <c r="BG175" s="40"/>
      <c r="BH175" s="34">
        <v>0.34</v>
      </c>
      <c r="BI175" s="34"/>
      <c r="BJ175" s="34"/>
      <c r="BK175" s="34"/>
      <c r="BL175" s="34"/>
      <c r="BM175" s="35">
        <f t="shared" si="87"/>
        <v>0.34</v>
      </c>
      <c r="BN175" s="36">
        <f t="shared" si="88"/>
        <v>0</v>
      </c>
      <c r="BO175" s="37">
        <f t="shared" si="70"/>
        <v>0</v>
      </c>
      <c r="BP175" s="41">
        <f t="shared" si="89"/>
        <v>0</v>
      </c>
      <c r="BQ175" s="34">
        <f t="shared" si="90"/>
        <v>0</v>
      </c>
      <c r="BR175" s="34">
        <f t="shared" si="91"/>
        <v>0</v>
      </c>
      <c r="BS175" s="34">
        <f t="shared" si="92"/>
        <v>0</v>
      </c>
      <c r="BT175" s="42">
        <f t="shared" si="93"/>
        <v>0</v>
      </c>
      <c r="BU175" s="43">
        <f t="shared" si="94"/>
        <v>0</v>
      </c>
      <c r="BV175" s="34">
        <f t="shared" si="95"/>
        <v>0</v>
      </c>
      <c r="BW175" s="43">
        <f t="shared" si="96"/>
        <v>0</v>
      </c>
      <c r="BX175" s="40">
        <f t="shared" si="97"/>
        <v>0</v>
      </c>
      <c r="BY175" s="93">
        <f t="shared" si="98"/>
        <v>0</v>
      </c>
      <c r="BZ175" s="39">
        <f t="shared" si="99"/>
        <v>0</v>
      </c>
      <c r="CA175" s="94">
        <f t="shared" si="100"/>
        <v>0.71810012917557109</v>
      </c>
      <c r="CB175" s="129">
        <v>1</v>
      </c>
      <c r="CC175" s="52" t="s">
        <v>47</v>
      </c>
      <c r="CD175" s="22">
        <v>126</v>
      </c>
      <c r="CE175" s="22" t="s">
        <v>286</v>
      </c>
      <c r="CF175" s="22" t="s">
        <v>287</v>
      </c>
      <c r="CG175" s="31">
        <v>44286</v>
      </c>
      <c r="CH175" s="40"/>
      <c r="CI175" s="22">
        <v>0.34</v>
      </c>
      <c r="CJ175" s="22"/>
      <c r="CK175" s="22"/>
      <c r="CL175" s="22"/>
      <c r="CM175" s="22"/>
      <c r="CN175" s="32">
        <v>0.34</v>
      </c>
      <c r="CO175" s="36">
        <f t="shared" si="101"/>
        <v>0</v>
      </c>
      <c r="CP175" s="37">
        <f t="shared" si="102"/>
        <v>0</v>
      </c>
      <c r="CQ175" s="105">
        <f t="shared" si="103"/>
        <v>0</v>
      </c>
      <c r="CR175" s="34">
        <f t="shared" si="104"/>
        <v>0</v>
      </c>
      <c r="CS175" s="34">
        <f t="shared" si="105"/>
        <v>0</v>
      </c>
      <c r="CT175" s="34">
        <f t="shared" si="106"/>
        <v>0</v>
      </c>
      <c r="CU175" s="41">
        <f t="shared" si="107"/>
        <v>0</v>
      </c>
      <c r="CV175" s="43">
        <f t="shared" si="108"/>
        <v>0</v>
      </c>
      <c r="CW175" s="34">
        <f t="shared" si="109"/>
        <v>0</v>
      </c>
      <c r="CX175" s="43">
        <f t="shared" si="110"/>
        <v>0</v>
      </c>
      <c r="CY175" s="40">
        <f t="shared" si="111"/>
        <v>0</v>
      </c>
      <c r="CZ175" s="108">
        <f t="shared" si="112"/>
        <v>0</v>
      </c>
      <c r="DA175" s="123">
        <f t="shared" si="71"/>
        <v>0</v>
      </c>
      <c r="DB175" s="121">
        <f t="shared" si="113"/>
        <v>0</v>
      </c>
      <c r="DC175" s="124">
        <f t="shared" si="72"/>
        <v>0</v>
      </c>
      <c r="DD175" s="125">
        <f t="shared" si="73"/>
        <v>0</v>
      </c>
      <c r="DE175" s="111">
        <f t="shared" si="114"/>
        <v>0</v>
      </c>
      <c r="DF175" s="106">
        <f t="shared" si="74"/>
        <v>0.71810012917557109</v>
      </c>
      <c r="DG175" s="106" t="str">
        <f t="shared" si="115"/>
        <v>П7 352_Бем</v>
      </c>
      <c r="DH175" s="129">
        <v>1</v>
      </c>
      <c r="DI175" s="52" t="s">
        <v>47</v>
      </c>
      <c r="DJ175" s="22">
        <v>126</v>
      </c>
      <c r="DK175" s="22" t="s">
        <v>286</v>
      </c>
      <c r="DL175" s="22" t="s">
        <v>287</v>
      </c>
      <c r="DM175" s="31">
        <v>44319</v>
      </c>
      <c r="DN175" s="40"/>
      <c r="DO175" s="34">
        <v>0.34</v>
      </c>
      <c r="DP175" s="34"/>
      <c r="DQ175" s="34"/>
      <c r="DR175" s="34"/>
      <c r="DS175" s="34"/>
      <c r="DT175" s="35">
        <v>0.34</v>
      </c>
      <c r="DU175" s="36">
        <f t="shared" si="116"/>
        <v>0</v>
      </c>
      <c r="DV175" s="37">
        <f t="shared" si="117"/>
        <v>0</v>
      </c>
      <c r="DW175" s="105">
        <f t="shared" si="118"/>
        <v>0</v>
      </c>
      <c r="DX175" s="34">
        <f t="shared" si="119"/>
        <v>0</v>
      </c>
      <c r="DY175" s="34">
        <f t="shared" si="120"/>
        <v>0</v>
      </c>
      <c r="DZ175" s="34">
        <f t="shared" si="121"/>
        <v>0</v>
      </c>
      <c r="EA175" s="41">
        <f t="shared" si="122"/>
        <v>0</v>
      </c>
      <c r="EB175" s="43">
        <f t="shared" si="123"/>
        <v>0</v>
      </c>
      <c r="EC175" s="34">
        <v>0</v>
      </c>
      <c r="ED175" s="43">
        <f t="shared" si="124"/>
        <v>0</v>
      </c>
      <c r="EE175" s="104">
        <f t="shared" si="125"/>
        <v>0</v>
      </c>
      <c r="EF175" s="39">
        <f t="shared" si="126"/>
        <v>0</v>
      </c>
      <c r="EG175" s="44">
        <f t="shared" si="127"/>
        <v>0.71810012917557109</v>
      </c>
      <c r="EH175" s="144" t="s">
        <v>286</v>
      </c>
      <c r="EI175" s="129">
        <v>1</v>
      </c>
      <c r="EJ175" s="52" t="s">
        <v>47</v>
      </c>
    </row>
    <row r="176" spans="1:140" ht="15.75" thickBot="1" x14ac:dyDescent="0.3">
      <c r="A176" s="22">
        <v>127</v>
      </c>
      <c r="B176" s="22" t="s">
        <v>288</v>
      </c>
      <c r="C176" s="22" t="s">
        <v>289</v>
      </c>
      <c r="D176" s="31">
        <v>44196</v>
      </c>
      <c r="E176" s="34">
        <v>3326.41</v>
      </c>
      <c r="F176" s="34">
        <v>1493.8700000000001</v>
      </c>
      <c r="G176" s="34"/>
      <c r="H176" s="34"/>
      <c r="I176" s="34"/>
      <c r="J176" s="34"/>
      <c r="K176" s="35">
        <v>1493.8700000000001</v>
      </c>
      <c r="L176" s="36">
        <v>5.7300000000000182</v>
      </c>
      <c r="M176" s="37">
        <v>0.68760012565045425</v>
      </c>
      <c r="N176" s="38">
        <v>6.4176001256504724</v>
      </c>
      <c r="O176" s="34">
        <v>6.4176001256504724</v>
      </c>
      <c r="P176" s="34">
        <v>0</v>
      </c>
      <c r="Q176" s="34">
        <v>12.193440238735898</v>
      </c>
      <c r="R176" s="42">
        <v>0</v>
      </c>
      <c r="S176" s="43">
        <v>12.193440238735898</v>
      </c>
      <c r="T176" s="34">
        <v>0</v>
      </c>
      <c r="U176" s="34">
        <v>0</v>
      </c>
      <c r="V176" s="39">
        <v>12.193440238735898</v>
      </c>
      <c r="W176" s="44">
        <v>12.190986311947094</v>
      </c>
      <c r="X176" s="129">
        <v>1</v>
      </c>
      <c r="Y176" s="22" t="s">
        <v>47</v>
      </c>
      <c r="Z176" s="22">
        <v>127</v>
      </c>
      <c r="AA176" s="22" t="s">
        <v>288</v>
      </c>
      <c r="AB176" s="22" t="s">
        <v>289</v>
      </c>
      <c r="AC176" s="31">
        <v>44228</v>
      </c>
      <c r="AD176" s="40"/>
      <c r="AE176" s="22">
        <v>1515.8600000000001</v>
      </c>
      <c r="AF176" s="22"/>
      <c r="AG176" s="22"/>
      <c r="AH176" s="22"/>
      <c r="AI176" s="22"/>
      <c r="AJ176" s="32">
        <v>1515.8600000000001</v>
      </c>
      <c r="AK176" s="55">
        <f t="shared" si="68"/>
        <v>21.990000000000009</v>
      </c>
      <c r="AL176" s="56">
        <f t="shared" si="69"/>
        <v>2.6377655395289517</v>
      </c>
      <c r="AM176" s="57">
        <f t="shared" si="75"/>
        <v>24.627765539528962</v>
      </c>
      <c r="AN176" s="49">
        <f t="shared" si="76"/>
        <v>24.627765539528962</v>
      </c>
      <c r="AO176" s="49">
        <f t="shared" si="77"/>
        <v>0</v>
      </c>
      <c r="AP176" s="49">
        <f t="shared" si="78"/>
        <v>46.792754525105025</v>
      </c>
      <c r="AQ176" s="58">
        <f t="shared" si="79"/>
        <v>0</v>
      </c>
      <c r="AR176" s="59">
        <f t="shared" si="80"/>
        <v>46.792754525105025</v>
      </c>
      <c r="AS176" s="49">
        <f t="shared" si="81"/>
        <v>0</v>
      </c>
      <c r="AT176" s="64">
        <f t="shared" si="82"/>
        <v>0</v>
      </c>
      <c r="AU176" s="73">
        <f t="shared" si="83"/>
        <v>46.792754525105025</v>
      </c>
      <c r="AV176" s="40">
        <v>12.193440238735898</v>
      </c>
      <c r="AW176" s="6">
        <v>1989.6878721700764</v>
      </c>
      <c r="AX176" s="72">
        <f t="shared" si="84"/>
        <v>-2494.9438309736515</v>
      </c>
      <c r="AY176" s="74">
        <f t="shared" si="85"/>
        <v>-2448.1510764485465</v>
      </c>
      <c r="AZ176" s="66">
        <f t="shared" si="86"/>
        <v>-2435.9600901365993</v>
      </c>
      <c r="BA176" s="129">
        <v>1</v>
      </c>
      <c r="BB176" s="52" t="s">
        <v>47</v>
      </c>
      <c r="BC176" s="22">
        <v>127</v>
      </c>
      <c r="BD176" s="22" t="s">
        <v>288</v>
      </c>
      <c r="BE176" s="22" t="s">
        <v>289</v>
      </c>
      <c r="BF176" s="83">
        <v>44255</v>
      </c>
      <c r="BG176" s="40"/>
      <c r="BH176" s="34">
        <v>1522.26</v>
      </c>
      <c r="BI176" s="34"/>
      <c r="BJ176" s="34"/>
      <c r="BK176" s="34"/>
      <c r="BL176" s="34"/>
      <c r="BM176" s="35">
        <f t="shared" si="87"/>
        <v>1522.26</v>
      </c>
      <c r="BN176" s="36">
        <f t="shared" si="88"/>
        <v>6.3999999999998636</v>
      </c>
      <c r="BO176" s="37">
        <f t="shared" si="70"/>
        <v>0.76799999999998092</v>
      </c>
      <c r="BP176" s="41">
        <f t="shared" si="89"/>
        <v>7.1679999999998447</v>
      </c>
      <c r="BQ176" s="34">
        <f t="shared" si="90"/>
        <v>7.1679999999998447</v>
      </c>
      <c r="BR176" s="34">
        <f t="shared" si="91"/>
        <v>0</v>
      </c>
      <c r="BS176" s="34">
        <f t="shared" si="92"/>
        <v>13.619199999999704</v>
      </c>
      <c r="BT176" s="42">
        <f t="shared" si="93"/>
        <v>0</v>
      </c>
      <c r="BU176" s="43">
        <f t="shared" si="94"/>
        <v>13.619199999999704</v>
      </c>
      <c r="BV176" s="34">
        <f t="shared" si="95"/>
        <v>0</v>
      </c>
      <c r="BW176" s="43">
        <f t="shared" si="96"/>
        <v>0</v>
      </c>
      <c r="BX176" s="40">
        <f t="shared" si="97"/>
        <v>13.619199999999704</v>
      </c>
      <c r="BY176" s="93">
        <f t="shared" si="98"/>
        <v>1.6194081093520598</v>
      </c>
      <c r="BZ176" s="39">
        <f t="shared" si="99"/>
        <v>15.238608109351764</v>
      </c>
      <c r="CA176" s="94">
        <f t="shared" si="100"/>
        <v>-2420.7214820272475</v>
      </c>
      <c r="CB176" s="129">
        <v>1</v>
      </c>
      <c r="CC176" s="52" t="s">
        <v>47</v>
      </c>
      <c r="CD176" s="22">
        <v>127</v>
      </c>
      <c r="CE176" s="22" t="s">
        <v>288</v>
      </c>
      <c r="CF176" s="22" t="s">
        <v>289</v>
      </c>
      <c r="CG176" s="31">
        <v>44286</v>
      </c>
      <c r="CH176" s="40"/>
      <c r="CI176" s="22">
        <v>1583.57</v>
      </c>
      <c r="CJ176" s="22"/>
      <c r="CK176" s="22"/>
      <c r="CL176" s="22"/>
      <c r="CM176" s="22"/>
      <c r="CN176" s="32">
        <v>1583.57</v>
      </c>
      <c r="CO176" s="36">
        <f t="shared" si="101"/>
        <v>61.309999999999945</v>
      </c>
      <c r="CP176" s="37">
        <f t="shared" si="102"/>
        <v>7.3572059863654884</v>
      </c>
      <c r="CQ176" s="105">
        <f t="shared" si="103"/>
        <v>68.667205986365431</v>
      </c>
      <c r="CR176" s="34">
        <f t="shared" si="104"/>
        <v>68.667205986365431</v>
      </c>
      <c r="CS176" s="34">
        <f t="shared" si="105"/>
        <v>0</v>
      </c>
      <c r="CT176" s="34">
        <f t="shared" si="106"/>
        <v>130.4676913740943</v>
      </c>
      <c r="CU176" s="41">
        <f t="shared" si="107"/>
        <v>0</v>
      </c>
      <c r="CV176" s="43">
        <f t="shared" si="108"/>
        <v>130.4676913740943</v>
      </c>
      <c r="CW176" s="34">
        <f t="shared" si="109"/>
        <v>130.4676913740943</v>
      </c>
      <c r="CX176" s="43">
        <f t="shared" si="110"/>
        <v>6.8034536157393104</v>
      </c>
      <c r="CY176" s="40">
        <f t="shared" si="111"/>
        <v>137.2711449898336</v>
      </c>
      <c r="CZ176" s="108">
        <f t="shared" si="112"/>
        <v>12.22646601611206</v>
      </c>
      <c r="DA176" s="123">
        <f t="shared" si="71"/>
        <v>-1.6194081093520598</v>
      </c>
      <c r="DB176" s="121">
        <f t="shared" si="113"/>
        <v>-12.22646601611206</v>
      </c>
      <c r="DC176" s="124">
        <f t="shared" si="72"/>
        <v>-5.6581053094768192</v>
      </c>
      <c r="DD176" s="125">
        <f t="shared" si="73"/>
        <v>-39.788769864023195</v>
      </c>
      <c r="DE176" s="111">
        <f t="shared" si="114"/>
        <v>90.204861706981532</v>
      </c>
      <c r="DF176" s="106">
        <f t="shared" si="74"/>
        <v>-2330.5166203202662</v>
      </c>
      <c r="DG176" s="106" t="str">
        <f t="shared" si="115"/>
        <v>П7 358_Андрияшкина С.Ю.</v>
      </c>
      <c r="DH176" s="129">
        <v>1</v>
      </c>
      <c r="DI176" s="52" t="s">
        <v>47</v>
      </c>
      <c r="DJ176" s="22">
        <v>127</v>
      </c>
      <c r="DK176" s="22" t="s">
        <v>288</v>
      </c>
      <c r="DL176" s="22" t="s">
        <v>289</v>
      </c>
      <c r="DM176" s="31">
        <v>44319</v>
      </c>
      <c r="DN176" s="40"/>
      <c r="DO176" s="34">
        <v>1698.45</v>
      </c>
      <c r="DP176" s="34"/>
      <c r="DQ176" s="34"/>
      <c r="DR176" s="34"/>
      <c r="DS176" s="34"/>
      <c r="DT176" s="35">
        <v>1698.45</v>
      </c>
      <c r="DU176" s="36">
        <f t="shared" si="116"/>
        <v>114.88000000000011</v>
      </c>
      <c r="DV176" s="37">
        <f t="shared" si="117"/>
        <v>13.785538081592657</v>
      </c>
      <c r="DW176" s="105">
        <f t="shared" si="118"/>
        <v>128.66553808159276</v>
      </c>
      <c r="DX176" s="34">
        <f t="shared" si="119"/>
        <v>110</v>
      </c>
      <c r="DY176" s="34">
        <f t="shared" si="120"/>
        <v>18.665538081592757</v>
      </c>
      <c r="DZ176" s="34">
        <f t="shared" si="121"/>
        <v>209</v>
      </c>
      <c r="EA176" s="41">
        <f t="shared" si="122"/>
        <v>46.333754582628778</v>
      </c>
      <c r="EB176" s="43">
        <f t="shared" si="123"/>
        <v>255.33375458262879</v>
      </c>
      <c r="EC176" s="34">
        <v>130.4676913740943</v>
      </c>
      <c r="ED176" s="43">
        <f t="shared" si="124"/>
        <v>6.8034536157393104</v>
      </c>
      <c r="EE176" s="104">
        <f t="shared" si="125"/>
        <v>262.13720819836811</v>
      </c>
      <c r="EF176" s="39">
        <f t="shared" si="126"/>
        <v>156.99930179015183</v>
      </c>
      <c r="EG176" s="44">
        <f t="shared" si="127"/>
        <v>-2173.5173185301142</v>
      </c>
      <c r="EH176" s="144" t="s">
        <v>288</v>
      </c>
      <c r="EI176" s="129">
        <v>1</v>
      </c>
      <c r="EJ176" s="52" t="s">
        <v>47</v>
      </c>
    </row>
    <row r="177" spans="1:140" ht="15.75" thickBot="1" x14ac:dyDescent="0.3">
      <c r="A177" s="22">
        <v>128</v>
      </c>
      <c r="B177" s="22" t="s">
        <v>290</v>
      </c>
      <c r="C177" s="22" t="s">
        <v>291</v>
      </c>
      <c r="D177" s="31">
        <v>44196</v>
      </c>
      <c r="E177" s="34"/>
      <c r="F177" s="34">
        <v>0.72</v>
      </c>
      <c r="G177" s="34"/>
      <c r="H177" s="34"/>
      <c r="I177" s="34"/>
      <c r="J177" s="34"/>
      <c r="K177" s="35">
        <v>0.72</v>
      </c>
      <c r="L177" s="36">
        <v>0</v>
      </c>
      <c r="M177" s="37">
        <v>0</v>
      </c>
      <c r="N177" s="38">
        <v>0</v>
      </c>
      <c r="O177" s="34">
        <v>0</v>
      </c>
      <c r="P177" s="34">
        <v>0</v>
      </c>
      <c r="Q177" s="34">
        <v>0</v>
      </c>
      <c r="R177" s="42">
        <v>0</v>
      </c>
      <c r="S177" s="43">
        <v>0</v>
      </c>
      <c r="T177" s="34">
        <v>0</v>
      </c>
      <c r="U177" s="34">
        <v>0</v>
      </c>
      <c r="V177" s="39">
        <v>0</v>
      </c>
      <c r="W177" s="44">
        <v>1.6094977201271454</v>
      </c>
      <c r="X177" s="129">
        <v>1</v>
      </c>
      <c r="Y177" s="22" t="s">
        <v>47</v>
      </c>
      <c r="Z177" s="22">
        <v>128</v>
      </c>
      <c r="AA177" s="22" t="s">
        <v>290</v>
      </c>
      <c r="AB177" s="22" t="s">
        <v>291</v>
      </c>
      <c r="AC177" s="31">
        <v>44228</v>
      </c>
      <c r="AD177" s="40"/>
      <c r="AE177" s="22">
        <v>0.73</v>
      </c>
      <c r="AF177" s="22"/>
      <c r="AG177" s="22"/>
      <c r="AH177" s="22"/>
      <c r="AI177" s="22"/>
      <c r="AJ177" s="32">
        <v>0.73</v>
      </c>
      <c r="AK177" s="55">
        <f t="shared" si="68"/>
        <v>1.0000000000000009E-2</v>
      </c>
      <c r="AL177" s="56">
        <f t="shared" si="69"/>
        <v>1.1995295768662815E-3</v>
      </c>
      <c r="AM177" s="57">
        <f t="shared" si="75"/>
        <v>1.1199529576866291E-2</v>
      </c>
      <c r="AN177" s="49">
        <f t="shared" si="76"/>
        <v>1.1199529576866291E-2</v>
      </c>
      <c r="AO177" s="49">
        <f t="shared" si="77"/>
        <v>0</v>
      </c>
      <c r="AP177" s="49">
        <f t="shared" si="78"/>
        <v>2.1279106196045953E-2</v>
      </c>
      <c r="AQ177" s="58">
        <f t="shared" si="79"/>
        <v>0</v>
      </c>
      <c r="AR177" s="59">
        <f t="shared" si="80"/>
        <v>2.1279106196045953E-2</v>
      </c>
      <c r="AS177" s="49">
        <f t="shared" si="81"/>
        <v>0</v>
      </c>
      <c r="AT177" s="64">
        <f t="shared" si="82"/>
        <v>0</v>
      </c>
      <c r="AU177" s="73">
        <f t="shared" si="83"/>
        <v>2.1279106196045953E-2</v>
      </c>
      <c r="AV177" s="40">
        <v>0</v>
      </c>
      <c r="AW177" s="6">
        <v>0</v>
      </c>
      <c r="AX177" s="72">
        <f t="shared" si="84"/>
        <v>-2.5914407562113467E-2</v>
      </c>
      <c r="AY177" s="74">
        <f t="shared" si="85"/>
        <v>-4.6353013660675145E-3</v>
      </c>
      <c r="AZ177" s="66">
        <f t="shared" si="86"/>
        <v>1.6048624187610778</v>
      </c>
      <c r="BA177" s="129">
        <v>1</v>
      </c>
      <c r="BB177" s="52" t="s">
        <v>47</v>
      </c>
      <c r="BC177" s="22">
        <v>128</v>
      </c>
      <c r="BD177" s="22" t="s">
        <v>290</v>
      </c>
      <c r="BE177" s="22" t="s">
        <v>291</v>
      </c>
      <c r="BF177" s="83">
        <v>44255</v>
      </c>
      <c r="BG177" s="40"/>
      <c r="BH177" s="34">
        <v>0.75</v>
      </c>
      <c r="BI177" s="34"/>
      <c r="BJ177" s="34"/>
      <c r="BK177" s="34"/>
      <c r="BL177" s="34"/>
      <c r="BM177" s="35">
        <f t="shared" si="87"/>
        <v>0.75</v>
      </c>
      <c r="BN177" s="36">
        <f t="shared" si="88"/>
        <v>2.0000000000000018E-2</v>
      </c>
      <c r="BO177" s="37">
        <f t="shared" si="70"/>
        <v>2.3999999999999937E-3</v>
      </c>
      <c r="BP177" s="41">
        <f t="shared" si="89"/>
        <v>2.240000000000001E-2</v>
      </c>
      <c r="BQ177" s="34">
        <f t="shared" si="90"/>
        <v>2.240000000000001E-2</v>
      </c>
      <c r="BR177" s="34">
        <f t="shared" si="91"/>
        <v>0</v>
      </c>
      <c r="BS177" s="34">
        <f t="shared" si="92"/>
        <v>4.2560000000000014E-2</v>
      </c>
      <c r="BT177" s="42">
        <f t="shared" si="93"/>
        <v>0</v>
      </c>
      <c r="BU177" s="43">
        <f t="shared" si="94"/>
        <v>4.2560000000000014E-2</v>
      </c>
      <c r="BV177" s="34">
        <f t="shared" si="95"/>
        <v>0</v>
      </c>
      <c r="BW177" s="43">
        <f t="shared" si="96"/>
        <v>0</v>
      </c>
      <c r="BX177" s="40">
        <f t="shared" si="97"/>
        <v>4.2560000000000014E-2</v>
      </c>
      <c r="BY177" s="93">
        <f t="shared" si="98"/>
        <v>5.0606503417252981E-3</v>
      </c>
      <c r="BZ177" s="39">
        <f t="shared" si="99"/>
        <v>4.7620650341725315E-2</v>
      </c>
      <c r="CA177" s="94">
        <f t="shared" si="100"/>
        <v>1.6524830691028032</v>
      </c>
      <c r="CB177" s="129">
        <v>1</v>
      </c>
      <c r="CC177" s="52" t="s">
        <v>47</v>
      </c>
      <c r="CD177" s="22">
        <v>128</v>
      </c>
      <c r="CE177" s="22" t="s">
        <v>290</v>
      </c>
      <c r="CF177" s="22" t="s">
        <v>291</v>
      </c>
      <c r="CG177" s="31">
        <v>44286</v>
      </c>
      <c r="CH177" s="40"/>
      <c r="CI177" s="22">
        <v>0.75</v>
      </c>
      <c r="CJ177" s="22"/>
      <c r="CK177" s="22"/>
      <c r="CL177" s="22"/>
      <c r="CM177" s="22"/>
      <c r="CN177" s="32">
        <v>0.75</v>
      </c>
      <c r="CO177" s="36">
        <f t="shared" si="101"/>
        <v>0</v>
      </c>
      <c r="CP177" s="37">
        <f t="shared" si="102"/>
        <v>0</v>
      </c>
      <c r="CQ177" s="105">
        <f t="shared" si="103"/>
        <v>0</v>
      </c>
      <c r="CR177" s="34">
        <f t="shared" si="104"/>
        <v>0</v>
      </c>
      <c r="CS177" s="34">
        <f t="shared" si="105"/>
        <v>0</v>
      </c>
      <c r="CT177" s="34">
        <f t="shared" si="106"/>
        <v>0</v>
      </c>
      <c r="CU177" s="41">
        <f t="shared" si="107"/>
        <v>0</v>
      </c>
      <c r="CV177" s="43">
        <f t="shared" si="108"/>
        <v>0</v>
      </c>
      <c r="CW177" s="34">
        <f t="shared" si="109"/>
        <v>0</v>
      </c>
      <c r="CX177" s="43">
        <f t="shared" si="110"/>
        <v>0</v>
      </c>
      <c r="CY177" s="40">
        <f t="shared" si="111"/>
        <v>0</v>
      </c>
      <c r="CZ177" s="108">
        <f t="shared" si="112"/>
        <v>0</v>
      </c>
      <c r="DA177" s="123">
        <f t="shared" si="71"/>
        <v>-5.0606503417252981E-3</v>
      </c>
      <c r="DB177" s="121">
        <f t="shared" si="113"/>
        <v>0</v>
      </c>
      <c r="DC177" s="124">
        <f t="shared" si="72"/>
        <v>-1.768157909211545E-2</v>
      </c>
      <c r="DD177" s="125">
        <f t="shared" si="73"/>
        <v>0</v>
      </c>
      <c r="DE177" s="111">
        <f t="shared" si="114"/>
        <v>-2.2742229433840747E-2</v>
      </c>
      <c r="DF177" s="106">
        <f t="shared" si="74"/>
        <v>1.6297408396689623</v>
      </c>
      <c r="DG177" s="106" t="str">
        <f t="shared" si="115"/>
        <v>П7 369_Морозова</v>
      </c>
      <c r="DH177" s="129">
        <v>1</v>
      </c>
      <c r="DI177" s="52" t="s">
        <v>47</v>
      </c>
      <c r="DJ177" s="22">
        <v>128</v>
      </c>
      <c r="DK177" s="22" t="s">
        <v>290</v>
      </c>
      <c r="DL177" s="22" t="s">
        <v>291</v>
      </c>
      <c r="DM177" s="31">
        <v>44319</v>
      </c>
      <c r="DN177" s="40"/>
      <c r="DO177" s="34">
        <v>0.75</v>
      </c>
      <c r="DP177" s="34"/>
      <c r="DQ177" s="34"/>
      <c r="DR177" s="34"/>
      <c r="DS177" s="34"/>
      <c r="DT177" s="35">
        <v>0.75</v>
      </c>
      <c r="DU177" s="36">
        <f t="shared" si="116"/>
        <v>0</v>
      </c>
      <c r="DV177" s="37">
        <f t="shared" si="117"/>
        <v>0</v>
      </c>
      <c r="DW177" s="105">
        <f t="shared" si="118"/>
        <v>0</v>
      </c>
      <c r="DX177" s="34">
        <f t="shared" si="119"/>
        <v>0</v>
      </c>
      <c r="DY177" s="34">
        <f t="shared" si="120"/>
        <v>0</v>
      </c>
      <c r="DZ177" s="34">
        <f t="shared" si="121"/>
        <v>0</v>
      </c>
      <c r="EA177" s="41">
        <f t="shared" si="122"/>
        <v>0</v>
      </c>
      <c r="EB177" s="43">
        <f t="shared" si="123"/>
        <v>0</v>
      </c>
      <c r="EC177" s="34">
        <v>0</v>
      </c>
      <c r="ED177" s="43">
        <f t="shared" si="124"/>
        <v>0</v>
      </c>
      <c r="EE177" s="104">
        <f t="shared" si="125"/>
        <v>0</v>
      </c>
      <c r="EF177" s="39">
        <f t="shared" si="126"/>
        <v>0</v>
      </c>
      <c r="EG177" s="44">
        <f t="shared" si="127"/>
        <v>1.6297408396689623</v>
      </c>
      <c r="EH177" s="144" t="s">
        <v>290</v>
      </c>
      <c r="EI177" s="129">
        <v>1</v>
      </c>
      <c r="EJ177" s="52" t="s">
        <v>47</v>
      </c>
    </row>
    <row r="178" spans="1:140" ht="15.75" thickBot="1" x14ac:dyDescent="0.3">
      <c r="A178" s="22">
        <v>129</v>
      </c>
      <c r="B178" s="22" t="s">
        <v>292</v>
      </c>
      <c r="C178" s="22" t="s">
        <v>293</v>
      </c>
      <c r="D178" s="31">
        <v>44196</v>
      </c>
      <c r="E178" s="34"/>
      <c r="F178" s="34">
        <v>3750.61</v>
      </c>
      <c r="G178" s="34"/>
      <c r="H178" s="34"/>
      <c r="I178" s="34"/>
      <c r="J178" s="34"/>
      <c r="K178" s="35">
        <v>3750.61</v>
      </c>
      <c r="L178" s="36">
        <v>1894.49</v>
      </c>
      <c r="M178" s="37">
        <v>227.33884154337261</v>
      </c>
      <c r="N178" s="38">
        <v>2121.8288415433726</v>
      </c>
      <c r="O178" s="34">
        <v>110</v>
      </c>
      <c r="P178" s="34">
        <v>2011.8288415433726</v>
      </c>
      <c r="Q178" s="34">
        <v>209</v>
      </c>
      <c r="R178" s="42">
        <v>5224.9725291043515</v>
      </c>
      <c r="S178" s="43">
        <v>5433.9725291043515</v>
      </c>
      <c r="T178" s="34">
        <v>5433.9725291043515</v>
      </c>
      <c r="U178" s="34">
        <v>247.48221674162508</v>
      </c>
      <c r="V178" s="39">
        <v>5681.4547458459765</v>
      </c>
      <c r="W178" s="44">
        <v>4689.9153975205691</v>
      </c>
      <c r="X178" s="129">
        <v>1</v>
      </c>
      <c r="Y178" s="22" t="s">
        <v>47</v>
      </c>
      <c r="Z178" s="22">
        <v>129</v>
      </c>
      <c r="AA178" s="22" t="s">
        <v>292</v>
      </c>
      <c r="AB178" s="22" t="s">
        <v>293</v>
      </c>
      <c r="AC178" s="31">
        <v>44228</v>
      </c>
      <c r="AD178" s="40">
        <v>5000</v>
      </c>
      <c r="AE178" s="22">
        <v>5819.28</v>
      </c>
      <c r="AF178" s="22"/>
      <c r="AG178" s="22"/>
      <c r="AH178" s="22"/>
      <c r="AI178" s="22"/>
      <c r="AJ178" s="32">
        <v>5819.28</v>
      </c>
      <c r="AK178" s="55">
        <f t="shared" ref="AK178:AK182" si="128">AJ178-K178</f>
        <v>2068.6699999999996</v>
      </c>
      <c r="AL178" s="56">
        <f t="shared" ref="AL178:AL182" si="129">$F$34/$E$34*AK178</f>
        <v>248.14308497759677</v>
      </c>
      <c r="AM178" s="57">
        <f t="shared" si="75"/>
        <v>2316.8130849775962</v>
      </c>
      <c r="AN178" s="49">
        <f t="shared" si="76"/>
        <v>110</v>
      </c>
      <c r="AO178" s="49">
        <f t="shared" si="77"/>
        <v>2206.8130849775962</v>
      </c>
      <c r="AP178" s="49">
        <f t="shared" si="78"/>
        <v>209</v>
      </c>
      <c r="AQ178" s="58">
        <f t="shared" si="79"/>
        <v>5876.2325237458044</v>
      </c>
      <c r="AR178" s="59">
        <f t="shared" si="80"/>
        <v>6085.2325237458044</v>
      </c>
      <c r="AS178" s="49">
        <f t="shared" si="81"/>
        <v>6085.2325237458044</v>
      </c>
      <c r="AT178" s="64">
        <f t="shared" si="82"/>
        <v>231.92484455507861</v>
      </c>
      <c r="AU178" s="73">
        <f t="shared" si="83"/>
        <v>6317.1573683008828</v>
      </c>
      <c r="AV178" s="40">
        <v>5681.4547458459765</v>
      </c>
      <c r="AW178" s="6">
        <v>1755.6508720564254</v>
      </c>
      <c r="AX178" s="72">
        <f t="shared" si="84"/>
        <v>-16750.40170659027</v>
      </c>
      <c r="AY178" s="74">
        <f t="shared" si="85"/>
        <v>-10433.244338289387</v>
      </c>
      <c r="AZ178" s="66">
        <f t="shared" si="86"/>
        <v>-10743.328940768817</v>
      </c>
      <c r="BA178" s="129">
        <v>1</v>
      </c>
      <c r="BB178" s="52" t="s">
        <v>47</v>
      </c>
      <c r="BC178" s="22">
        <v>129</v>
      </c>
      <c r="BD178" s="22" t="s">
        <v>292</v>
      </c>
      <c r="BE178" s="22" t="s">
        <v>293</v>
      </c>
      <c r="BF178" s="83">
        <v>44255</v>
      </c>
      <c r="BG178" s="40"/>
      <c r="BH178" s="34">
        <v>7305.01</v>
      </c>
      <c r="BI178" s="34"/>
      <c r="BJ178" s="34"/>
      <c r="BK178" s="34"/>
      <c r="BL178" s="34"/>
      <c r="BM178" s="35">
        <f t="shared" si="87"/>
        <v>7305.01</v>
      </c>
      <c r="BN178" s="36">
        <f t="shared" si="88"/>
        <v>1485.7300000000005</v>
      </c>
      <c r="BO178" s="37">
        <f t="shared" ref="BO178:BO182" si="130">$F$35/$E$35*BN178</f>
        <v>178.28759999999943</v>
      </c>
      <c r="BP178" s="41">
        <f t="shared" si="89"/>
        <v>1664.0175999999999</v>
      </c>
      <c r="BQ178" s="34">
        <f t="shared" si="90"/>
        <v>110</v>
      </c>
      <c r="BR178" s="34">
        <f t="shared" si="91"/>
        <v>1554.0175999999999</v>
      </c>
      <c r="BS178" s="34">
        <f t="shared" si="92"/>
        <v>209</v>
      </c>
      <c r="BT178" s="42">
        <f t="shared" si="93"/>
        <v>3949.2311032660314</v>
      </c>
      <c r="BU178" s="43">
        <f t="shared" si="94"/>
        <v>4158.2311032660309</v>
      </c>
      <c r="BV178" s="34">
        <f t="shared" si="95"/>
        <v>4158.2311032660309</v>
      </c>
      <c r="BW178" s="43">
        <f t="shared" si="96"/>
        <v>210.23833497713559</v>
      </c>
      <c r="BX178" s="40">
        <f t="shared" si="97"/>
        <v>4368.4694382431662</v>
      </c>
      <c r="BY178" s="93">
        <f t="shared" si="98"/>
        <v>519.43835421667745</v>
      </c>
      <c r="BZ178" s="39">
        <f t="shared" si="99"/>
        <v>4887.9077924598441</v>
      </c>
      <c r="CA178" s="94">
        <f t="shared" si="100"/>
        <v>-5855.421148308973</v>
      </c>
      <c r="CB178" s="129">
        <v>1</v>
      </c>
      <c r="CC178" s="52" t="s">
        <v>47</v>
      </c>
      <c r="CD178" s="22">
        <v>129</v>
      </c>
      <c r="CE178" s="22" t="s">
        <v>292</v>
      </c>
      <c r="CF178" s="22" t="s">
        <v>293</v>
      </c>
      <c r="CG178" s="31">
        <v>44286</v>
      </c>
      <c r="CH178" s="40"/>
      <c r="CI178" s="22">
        <v>8534.26</v>
      </c>
      <c r="CJ178" s="22"/>
      <c r="CK178" s="22"/>
      <c r="CL178" s="22"/>
      <c r="CM178" s="22"/>
      <c r="CN178" s="32">
        <v>8534.26</v>
      </c>
      <c r="CO178" s="36">
        <f t="shared" si="101"/>
        <v>1229.25</v>
      </c>
      <c r="CP178" s="37">
        <f t="shared" si="102"/>
        <v>147.51012002511473</v>
      </c>
      <c r="CQ178" s="105">
        <f t="shared" si="103"/>
        <v>1376.7601200251147</v>
      </c>
      <c r="CR178" s="34">
        <f t="shared" si="104"/>
        <v>110</v>
      </c>
      <c r="CS178" s="34">
        <f t="shared" si="105"/>
        <v>1266.7601200251147</v>
      </c>
      <c r="CT178" s="34">
        <f t="shared" si="106"/>
        <v>209</v>
      </c>
      <c r="CU178" s="41">
        <f t="shared" si="107"/>
        <v>3221.065284862249</v>
      </c>
      <c r="CV178" s="43">
        <f t="shared" si="108"/>
        <v>3430.065284862249</v>
      </c>
      <c r="CW178" s="34">
        <f t="shared" si="109"/>
        <v>3430.065284862249</v>
      </c>
      <c r="CX178" s="43">
        <f t="shared" si="110"/>
        <v>178.86642906560706</v>
      </c>
      <c r="CY178" s="40">
        <f t="shared" si="111"/>
        <v>3608.931713927856</v>
      </c>
      <c r="CZ178" s="108">
        <f t="shared" si="112"/>
        <v>321.44032132955454</v>
      </c>
      <c r="DA178" s="123">
        <f t="shared" ref="DA178:DA182" si="131">-BY178</f>
        <v>-519.43835421667745</v>
      </c>
      <c r="DB178" s="121">
        <f t="shared" si="113"/>
        <v>-321.44032132955454</v>
      </c>
      <c r="DC178" s="124">
        <f t="shared" ref="DC178:DC182" si="132">(54391.15-93048)/$BU$183*BU178</f>
        <v>-1727.5397588273681</v>
      </c>
      <c r="DD178" s="125">
        <f t="shared" ref="DD178:DD182" si="133">(62864.08-90448.05)/$CV$183*CV178</f>
        <v>-1046.0680096394985</v>
      </c>
      <c r="DE178" s="111">
        <f t="shared" si="114"/>
        <v>315.88559124431185</v>
      </c>
      <c r="DF178" s="106">
        <f t="shared" ref="DF178:DF182" si="134">CA178-CH178+DE178</f>
        <v>-5539.5355570646607</v>
      </c>
      <c r="DG178" s="106" t="str">
        <f t="shared" si="115"/>
        <v>П7 377-378_Кротов В.Г.</v>
      </c>
      <c r="DH178" s="129">
        <v>1</v>
      </c>
      <c r="DI178" s="52" t="s">
        <v>47</v>
      </c>
      <c r="DJ178" s="22">
        <v>129</v>
      </c>
      <c r="DK178" s="22" t="s">
        <v>292</v>
      </c>
      <c r="DL178" s="22" t="s">
        <v>293</v>
      </c>
      <c r="DM178" s="31">
        <v>44319</v>
      </c>
      <c r="DN178" s="40"/>
      <c r="DO178" s="34">
        <v>9253.0300000000007</v>
      </c>
      <c r="DP178" s="34"/>
      <c r="DQ178" s="34"/>
      <c r="DR178" s="34"/>
      <c r="DS178" s="34"/>
      <c r="DT178" s="35">
        <v>9253.0300000000007</v>
      </c>
      <c r="DU178" s="36">
        <f t="shared" si="116"/>
        <v>718.77000000000044</v>
      </c>
      <c r="DV178" s="37">
        <f t="shared" si="117"/>
        <v>86.2520125949369</v>
      </c>
      <c r="DW178" s="105">
        <f t="shared" si="118"/>
        <v>805.02201259493734</v>
      </c>
      <c r="DX178" s="34">
        <f t="shared" si="119"/>
        <v>110</v>
      </c>
      <c r="DY178" s="34">
        <f t="shared" si="120"/>
        <v>695.02201259493734</v>
      </c>
      <c r="DZ178" s="34">
        <f t="shared" si="121"/>
        <v>209</v>
      </c>
      <c r="EA178" s="41">
        <f t="shared" si="122"/>
        <v>1725.2639179395478</v>
      </c>
      <c r="EB178" s="43">
        <f t="shared" si="123"/>
        <v>1934.2639179395478</v>
      </c>
      <c r="EC178" s="34">
        <v>3430.065284862249</v>
      </c>
      <c r="ED178" s="43">
        <f t="shared" si="124"/>
        <v>178.86642906560706</v>
      </c>
      <c r="EE178" s="104">
        <f t="shared" si="125"/>
        <v>2113.1303470051548</v>
      </c>
      <c r="EF178" s="39">
        <f t="shared" si="126"/>
        <v>1265.5967130783529</v>
      </c>
      <c r="EG178" s="44">
        <f t="shared" si="127"/>
        <v>-4273.9388439863078</v>
      </c>
      <c r="EH178" s="144" t="s">
        <v>292</v>
      </c>
      <c r="EI178" s="129">
        <v>1</v>
      </c>
      <c r="EJ178" s="52" t="s">
        <v>47</v>
      </c>
    </row>
    <row r="179" spans="1:140" ht="15.75" thickBot="1" x14ac:dyDescent="0.3">
      <c r="A179" s="22">
        <v>130</v>
      </c>
      <c r="B179" s="22" t="s">
        <v>294</v>
      </c>
      <c r="C179" s="22" t="s">
        <v>295</v>
      </c>
      <c r="D179" s="31">
        <v>44196</v>
      </c>
      <c r="E179" s="34"/>
      <c r="F179" s="34">
        <v>56.1</v>
      </c>
      <c r="G179" s="34"/>
      <c r="H179" s="34"/>
      <c r="I179" s="34"/>
      <c r="J179" s="34"/>
      <c r="K179" s="35">
        <v>56.1</v>
      </c>
      <c r="L179" s="36">
        <v>11.829999999999998</v>
      </c>
      <c r="M179" s="37">
        <v>1.4196002594144586</v>
      </c>
      <c r="N179" s="38">
        <v>13.249600259414457</v>
      </c>
      <c r="O179" s="34">
        <v>13.249600259414457</v>
      </c>
      <c r="P179" s="34">
        <v>0</v>
      </c>
      <c r="Q179" s="34">
        <v>25.174240492887467</v>
      </c>
      <c r="R179" s="42">
        <v>0</v>
      </c>
      <c r="S179" s="43">
        <v>25.174240492887467</v>
      </c>
      <c r="T179" s="34">
        <v>0</v>
      </c>
      <c r="U179" s="34">
        <v>0</v>
      </c>
      <c r="V179" s="39">
        <v>25.174240492887467</v>
      </c>
      <c r="W179" s="44">
        <v>6.337947781893277</v>
      </c>
      <c r="X179" s="129">
        <v>1</v>
      </c>
      <c r="Y179" s="22" t="s">
        <v>47</v>
      </c>
      <c r="Z179" s="22">
        <v>130</v>
      </c>
      <c r="AA179" s="22" t="s">
        <v>294</v>
      </c>
      <c r="AB179" s="22" t="s">
        <v>295</v>
      </c>
      <c r="AC179" s="31">
        <v>44228</v>
      </c>
      <c r="AD179" s="40"/>
      <c r="AE179" s="22">
        <v>56.1</v>
      </c>
      <c r="AF179" s="22"/>
      <c r="AG179" s="22"/>
      <c r="AH179" s="22"/>
      <c r="AI179" s="22"/>
      <c r="AJ179" s="32">
        <v>56.1</v>
      </c>
      <c r="AK179" s="55">
        <f t="shared" si="128"/>
        <v>0</v>
      </c>
      <c r="AL179" s="56">
        <f t="shared" si="129"/>
        <v>0</v>
      </c>
      <c r="AM179" s="57">
        <f t="shared" ref="AM179:AM182" si="135">AK179+AL179</f>
        <v>0</v>
      </c>
      <c r="AN179" s="49">
        <f t="shared" ref="AN179:AN182" si="136">IF(AM179&gt;=110,110,AM179)</f>
        <v>0</v>
      </c>
      <c r="AO179" s="49">
        <f t="shared" ref="AO179:AO182" si="137">AM179-AN179</f>
        <v>0</v>
      </c>
      <c r="AP179" s="49">
        <f t="shared" ref="AP179:AP182" si="138">AN179*1.9</f>
        <v>0</v>
      </c>
      <c r="AQ179" s="58">
        <f t="shared" ref="AQ179:AQ182" si="139">AO179*$AC$13</f>
        <v>0</v>
      </c>
      <c r="AR179" s="59">
        <f t="shared" ref="AR179:AR182" si="140">AP179+AQ179</f>
        <v>0</v>
      </c>
      <c r="AS179" s="49">
        <f t="shared" ref="AS179:AS182" si="141">IF(AR179&gt;=110,AR179,0)</f>
        <v>0</v>
      </c>
      <c r="AT179" s="64">
        <f t="shared" ref="AT179:AT182" si="142">4680.5*AS179/$AS$183</f>
        <v>0</v>
      </c>
      <c r="AU179" s="73">
        <f t="shared" ref="AU179:AU182" si="143">AR179+AT179</f>
        <v>0</v>
      </c>
      <c r="AV179" s="40">
        <v>25.174240492887467</v>
      </c>
      <c r="AW179" s="6">
        <v>18.810109460778914</v>
      </c>
      <c r="AX179" s="72">
        <f t="shared" ref="AX179:AX182" si="144">-366528.6/($AU$183+$AV$183+$AW$183)*(AU179+AV179+AW179)</f>
        <v>-53.565613167800166</v>
      </c>
      <c r="AY179" s="74">
        <f t="shared" ref="AY179:AY182" si="145">AU179+AX179</f>
        <v>-53.565613167800166</v>
      </c>
      <c r="AZ179" s="66">
        <f t="shared" ref="AZ179:AZ182" si="146">W179-AD179+AY179</f>
        <v>-47.227665385906889</v>
      </c>
      <c r="BA179" s="129">
        <v>1</v>
      </c>
      <c r="BB179" s="52" t="s">
        <v>47</v>
      </c>
      <c r="BC179" s="22">
        <v>130</v>
      </c>
      <c r="BD179" s="22" t="s">
        <v>294</v>
      </c>
      <c r="BE179" s="22" t="s">
        <v>295</v>
      </c>
      <c r="BF179" s="83">
        <v>44255</v>
      </c>
      <c r="BG179" s="40"/>
      <c r="BH179" s="34">
        <v>56.1</v>
      </c>
      <c r="BI179" s="34"/>
      <c r="BJ179" s="34"/>
      <c r="BK179" s="34"/>
      <c r="BL179" s="34"/>
      <c r="BM179" s="35">
        <f t="shared" ref="BM179:BM182" si="147">BH179+BI179+BJ179+BK179</f>
        <v>56.1</v>
      </c>
      <c r="BN179" s="36">
        <f t="shared" ref="BN179:BN182" si="148">BM179-AJ179</f>
        <v>0</v>
      </c>
      <c r="BO179" s="37">
        <f t="shared" si="130"/>
        <v>0</v>
      </c>
      <c r="BP179" s="41">
        <f t="shared" ref="BP179:BP182" si="149">BN179+BO179</f>
        <v>0</v>
      </c>
      <c r="BQ179" s="34">
        <f t="shared" ref="BQ179:BQ182" si="150">IF(BP179&gt;=110,110,BP179)</f>
        <v>0</v>
      </c>
      <c r="BR179" s="34">
        <f t="shared" ref="BR179:BR182" si="151">BP179-BQ179</f>
        <v>0</v>
      </c>
      <c r="BS179" s="34">
        <f t="shared" ref="BS179:BS182" si="152">BQ179*1.9</f>
        <v>0</v>
      </c>
      <c r="BT179" s="42">
        <f t="shared" ref="BT179:BT182" si="153">BR179*$BF$13</f>
        <v>0</v>
      </c>
      <c r="BU179" s="43">
        <f t="shared" ref="BU179:BU182" si="154">BS179+BT179</f>
        <v>0</v>
      </c>
      <c r="BV179" s="34">
        <f t="shared" ref="BV179:BV182" si="155">IF(BU179&gt;=110,BU179,0)</f>
        <v>0</v>
      </c>
      <c r="BW179" s="43">
        <f t="shared" ref="BW179:BW182" si="156">4680.5*BV179/$BV$183</f>
        <v>0</v>
      </c>
      <c r="BX179" s="40">
        <f t="shared" ref="BX179:BX182" si="157">BU179+BW179</f>
        <v>0</v>
      </c>
      <c r="BY179" s="93">
        <f t="shared" ref="BY179:BY182" si="158">(54391.15-42770.62)/$BX$183*BX179</f>
        <v>0</v>
      </c>
      <c r="BZ179" s="39">
        <f t="shared" ref="BZ179:BZ182" si="159">BX179+BY179</f>
        <v>0</v>
      </c>
      <c r="CA179" s="94">
        <f t="shared" ref="CA179:CA182" si="160">AZ179-BG179+BZ179</f>
        <v>-47.227665385906889</v>
      </c>
      <c r="CB179" s="129">
        <v>1</v>
      </c>
      <c r="CC179" s="52" t="s">
        <v>47</v>
      </c>
      <c r="CD179" s="22">
        <v>130</v>
      </c>
      <c r="CE179" s="22" t="s">
        <v>294</v>
      </c>
      <c r="CF179" s="22" t="s">
        <v>295</v>
      </c>
      <c r="CG179" s="31">
        <v>44286</v>
      </c>
      <c r="CH179" s="40"/>
      <c r="CI179" s="22">
        <v>56.1</v>
      </c>
      <c r="CJ179" s="22"/>
      <c r="CK179" s="22"/>
      <c r="CL179" s="22"/>
      <c r="CM179" s="22"/>
      <c r="CN179" s="32">
        <v>56.1</v>
      </c>
      <c r="CO179" s="36">
        <f t="shared" ref="CO179:CO182" si="161">CN179-BM179</f>
        <v>0</v>
      </c>
      <c r="CP179" s="37">
        <f t="shared" ref="CP179:CP182" si="162">$F$36/$E$36*CO179</f>
        <v>0</v>
      </c>
      <c r="CQ179" s="105">
        <f t="shared" ref="CQ179:CQ182" si="163">CO179+CP179</f>
        <v>0</v>
      </c>
      <c r="CR179" s="34">
        <f t="shared" ref="CR179:CR182" si="164">IF(CQ179&gt;=110,110,CQ179)</f>
        <v>0</v>
      </c>
      <c r="CS179" s="34">
        <f t="shared" ref="CS179:CS182" si="165">CQ179-CR179</f>
        <v>0</v>
      </c>
      <c r="CT179" s="34">
        <f t="shared" ref="CT179:CT182" si="166">CR179*1.9</f>
        <v>0</v>
      </c>
      <c r="CU179" s="41">
        <f t="shared" ref="CU179:CU182" si="167">CS179*$CG$13</f>
        <v>0</v>
      </c>
      <c r="CV179" s="43">
        <f t="shared" ref="CV179:CV182" si="168">CT179+CU179</f>
        <v>0</v>
      </c>
      <c r="CW179" s="34">
        <f t="shared" ref="CW179:CW182" si="169">IF(CV179&gt;=110,CV179,0)</f>
        <v>0</v>
      </c>
      <c r="CX179" s="43">
        <f t="shared" ref="CX179:CX182" si="170">4680.5*CW179/$CW$183</f>
        <v>0</v>
      </c>
      <c r="CY179" s="40">
        <f t="shared" ref="CY179:CY182" si="171">CV179+CX179</f>
        <v>0</v>
      </c>
      <c r="CZ179" s="108">
        <f t="shared" ref="CZ179:CZ182" si="172">(62864.06-54391.15)/$CY$183*CY179</f>
        <v>0</v>
      </c>
      <c r="DA179" s="123">
        <f t="shared" si="131"/>
        <v>0</v>
      </c>
      <c r="DB179" s="121">
        <f t="shared" ref="DB179:DB182" si="173">-CZ179</f>
        <v>0</v>
      </c>
      <c r="DC179" s="124">
        <f t="shared" si="132"/>
        <v>0</v>
      </c>
      <c r="DD179" s="125">
        <f t="shared" si="133"/>
        <v>0</v>
      </c>
      <c r="DE179" s="111">
        <f t="shared" ref="DE179:DE182" si="174">CY179+CZ179+DA179+DB179+DC179+DD179</f>
        <v>0</v>
      </c>
      <c r="DF179" s="106">
        <f t="shared" si="134"/>
        <v>-47.227665385906889</v>
      </c>
      <c r="DG179" s="106" t="str">
        <f t="shared" ref="DG179:DG185" si="175">CE179</f>
        <v>П7 60_Альтман</v>
      </c>
      <c r="DH179" s="129">
        <v>1</v>
      </c>
      <c r="DI179" s="52" t="s">
        <v>47</v>
      </c>
      <c r="DJ179" s="22">
        <v>130</v>
      </c>
      <c r="DK179" s="22" t="s">
        <v>294</v>
      </c>
      <c r="DL179" s="22" t="s">
        <v>295</v>
      </c>
      <c r="DM179" s="31">
        <v>44319</v>
      </c>
      <c r="DN179" s="40"/>
      <c r="DO179" s="34">
        <v>59.230000000000004</v>
      </c>
      <c r="DP179" s="34"/>
      <c r="DQ179" s="34"/>
      <c r="DR179" s="34"/>
      <c r="DS179" s="34"/>
      <c r="DT179" s="35">
        <v>59.230000000000004</v>
      </c>
      <c r="DU179" s="36">
        <f t="shared" ref="DU179:DU182" si="176">DT179-CN179</f>
        <v>3.1300000000000026</v>
      </c>
      <c r="DV179" s="37">
        <f t="shared" ref="DV179:DV182" si="177">$F$37/$E$37*DU179</f>
        <v>0.37559831298211188</v>
      </c>
      <c r="DW179" s="105">
        <f t="shared" ref="DW179:DW182" si="178">DU179+DV179</f>
        <v>3.5055983129821144</v>
      </c>
      <c r="DX179" s="34">
        <f t="shared" ref="DX179:DX182" si="179">IF(DW179&gt;=110,110,DW179)</f>
        <v>3.5055983129821144</v>
      </c>
      <c r="DY179" s="34">
        <f t="shared" ref="DY179:DY182" si="180">DW179-DX179</f>
        <v>0</v>
      </c>
      <c r="DZ179" s="34">
        <f t="shared" ref="DZ179:DZ182" si="181">DX179*1.9</f>
        <v>6.6606367946660168</v>
      </c>
      <c r="EA179" s="41">
        <f t="shared" ref="EA179:EA182" si="182">DY179*$DM$13</f>
        <v>0</v>
      </c>
      <c r="EB179" s="43">
        <f t="shared" ref="EB179:EB182" si="183">DZ179+EA179</f>
        <v>6.6606367946660168</v>
      </c>
      <c r="EC179" s="34">
        <v>0</v>
      </c>
      <c r="ED179" s="43">
        <f t="shared" ref="ED179:ED182" si="184">4680.5*EC179/$EC$183</f>
        <v>0</v>
      </c>
      <c r="EE179" s="104">
        <f t="shared" ref="EE179:EE182" si="185">EB179+ED179</f>
        <v>6.6606367946660168</v>
      </c>
      <c r="EF179" s="39">
        <f t="shared" ref="EF179:EF182" si="186">(49139.04-0)/$EE$183*EE179</f>
        <v>3.9891907502464559</v>
      </c>
      <c r="EG179" s="44">
        <f t="shared" ref="EG179:EG182" si="187">DF179-DN179+EF179</f>
        <v>-43.238474635660431</v>
      </c>
      <c r="EH179" s="144" t="s">
        <v>294</v>
      </c>
      <c r="EI179" s="129">
        <v>1</v>
      </c>
      <c r="EJ179" s="52" t="s">
        <v>47</v>
      </c>
    </row>
    <row r="180" spans="1:140" ht="15.75" thickBot="1" x14ac:dyDescent="0.3">
      <c r="A180" s="22">
        <v>131</v>
      </c>
      <c r="B180" s="22" t="s">
        <v>296</v>
      </c>
      <c r="C180" s="22" t="s">
        <v>317</v>
      </c>
      <c r="D180" s="31">
        <v>44196</v>
      </c>
      <c r="E180" s="34"/>
      <c r="F180" s="34">
        <v>4.97</v>
      </c>
      <c r="G180" s="34"/>
      <c r="H180" s="34">
        <v>0.01</v>
      </c>
      <c r="I180" s="34"/>
      <c r="J180" s="34"/>
      <c r="K180" s="35">
        <v>4.9799999999999995</v>
      </c>
      <c r="L180" s="36">
        <v>0</v>
      </c>
      <c r="M180" s="37">
        <v>0</v>
      </c>
      <c r="N180" s="38">
        <v>0</v>
      </c>
      <c r="O180" s="34">
        <v>0</v>
      </c>
      <c r="P180" s="34">
        <v>0</v>
      </c>
      <c r="Q180" s="34">
        <v>0</v>
      </c>
      <c r="R180" s="42">
        <v>0</v>
      </c>
      <c r="S180" s="43">
        <v>0</v>
      </c>
      <c r="T180" s="34">
        <v>0</v>
      </c>
      <c r="U180" s="34">
        <v>0</v>
      </c>
      <c r="V180" s="39">
        <v>0</v>
      </c>
      <c r="W180" s="44">
        <v>7.680143231388751</v>
      </c>
      <c r="X180" s="129">
        <v>2</v>
      </c>
      <c r="Y180" s="22" t="s">
        <v>47</v>
      </c>
      <c r="Z180" s="22">
        <v>131</v>
      </c>
      <c r="AA180" s="22" t="s">
        <v>296</v>
      </c>
      <c r="AB180" s="22" t="s">
        <v>317</v>
      </c>
      <c r="AC180" s="31">
        <v>44228</v>
      </c>
      <c r="AD180" s="40"/>
      <c r="AE180" s="22">
        <v>4.97</v>
      </c>
      <c r="AF180" s="22"/>
      <c r="AG180" s="22">
        <v>0.01</v>
      </c>
      <c r="AH180" s="22"/>
      <c r="AI180" s="22"/>
      <c r="AJ180" s="32">
        <v>4.9799999999999995</v>
      </c>
      <c r="AK180" s="55">
        <f t="shared" si="128"/>
        <v>0</v>
      </c>
      <c r="AL180" s="56">
        <f t="shared" si="129"/>
        <v>0</v>
      </c>
      <c r="AM180" s="57">
        <f t="shared" si="135"/>
        <v>0</v>
      </c>
      <c r="AN180" s="49">
        <f t="shared" si="136"/>
        <v>0</v>
      </c>
      <c r="AO180" s="49">
        <f t="shared" si="137"/>
        <v>0</v>
      </c>
      <c r="AP180" s="49">
        <f t="shared" si="138"/>
        <v>0</v>
      </c>
      <c r="AQ180" s="58">
        <f t="shared" si="139"/>
        <v>0</v>
      </c>
      <c r="AR180" s="59">
        <f t="shared" si="140"/>
        <v>0</v>
      </c>
      <c r="AS180" s="49">
        <f t="shared" si="141"/>
        <v>0</v>
      </c>
      <c r="AT180" s="64">
        <f t="shared" si="142"/>
        <v>0</v>
      </c>
      <c r="AU180" s="73">
        <f t="shared" si="143"/>
        <v>0</v>
      </c>
      <c r="AV180" s="40">
        <v>0</v>
      </c>
      <c r="AW180" s="6">
        <v>1.2128690489416249</v>
      </c>
      <c r="AX180" s="72">
        <f t="shared" si="144"/>
        <v>-1.4770725125469146</v>
      </c>
      <c r="AY180" s="74">
        <f t="shared" si="145"/>
        <v>-1.4770725125469146</v>
      </c>
      <c r="AZ180" s="66">
        <f t="shared" si="146"/>
        <v>6.2030707188418361</v>
      </c>
      <c r="BA180" s="129">
        <v>2</v>
      </c>
      <c r="BB180" s="52" t="s">
        <v>47</v>
      </c>
      <c r="BC180" s="22">
        <v>131</v>
      </c>
      <c r="BD180" s="22" t="s">
        <v>296</v>
      </c>
      <c r="BE180" s="22" t="s">
        <v>317</v>
      </c>
      <c r="BF180" s="83">
        <v>44255</v>
      </c>
      <c r="BG180" s="40"/>
      <c r="BH180" s="34">
        <v>4.97</v>
      </c>
      <c r="BI180" s="34"/>
      <c r="BJ180" s="34">
        <v>0.01</v>
      </c>
      <c r="BK180" s="34"/>
      <c r="BL180" s="34"/>
      <c r="BM180" s="35">
        <f t="shared" si="147"/>
        <v>4.9799999999999995</v>
      </c>
      <c r="BN180" s="36">
        <f t="shared" si="148"/>
        <v>0</v>
      </c>
      <c r="BO180" s="37">
        <f t="shared" si="130"/>
        <v>0</v>
      </c>
      <c r="BP180" s="41">
        <f t="shared" si="149"/>
        <v>0</v>
      </c>
      <c r="BQ180" s="34">
        <f t="shared" si="150"/>
        <v>0</v>
      </c>
      <c r="BR180" s="34">
        <f t="shared" si="151"/>
        <v>0</v>
      </c>
      <c r="BS180" s="34">
        <f t="shared" si="152"/>
        <v>0</v>
      </c>
      <c r="BT180" s="42">
        <f t="shared" si="153"/>
        <v>0</v>
      </c>
      <c r="BU180" s="43">
        <f t="shared" si="154"/>
        <v>0</v>
      </c>
      <c r="BV180" s="34">
        <f t="shared" si="155"/>
        <v>0</v>
      </c>
      <c r="BW180" s="43">
        <f t="shared" si="156"/>
        <v>0</v>
      </c>
      <c r="BX180" s="40">
        <f t="shared" si="157"/>
        <v>0</v>
      </c>
      <c r="BY180" s="93">
        <f t="shared" si="158"/>
        <v>0</v>
      </c>
      <c r="BZ180" s="39">
        <f t="shared" si="159"/>
        <v>0</v>
      </c>
      <c r="CA180" s="94">
        <f t="shared" si="160"/>
        <v>6.2030707188418361</v>
      </c>
      <c r="CB180" s="129">
        <v>2</v>
      </c>
      <c r="CC180" s="52" t="s">
        <v>47</v>
      </c>
      <c r="CD180" s="22">
        <v>131</v>
      </c>
      <c r="CE180" s="22" t="s">
        <v>296</v>
      </c>
      <c r="CF180" s="22" t="s">
        <v>317</v>
      </c>
      <c r="CG180" s="31">
        <v>44286</v>
      </c>
      <c r="CH180" s="40"/>
      <c r="CI180" s="22">
        <v>4.97</v>
      </c>
      <c r="CJ180" s="22"/>
      <c r="CK180" s="22">
        <v>0.01</v>
      </c>
      <c r="CL180" s="22"/>
      <c r="CM180" s="22"/>
      <c r="CN180" s="32">
        <v>4.9799999999999995</v>
      </c>
      <c r="CO180" s="36">
        <f t="shared" si="161"/>
        <v>0</v>
      </c>
      <c r="CP180" s="37">
        <f t="shared" si="162"/>
        <v>0</v>
      </c>
      <c r="CQ180" s="105">
        <f t="shared" si="163"/>
        <v>0</v>
      </c>
      <c r="CR180" s="34">
        <f t="shared" si="164"/>
        <v>0</v>
      </c>
      <c r="CS180" s="34">
        <f t="shared" si="165"/>
        <v>0</v>
      </c>
      <c r="CT180" s="34">
        <f t="shared" si="166"/>
        <v>0</v>
      </c>
      <c r="CU180" s="41">
        <f t="shared" si="167"/>
        <v>0</v>
      </c>
      <c r="CV180" s="43">
        <f t="shared" si="168"/>
        <v>0</v>
      </c>
      <c r="CW180" s="34">
        <f t="shared" si="169"/>
        <v>0</v>
      </c>
      <c r="CX180" s="43">
        <f t="shared" si="170"/>
        <v>0</v>
      </c>
      <c r="CY180" s="40">
        <f t="shared" si="171"/>
        <v>0</v>
      </c>
      <c r="CZ180" s="108">
        <f t="shared" si="172"/>
        <v>0</v>
      </c>
      <c r="DA180" s="123">
        <f t="shared" si="131"/>
        <v>0</v>
      </c>
      <c r="DB180" s="121">
        <f t="shared" si="173"/>
        <v>0</v>
      </c>
      <c r="DC180" s="124">
        <f t="shared" si="132"/>
        <v>0</v>
      </c>
      <c r="DD180" s="125">
        <f t="shared" si="133"/>
        <v>0</v>
      </c>
      <c r="DE180" s="111">
        <f t="shared" si="174"/>
        <v>0</v>
      </c>
      <c r="DF180" s="106">
        <f t="shared" si="134"/>
        <v>6.2030707188418361</v>
      </c>
      <c r="DG180" s="106" t="str">
        <f t="shared" si="175"/>
        <v>П7 70_Пылев</v>
      </c>
      <c r="DH180" s="129">
        <v>2</v>
      </c>
      <c r="DI180" s="52" t="s">
        <v>47</v>
      </c>
      <c r="DJ180" s="22">
        <v>131</v>
      </c>
      <c r="DK180" s="22" t="s">
        <v>296</v>
      </c>
      <c r="DL180" s="22" t="s">
        <v>317</v>
      </c>
      <c r="DM180" s="31">
        <v>44319</v>
      </c>
      <c r="DN180" s="40"/>
      <c r="DO180" s="34">
        <v>4.97</v>
      </c>
      <c r="DP180" s="34"/>
      <c r="DQ180" s="34">
        <v>0.01</v>
      </c>
      <c r="DR180" s="34"/>
      <c r="DS180" s="34"/>
      <c r="DT180" s="35">
        <v>4.9799999999999995</v>
      </c>
      <c r="DU180" s="36">
        <f t="shared" si="176"/>
        <v>0</v>
      </c>
      <c r="DV180" s="37">
        <f t="shared" si="177"/>
        <v>0</v>
      </c>
      <c r="DW180" s="105">
        <f t="shared" si="178"/>
        <v>0</v>
      </c>
      <c r="DX180" s="34">
        <f t="shared" si="179"/>
        <v>0</v>
      </c>
      <c r="DY180" s="34">
        <f t="shared" si="180"/>
        <v>0</v>
      </c>
      <c r="DZ180" s="34">
        <f t="shared" si="181"/>
        <v>0</v>
      </c>
      <c r="EA180" s="41">
        <f t="shared" si="182"/>
        <v>0</v>
      </c>
      <c r="EB180" s="43">
        <f t="shared" si="183"/>
        <v>0</v>
      </c>
      <c r="EC180" s="34">
        <v>0</v>
      </c>
      <c r="ED180" s="43">
        <f t="shared" si="184"/>
        <v>0</v>
      </c>
      <c r="EE180" s="104">
        <f t="shared" si="185"/>
        <v>0</v>
      </c>
      <c r="EF180" s="39">
        <f t="shared" si="186"/>
        <v>0</v>
      </c>
      <c r="EG180" s="44">
        <f t="shared" si="187"/>
        <v>6.2030707188418361</v>
      </c>
      <c r="EH180" s="144" t="s">
        <v>296</v>
      </c>
      <c r="EI180" s="129">
        <v>2</v>
      </c>
      <c r="EJ180" s="52" t="s">
        <v>47</v>
      </c>
    </row>
    <row r="181" spans="1:140" ht="15.75" thickBot="1" x14ac:dyDescent="0.3">
      <c r="A181" s="22">
        <v>132</v>
      </c>
      <c r="B181" s="22" t="s">
        <v>297</v>
      </c>
      <c r="C181" s="22" t="s">
        <v>298</v>
      </c>
      <c r="D181" s="31">
        <v>44196</v>
      </c>
      <c r="E181" s="34"/>
      <c r="F181" s="34">
        <v>14.06</v>
      </c>
      <c r="G181" s="34"/>
      <c r="H181" s="34"/>
      <c r="I181" s="34"/>
      <c r="J181" s="34"/>
      <c r="K181" s="35">
        <v>14.06</v>
      </c>
      <c r="L181" s="36">
        <v>0</v>
      </c>
      <c r="M181" s="37">
        <v>0</v>
      </c>
      <c r="N181" s="38">
        <v>0</v>
      </c>
      <c r="O181" s="34">
        <v>0</v>
      </c>
      <c r="P181" s="34">
        <v>0</v>
      </c>
      <c r="Q181" s="34">
        <v>0</v>
      </c>
      <c r="R181" s="42">
        <v>0</v>
      </c>
      <c r="S181" s="43">
        <v>0</v>
      </c>
      <c r="T181" s="34">
        <v>0</v>
      </c>
      <c r="U181" s="34">
        <v>0</v>
      </c>
      <c r="V181" s="39">
        <v>0</v>
      </c>
      <c r="W181" s="44">
        <v>31.283268885831539</v>
      </c>
      <c r="X181" s="129">
        <v>1</v>
      </c>
      <c r="Y181" s="22" t="s">
        <v>47</v>
      </c>
      <c r="Z181" s="22">
        <v>132</v>
      </c>
      <c r="AA181" s="22" t="s">
        <v>297</v>
      </c>
      <c r="AB181" s="22" t="s">
        <v>298</v>
      </c>
      <c r="AC181" s="31">
        <v>44228</v>
      </c>
      <c r="AD181" s="40"/>
      <c r="AE181" s="22">
        <v>14.06</v>
      </c>
      <c r="AF181" s="22"/>
      <c r="AG181" s="22"/>
      <c r="AH181" s="22"/>
      <c r="AI181" s="22"/>
      <c r="AJ181" s="32">
        <v>14.06</v>
      </c>
      <c r="AK181" s="55">
        <f t="shared" si="128"/>
        <v>0</v>
      </c>
      <c r="AL181" s="56">
        <f t="shared" si="129"/>
        <v>0</v>
      </c>
      <c r="AM181" s="57">
        <f t="shared" si="135"/>
        <v>0</v>
      </c>
      <c r="AN181" s="49">
        <f t="shared" si="136"/>
        <v>0</v>
      </c>
      <c r="AO181" s="49">
        <f t="shared" si="137"/>
        <v>0</v>
      </c>
      <c r="AP181" s="49">
        <f t="shared" si="138"/>
        <v>0</v>
      </c>
      <c r="AQ181" s="58">
        <f t="shared" si="139"/>
        <v>0</v>
      </c>
      <c r="AR181" s="59">
        <f t="shared" si="140"/>
        <v>0</v>
      </c>
      <c r="AS181" s="49">
        <f t="shared" si="141"/>
        <v>0</v>
      </c>
      <c r="AT181" s="64">
        <f t="shared" si="142"/>
        <v>0</v>
      </c>
      <c r="AU181" s="73">
        <f t="shared" si="143"/>
        <v>0</v>
      </c>
      <c r="AV181" s="40">
        <v>0</v>
      </c>
      <c r="AW181" s="6">
        <v>0</v>
      </c>
      <c r="AX181" s="72">
        <f t="shared" si="144"/>
        <v>0</v>
      </c>
      <c r="AY181" s="74">
        <f t="shared" si="145"/>
        <v>0</v>
      </c>
      <c r="AZ181" s="66">
        <f t="shared" si="146"/>
        <v>31.283268885831539</v>
      </c>
      <c r="BA181" s="129">
        <v>1</v>
      </c>
      <c r="BB181" s="52" t="s">
        <v>47</v>
      </c>
      <c r="BC181" s="22">
        <v>132</v>
      </c>
      <c r="BD181" s="22" t="s">
        <v>297</v>
      </c>
      <c r="BE181" s="22" t="s">
        <v>298</v>
      </c>
      <c r="BF181" s="83">
        <v>44255</v>
      </c>
      <c r="BG181" s="40"/>
      <c r="BH181" s="34">
        <v>14.06</v>
      </c>
      <c r="BI181" s="34"/>
      <c r="BJ181" s="34"/>
      <c r="BK181" s="34"/>
      <c r="BL181" s="34"/>
      <c r="BM181" s="35">
        <f t="shared" si="147"/>
        <v>14.06</v>
      </c>
      <c r="BN181" s="36">
        <f t="shared" si="148"/>
        <v>0</v>
      </c>
      <c r="BO181" s="37">
        <f t="shared" si="130"/>
        <v>0</v>
      </c>
      <c r="BP181" s="41">
        <f t="shared" si="149"/>
        <v>0</v>
      </c>
      <c r="BQ181" s="34">
        <f t="shared" si="150"/>
        <v>0</v>
      </c>
      <c r="BR181" s="34">
        <f t="shared" si="151"/>
        <v>0</v>
      </c>
      <c r="BS181" s="34">
        <f t="shared" si="152"/>
        <v>0</v>
      </c>
      <c r="BT181" s="42">
        <f t="shared" si="153"/>
        <v>0</v>
      </c>
      <c r="BU181" s="43">
        <f t="shared" si="154"/>
        <v>0</v>
      </c>
      <c r="BV181" s="34">
        <f t="shared" si="155"/>
        <v>0</v>
      </c>
      <c r="BW181" s="43">
        <f t="shared" si="156"/>
        <v>0</v>
      </c>
      <c r="BX181" s="40">
        <f t="shared" si="157"/>
        <v>0</v>
      </c>
      <c r="BY181" s="93">
        <f t="shared" si="158"/>
        <v>0</v>
      </c>
      <c r="BZ181" s="39">
        <f t="shared" si="159"/>
        <v>0</v>
      </c>
      <c r="CA181" s="94">
        <f t="shared" si="160"/>
        <v>31.283268885831539</v>
      </c>
      <c r="CB181" s="129">
        <v>1</v>
      </c>
      <c r="CC181" s="52" t="s">
        <v>47</v>
      </c>
      <c r="CD181" s="22">
        <v>132</v>
      </c>
      <c r="CE181" s="22" t="s">
        <v>297</v>
      </c>
      <c r="CF181" s="22" t="s">
        <v>298</v>
      </c>
      <c r="CG181" s="31">
        <v>44286</v>
      </c>
      <c r="CH181" s="40"/>
      <c r="CI181" s="22">
        <v>14.06</v>
      </c>
      <c r="CJ181" s="22"/>
      <c r="CK181" s="22"/>
      <c r="CL181" s="22"/>
      <c r="CM181" s="22"/>
      <c r="CN181" s="32">
        <v>14.06</v>
      </c>
      <c r="CO181" s="36">
        <f t="shared" si="161"/>
        <v>0</v>
      </c>
      <c r="CP181" s="37">
        <f t="shared" si="162"/>
        <v>0</v>
      </c>
      <c r="CQ181" s="105">
        <f t="shared" si="163"/>
        <v>0</v>
      </c>
      <c r="CR181" s="34">
        <f t="shared" si="164"/>
        <v>0</v>
      </c>
      <c r="CS181" s="34">
        <f t="shared" si="165"/>
        <v>0</v>
      </c>
      <c r="CT181" s="34">
        <f t="shared" si="166"/>
        <v>0</v>
      </c>
      <c r="CU181" s="41">
        <f t="shared" si="167"/>
        <v>0</v>
      </c>
      <c r="CV181" s="43">
        <f t="shared" si="168"/>
        <v>0</v>
      </c>
      <c r="CW181" s="34">
        <f t="shared" si="169"/>
        <v>0</v>
      </c>
      <c r="CX181" s="43">
        <f t="shared" si="170"/>
        <v>0</v>
      </c>
      <c r="CY181" s="40">
        <f t="shared" si="171"/>
        <v>0</v>
      </c>
      <c r="CZ181" s="108">
        <f t="shared" si="172"/>
        <v>0</v>
      </c>
      <c r="DA181" s="123">
        <f t="shared" si="131"/>
        <v>0</v>
      </c>
      <c r="DB181" s="121">
        <f t="shared" si="173"/>
        <v>0</v>
      </c>
      <c r="DC181" s="124">
        <f t="shared" si="132"/>
        <v>0</v>
      </c>
      <c r="DD181" s="125">
        <f t="shared" si="133"/>
        <v>0</v>
      </c>
      <c r="DE181" s="111">
        <f t="shared" si="174"/>
        <v>0</v>
      </c>
      <c r="DF181" s="106">
        <f t="shared" si="134"/>
        <v>31.283268885831539</v>
      </c>
      <c r="DG181" s="106" t="str">
        <f t="shared" si="175"/>
        <v>П7 9_Агамирзоева М.В.</v>
      </c>
      <c r="DH181" s="129">
        <v>1</v>
      </c>
      <c r="DI181" s="52" t="s">
        <v>47</v>
      </c>
      <c r="DJ181" s="22">
        <v>132</v>
      </c>
      <c r="DK181" s="22" t="s">
        <v>297</v>
      </c>
      <c r="DL181" s="22" t="s">
        <v>298</v>
      </c>
      <c r="DM181" s="31">
        <v>44319</v>
      </c>
      <c r="DN181" s="40"/>
      <c r="DO181" s="34">
        <v>14.06</v>
      </c>
      <c r="DP181" s="34"/>
      <c r="DQ181" s="34"/>
      <c r="DR181" s="34"/>
      <c r="DS181" s="34"/>
      <c r="DT181" s="35">
        <v>14.06</v>
      </c>
      <c r="DU181" s="36">
        <f t="shared" si="176"/>
        <v>0</v>
      </c>
      <c r="DV181" s="37">
        <f t="shared" si="177"/>
        <v>0</v>
      </c>
      <c r="DW181" s="105">
        <f t="shared" si="178"/>
        <v>0</v>
      </c>
      <c r="DX181" s="34">
        <f t="shared" si="179"/>
        <v>0</v>
      </c>
      <c r="DY181" s="34">
        <f t="shared" si="180"/>
        <v>0</v>
      </c>
      <c r="DZ181" s="34">
        <f t="shared" si="181"/>
        <v>0</v>
      </c>
      <c r="EA181" s="41">
        <f t="shared" si="182"/>
        <v>0</v>
      </c>
      <c r="EB181" s="43">
        <f t="shared" si="183"/>
        <v>0</v>
      </c>
      <c r="EC181" s="34">
        <v>0</v>
      </c>
      <c r="ED181" s="43">
        <f t="shared" si="184"/>
        <v>0</v>
      </c>
      <c r="EE181" s="104">
        <f t="shared" si="185"/>
        <v>0</v>
      </c>
      <c r="EF181" s="39">
        <f t="shared" si="186"/>
        <v>0</v>
      </c>
      <c r="EG181" s="44">
        <f t="shared" si="187"/>
        <v>31.283268885831539</v>
      </c>
      <c r="EH181" s="144" t="s">
        <v>297</v>
      </c>
      <c r="EI181" s="129">
        <v>1</v>
      </c>
      <c r="EJ181" s="52" t="s">
        <v>47</v>
      </c>
    </row>
    <row r="182" spans="1:140" x14ac:dyDescent="0.25">
      <c r="A182" s="22">
        <v>133</v>
      </c>
      <c r="B182" s="22" t="s">
        <v>318</v>
      </c>
      <c r="C182" s="22" t="s">
        <v>305</v>
      </c>
      <c r="D182" s="31">
        <v>44196</v>
      </c>
      <c r="E182" s="34">
        <v>2500</v>
      </c>
      <c r="F182" s="34">
        <v>8414.31</v>
      </c>
      <c r="G182" s="34"/>
      <c r="H182" s="34">
        <v>-5575.22</v>
      </c>
      <c r="I182" s="34"/>
      <c r="J182" s="34"/>
      <c r="K182" s="35">
        <v>2839.0899999999992</v>
      </c>
      <c r="L182" s="36">
        <v>680.76999999999953</v>
      </c>
      <c r="M182" s="37">
        <v>81.692414928282361</v>
      </c>
      <c r="N182" s="38">
        <v>762.46241492828187</v>
      </c>
      <c r="O182" s="34">
        <v>110</v>
      </c>
      <c r="P182" s="34">
        <v>652.46241492828187</v>
      </c>
      <c r="Q182" s="34">
        <v>209</v>
      </c>
      <c r="R182" s="42">
        <v>1694.5269517351544</v>
      </c>
      <c r="S182" s="43">
        <v>1903.5269517351544</v>
      </c>
      <c r="T182" s="34">
        <v>1903.5269517351544</v>
      </c>
      <c r="U182" s="34">
        <v>86.693310854939341</v>
      </c>
      <c r="V182" s="39">
        <v>1990.2202625900936</v>
      </c>
      <c r="W182" s="44">
        <v>1559.7528804916897</v>
      </c>
      <c r="X182" s="129">
        <v>2</v>
      </c>
      <c r="Y182" s="22" t="s">
        <v>47</v>
      </c>
      <c r="Z182" s="22">
        <v>133</v>
      </c>
      <c r="AA182" s="22" t="s">
        <v>318</v>
      </c>
      <c r="AB182" s="22" t="s">
        <v>305</v>
      </c>
      <c r="AC182" s="31">
        <v>44228</v>
      </c>
      <c r="AD182" s="40">
        <v>2000</v>
      </c>
      <c r="AE182" s="22">
        <v>9203.49</v>
      </c>
      <c r="AF182" s="22"/>
      <c r="AG182" s="22">
        <v>-5575.22</v>
      </c>
      <c r="AH182" s="22"/>
      <c r="AI182" s="22"/>
      <c r="AJ182" s="32">
        <v>3628.2699999999995</v>
      </c>
      <c r="AK182" s="55">
        <f t="shared" si="128"/>
        <v>789.18000000000029</v>
      </c>
      <c r="AL182" s="56">
        <f t="shared" si="129"/>
        <v>94.664475147133146</v>
      </c>
      <c r="AM182" s="57">
        <f t="shared" si="135"/>
        <v>883.84447514713338</v>
      </c>
      <c r="AN182" s="49">
        <f t="shared" si="136"/>
        <v>110</v>
      </c>
      <c r="AO182" s="49">
        <f t="shared" si="137"/>
        <v>773.84447514713338</v>
      </c>
      <c r="AP182" s="49">
        <f t="shared" si="138"/>
        <v>209</v>
      </c>
      <c r="AQ182" s="58">
        <f t="shared" si="139"/>
        <v>2060.568746911681</v>
      </c>
      <c r="AR182" s="59">
        <f t="shared" si="140"/>
        <v>2269.568746911681</v>
      </c>
      <c r="AS182" s="49">
        <f t="shared" si="141"/>
        <v>2269.568746911681</v>
      </c>
      <c r="AT182" s="64">
        <f t="shared" si="142"/>
        <v>86.499468472331458</v>
      </c>
      <c r="AU182" s="73">
        <f t="shared" si="143"/>
        <v>2356.0682153840125</v>
      </c>
      <c r="AV182" s="40">
        <v>1990.2202625900936</v>
      </c>
      <c r="AW182" s="6">
        <v>1040.6245998379227</v>
      </c>
      <c r="AX182" s="72">
        <f t="shared" si="144"/>
        <v>-6560.3630018087861</v>
      </c>
      <c r="AY182" s="74">
        <f t="shared" si="145"/>
        <v>-4204.2947864247735</v>
      </c>
      <c r="AZ182" s="66">
        <f t="shared" si="146"/>
        <v>-4644.5419059330834</v>
      </c>
      <c r="BA182" s="129">
        <v>2</v>
      </c>
      <c r="BB182" s="52" t="s">
        <v>47</v>
      </c>
      <c r="BC182" s="22">
        <v>133</v>
      </c>
      <c r="BD182" s="22" t="s">
        <v>318</v>
      </c>
      <c r="BE182" s="22" t="s">
        <v>305</v>
      </c>
      <c r="BF182" s="83">
        <v>44255</v>
      </c>
      <c r="BG182" s="40"/>
      <c r="BH182" s="34">
        <v>9803.7000000000007</v>
      </c>
      <c r="BI182" s="34"/>
      <c r="BJ182" s="34">
        <v>-5575.22</v>
      </c>
      <c r="BK182" s="34"/>
      <c r="BL182" s="34"/>
      <c r="BM182" s="35">
        <f t="shared" si="147"/>
        <v>4228.4800000000005</v>
      </c>
      <c r="BN182" s="36">
        <f t="shared" si="148"/>
        <v>600.21000000000095</v>
      </c>
      <c r="BO182" s="37">
        <f t="shared" si="130"/>
        <v>72.025199999999856</v>
      </c>
      <c r="BP182" s="41">
        <f t="shared" si="149"/>
        <v>672.23520000000076</v>
      </c>
      <c r="BQ182" s="34">
        <f t="shared" si="150"/>
        <v>110</v>
      </c>
      <c r="BR182" s="34">
        <f t="shared" si="151"/>
        <v>562.23520000000076</v>
      </c>
      <c r="BS182" s="34">
        <f t="shared" si="152"/>
        <v>209</v>
      </c>
      <c r="BT182" s="42">
        <f t="shared" si="153"/>
        <v>1428.8105483432112</v>
      </c>
      <c r="BU182" s="43">
        <f t="shared" si="154"/>
        <v>1637.8105483432112</v>
      </c>
      <c r="BV182" s="34">
        <f t="shared" si="155"/>
        <v>1637.8105483432112</v>
      </c>
      <c r="BW182" s="43">
        <f t="shared" si="156"/>
        <v>82.806980694559272</v>
      </c>
      <c r="BX182" s="40">
        <f t="shared" si="157"/>
        <v>1720.6175290377705</v>
      </c>
      <c r="BY182" s="93">
        <f t="shared" si="158"/>
        <v>204.59219187743253</v>
      </c>
      <c r="BZ182" s="39">
        <f t="shared" si="159"/>
        <v>1925.209720915203</v>
      </c>
      <c r="CA182" s="94">
        <f t="shared" si="160"/>
        <v>-2719.3321850178804</v>
      </c>
      <c r="CB182" s="129">
        <v>2</v>
      </c>
      <c r="CC182" s="52" t="s">
        <v>47</v>
      </c>
      <c r="CD182" s="22">
        <v>133</v>
      </c>
      <c r="CE182" s="22" t="s">
        <v>318</v>
      </c>
      <c r="CF182" s="22" t="s">
        <v>305</v>
      </c>
      <c r="CG182" s="31">
        <v>44286</v>
      </c>
      <c r="CH182" s="40"/>
      <c r="CI182" s="22">
        <v>10330.91</v>
      </c>
      <c r="CJ182" s="22"/>
      <c r="CK182" s="22">
        <v>-5575.22</v>
      </c>
      <c r="CL182" s="22"/>
      <c r="CM182" s="22"/>
      <c r="CN182" s="32">
        <v>4755.6899999999996</v>
      </c>
      <c r="CO182" s="36">
        <f t="shared" si="161"/>
        <v>527.20999999999913</v>
      </c>
      <c r="CP182" s="37">
        <f t="shared" si="162"/>
        <v>63.265251477275264</v>
      </c>
      <c r="CQ182" s="105">
        <f t="shared" si="163"/>
        <v>590.47525147727436</v>
      </c>
      <c r="CR182" s="34">
        <f t="shared" si="164"/>
        <v>110</v>
      </c>
      <c r="CS182" s="34">
        <f t="shared" si="165"/>
        <v>480.47525147727436</v>
      </c>
      <c r="CT182" s="34">
        <f t="shared" si="166"/>
        <v>209</v>
      </c>
      <c r="CU182" s="41">
        <f t="shared" si="167"/>
        <v>1221.732614015528</v>
      </c>
      <c r="CV182" s="43">
        <f t="shared" si="168"/>
        <v>1430.732614015528</v>
      </c>
      <c r="CW182" s="34">
        <f t="shared" si="169"/>
        <v>1430.732614015528</v>
      </c>
      <c r="CX182" s="43">
        <f t="shared" si="170"/>
        <v>74.607919197939211</v>
      </c>
      <c r="CY182" s="40">
        <f t="shared" si="171"/>
        <v>1505.3405332134673</v>
      </c>
      <c r="CZ182" s="108">
        <f t="shared" si="172"/>
        <v>134.07766703900919</v>
      </c>
      <c r="DA182" s="123">
        <f t="shared" si="131"/>
        <v>-204.59219187743253</v>
      </c>
      <c r="DB182" s="121">
        <f t="shared" si="173"/>
        <v>-134.07766703900919</v>
      </c>
      <c r="DC182" s="124">
        <f t="shared" si="132"/>
        <v>-680.4294348785586</v>
      </c>
      <c r="DD182" s="125">
        <f t="shared" si="133"/>
        <v>-436.33094229273405</v>
      </c>
      <c r="DE182" s="111">
        <f t="shared" si="174"/>
        <v>183.98796416474221</v>
      </c>
      <c r="DF182" s="106">
        <f t="shared" si="134"/>
        <v>-2535.3442208531383</v>
      </c>
      <c r="DG182" s="106" t="str">
        <f t="shared" si="175"/>
        <v>П7.2 132_Макшанцев</v>
      </c>
      <c r="DH182" s="129">
        <v>2</v>
      </c>
      <c r="DI182" s="52" t="s">
        <v>47</v>
      </c>
      <c r="DJ182" s="22">
        <v>133</v>
      </c>
      <c r="DK182" s="22" t="s">
        <v>318</v>
      </c>
      <c r="DL182" s="22" t="s">
        <v>305</v>
      </c>
      <c r="DM182" s="31">
        <v>44319</v>
      </c>
      <c r="DN182" s="40"/>
      <c r="DO182" s="34">
        <v>10796.54</v>
      </c>
      <c r="DP182" s="34"/>
      <c r="DQ182" s="34">
        <v>-5575.22</v>
      </c>
      <c r="DR182" s="34"/>
      <c r="DS182" s="34"/>
      <c r="DT182" s="35">
        <v>5221.3200000000006</v>
      </c>
      <c r="DU182" s="36">
        <f t="shared" si="176"/>
        <v>465.63000000000102</v>
      </c>
      <c r="DV182" s="37">
        <f t="shared" si="177"/>
        <v>55.875349033182424</v>
      </c>
      <c r="DW182" s="105">
        <f t="shared" si="178"/>
        <v>521.50534903318339</v>
      </c>
      <c r="DX182" s="34">
        <f t="shared" si="179"/>
        <v>110</v>
      </c>
      <c r="DY182" s="34">
        <f t="shared" si="180"/>
        <v>411.50534903318339</v>
      </c>
      <c r="DZ182" s="34">
        <f t="shared" si="181"/>
        <v>209</v>
      </c>
      <c r="EA182" s="41">
        <f t="shared" si="182"/>
        <v>1021.4861081527168</v>
      </c>
      <c r="EB182" s="43">
        <f t="shared" si="183"/>
        <v>1230.486108152717</v>
      </c>
      <c r="EC182" s="34">
        <v>1430.732614015528</v>
      </c>
      <c r="ED182" s="43">
        <f t="shared" si="184"/>
        <v>74.607919197939211</v>
      </c>
      <c r="EE182" s="104">
        <f t="shared" si="185"/>
        <v>1305.0940273506562</v>
      </c>
      <c r="EF182" s="39">
        <f t="shared" si="186"/>
        <v>781.6473383263334</v>
      </c>
      <c r="EG182" s="44">
        <f t="shared" si="187"/>
        <v>-1753.696882526805</v>
      </c>
      <c r="EH182" s="144" t="s">
        <v>318</v>
      </c>
      <c r="EI182" s="129">
        <v>2</v>
      </c>
      <c r="EJ182" s="52" t="s">
        <v>47</v>
      </c>
    </row>
    <row r="183" spans="1:140" s="82" customFormat="1" x14ac:dyDescent="0.25">
      <c r="A183" s="86"/>
      <c r="B183" s="86" t="s">
        <v>11</v>
      </c>
      <c r="C183" s="86"/>
      <c r="D183" s="86"/>
      <c r="E183" s="85">
        <v>51871.41</v>
      </c>
      <c r="F183" s="85">
        <v>794894.60999999975</v>
      </c>
      <c r="G183" s="85">
        <v>2016.87</v>
      </c>
      <c r="H183" s="85">
        <v>-20073.610000000004</v>
      </c>
      <c r="I183" s="85">
        <v>49190.42</v>
      </c>
      <c r="J183" s="85">
        <v>28898.18</v>
      </c>
      <c r="K183" s="85">
        <v>826028.28999999957</v>
      </c>
      <c r="L183" s="85">
        <v>36482.159999999982</v>
      </c>
      <c r="M183" s="85">
        <v>4377.8599999999815</v>
      </c>
      <c r="N183" s="85">
        <v>40860.019999999968</v>
      </c>
      <c r="O183" s="85">
        <v>4052.6336125821504</v>
      </c>
      <c r="P183" s="85">
        <v>36807.386387417813</v>
      </c>
      <c r="Q183" s="85">
        <v>7700.0038639060849</v>
      </c>
      <c r="R183" s="85">
        <v>95593.411711331908</v>
      </c>
      <c r="S183" s="85">
        <v>103293.41557523797</v>
      </c>
      <c r="T183" s="85">
        <v>102769.84244498693</v>
      </c>
      <c r="U183" s="85">
        <v>4680.5</v>
      </c>
      <c r="V183" s="85">
        <v>107973.91557523799</v>
      </c>
      <c r="W183" s="85">
        <v>71873.802905694232</v>
      </c>
      <c r="X183" s="86"/>
      <c r="Y183" s="86"/>
      <c r="Z183" s="86"/>
      <c r="AA183" s="86" t="s">
        <v>11</v>
      </c>
      <c r="AB183" s="86"/>
      <c r="AC183" s="86"/>
      <c r="AD183" s="85">
        <f>SUM(AD50:AD182)</f>
        <v>102780.1</v>
      </c>
      <c r="AE183" s="86">
        <f>SUM(AE50:AE182)</f>
        <v>837392.51999999979</v>
      </c>
      <c r="AF183" s="86">
        <f t="shared" ref="AF183:AZ183" si="188">SUM(AF50:AF182)</f>
        <v>2016.87</v>
      </c>
      <c r="AG183" s="86">
        <f t="shared" si="188"/>
        <v>-20073.610000000004</v>
      </c>
      <c r="AH183" s="86">
        <f t="shared" si="188"/>
        <v>49190.42</v>
      </c>
      <c r="AI183" s="86">
        <f t="shared" si="188"/>
        <v>28898.18</v>
      </c>
      <c r="AJ183" s="86">
        <f t="shared" si="188"/>
        <v>868526.19999999949</v>
      </c>
      <c r="AK183" s="86">
        <f t="shared" si="188"/>
        <v>42497.909999999989</v>
      </c>
      <c r="AL183" s="86">
        <f t="shared" si="188"/>
        <v>5097.7500000001237</v>
      </c>
      <c r="AM183" s="86">
        <f t="shared" si="188"/>
        <v>47595.660000000134</v>
      </c>
      <c r="AN183" s="85">
        <f t="shared" si="188"/>
        <v>4030.6649501163743</v>
      </c>
      <c r="AO183" s="85">
        <f t="shared" si="188"/>
        <v>43564.99504988375</v>
      </c>
      <c r="AP183" s="85">
        <f t="shared" si="188"/>
        <v>7658.2634052211115</v>
      </c>
      <c r="AQ183" s="85">
        <f t="shared" si="188"/>
        <v>116003.49959477909</v>
      </c>
      <c r="AR183" s="85">
        <f t="shared" si="188"/>
        <v>123661.7630000002</v>
      </c>
      <c r="AS183" s="85">
        <f t="shared" si="188"/>
        <v>122806.72595483066</v>
      </c>
      <c r="AT183" s="87">
        <f t="shared" si="188"/>
        <v>4680.5</v>
      </c>
      <c r="AU183" s="88">
        <f t="shared" si="188"/>
        <v>128342.2630000002</v>
      </c>
      <c r="AV183" s="88">
        <f t="shared" si="188"/>
        <v>107973.91557523799</v>
      </c>
      <c r="AW183" s="88">
        <f t="shared" si="188"/>
        <v>64651.574000000051</v>
      </c>
      <c r="AX183" s="88">
        <f>SUM(AX50:AX182)</f>
        <v>-366528.60000000009</v>
      </c>
      <c r="AY183" s="89">
        <f>SUM(AY50:AY182)</f>
        <v>-238186.33699999982</v>
      </c>
      <c r="AZ183" s="90">
        <f t="shared" si="188"/>
        <v>-269092.63409430545</v>
      </c>
      <c r="BA183" s="91"/>
      <c r="BB183" s="86"/>
      <c r="BC183" s="84"/>
      <c r="BD183" s="84" t="s">
        <v>11</v>
      </c>
      <c r="BE183" s="84"/>
      <c r="BF183" s="84"/>
      <c r="BG183" s="10">
        <f>SUM(BG50:BG182)</f>
        <v>16000</v>
      </c>
      <c r="BH183" s="10">
        <f>SUM(BH50:BH182)</f>
        <v>870926.76999999967</v>
      </c>
      <c r="BI183" s="10">
        <f t="shared" ref="BI183:CA183" si="189">SUM(BI50:BI182)</f>
        <v>2016.87</v>
      </c>
      <c r="BJ183" s="10">
        <f t="shared" si="189"/>
        <v>-20073.610000000004</v>
      </c>
      <c r="BK183" s="10">
        <f t="shared" si="189"/>
        <v>49190.42</v>
      </c>
      <c r="BL183" s="10">
        <f t="shared" si="189"/>
        <v>28898.18</v>
      </c>
      <c r="BM183" s="10">
        <f t="shared" si="189"/>
        <v>902060.44999999972</v>
      </c>
      <c r="BN183" s="10">
        <f t="shared" si="189"/>
        <v>33534.250000000007</v>
      </c>
      <c r="BO183" s="10">
        <f t="shared" si="189"/>
        <v>4024.1099999999888</v>
      </c>
      <c r="BP183" s="10">
        <f t="shared" si="189"/>
        <v>37558.359999999993</v>
      </c>
      <c r="BQ183" s="10">
        <f t="shared" si="189"/>
        <v>3741.1455999999989</v>
      </c>
      <c r="BR183" s="10">
        <f t="shared" si="189"/>
        <v>33817.214399999997</v>
      </c>
      <c r="BS183" s="10">
        <f t="shared" si="189"/>
        <v>7108.1766399999979</v>
      </c>
      <c r="BT183" s="10">
        <f t="shared" si="189"/>
        <v>85939.821360000016</v>
      </c>
      <c r="BU183" s="10">
        <f t="shared" si="189"/>
        <v>93047.998000000021</v>
      </c>
      <c r="BV183" s="10">
        <f t="shared" si="189"/>
        <v>92573.98599999999</v>
      </c>
      <c r="BW183" s="10">
        <f t="shared" si="189"/>
        <v>4680.5</v>
      </c>
      <c r="BX183" s="10">
        <f t="shared" si="189"/>
        <v>97728.497999999992</v>
      </c>
      <c r="BY183" s="10">
        <f t="shared" si="189"/>
        <v>11620.53</v>
      </c>
      <c r="BZ183" s="10">
        <f t="shared" si="189"/>
        <v>109349.02800000001</v>
      </c>
      <c r="CA183" s="10">
        <f t="shared" si="189"/>
        <v>-175743.60609430552</v>
      </c>
      <c r="CB183" s="86"/>
      <c r="CC183" s="86"/>
      <c r="CD183" s="84"/>
      <c r="CE183" s="84"/>
      <c r="CF183" s="84"/>
      <c r="CG183" s="84"/>
      <c r="CH183" s="10">
        <f>SUM(CH50:CH182)</f>
        <v>4300</v>
      </c>
      <c r="CI183" s="10">
        <v>903699.90999999957</v>
      </c>
      <c r="CJ183" s="10">
        <v>2016.87</v>
      </c>
      <c r="CK183" s="10">
        <v>-20073.610000000004</v>
      </c>
      <c r="CL183" s="10">
        <v>49190.42</v>
      </c>
      <c r="CM183" s="10">
        <v>28898.18</v>
      </c>
      <c r="CN183" s="10">
        <f>SUM(CN50:CN182)</f>
        <v>934833.59000000008</v>
      </c>
      <c r="CO183" s="10">
        <f t="shared" ref="CO183:DF183" si="190">SUM(CO50:CO182)</f>
        <v>32773.140000000021</v>
      </c>
      <c r="CP183" s="10">
        <f t="shared" si="190"/>
        <v>3932.7799999999097</v>
      </c>
      <c r="CQ183" s="10">
        <f t="shared" si="190"/>
        <v>36705.919999999918</v>
      </c>
      <c r="CR183" s="10">
        <f t="shared" si="190"/>
        <v>4490.3952750087392</v>
      </c>
      <c r="CS183" s="10">
        <f t="shared" si="190"/>
        <v>32215.524724991177</v>
      </c>
      <c r="CT183" s="10">
        <f t="shared" si="190"/>
        <v>8531.7510225166006</v>
      </c>
      <c r="CU183" s="10">
        <f t="shared" si="190"/>
        <v>81916.304977483233</v>
      </c>
      <c r="CV183" s="10">
        <f t="shared" si="190"/>
        <v>90448.055999999837</v>
      </c>
      <c r="CW183" s="10">
        <f t="shared" si="190"/>
        <v>89756.477219708438</v>
      </c>
      <c r="CX183" s="10">
        <f t="shared" si="190"/>
        <v>4680.4999999999991</v>
      </c>
      <c r="CY183" s="10">
        <f>SUM(CY50:CY182)</f>
        <v>95128.555999999808</v>
      </c>
      <c r="CZ183" s="109">
        <f t="shared" ref="CZ183" si="191">SUM(CZ50:CZ182)</f>
        <v>8472.91</v>
      </c>
      <c r="DA183" s="116">
        <f t="shared" si="190"/>
        <v>-11620.53</v>
      </c>
      <c r="DB183" s="116">
        <f t="shared" si="190"/>
        <v>-8472.91</v>
      </c>
      <c r="DC183" s="10">
        <f t="shared" si="190"/>
        <v>-38656.849999999984</v>
      </c>
      <c r="DD183" s="117">
        <f t="shared" si="190"/>
        <v>-27583.969999999987</v>
      </c>
      <c r="DE183" s="112">
        <f t="shared" si="190"/>
        <v>17267.205999999838</v>
      </c>
      <c r="DF183" s="10">
        <f t="shared" si="190"/>
        <v>-162776.40009430575</v>
      </c>
      <c r="DG183" s="106">
        <f t="shared" si="175"/>
        <v>0</v>
      </c>
      <c r="DH183" s="86"/>
      <c r="DI183" s="53"/>
      <c r="DJ183" s="84"/>
      <c r="DK183" s="84" t="s">
        <v>11</v>
      </c>
      <c r="DL183" s="84"/>
      <c r="DM183" s="84"/>
      <c r="DN183" s="10">
        <f>SUM(DN50:DN182)</f>
        <v>9750</v>
      </c>
      <c r="DO183" s="10">
        <f>SUM(DO50:DO182)</f>
        <v>932643.29000000015</v>
      </c>
      <c r="DP183" s="10">
        <f t="shared" ref="DP183:DT183" si="192">SUM(DP50:DP182)</f>
        <v>2016.87</v>
      </c>
      <c r="DQ183" s="10">
        <f t="shared" si="192"/>
        <v>-20073.610000000004</v>
      </c>
      <c r="DR183" s="10">
        <f t="shared" si="192"/>
        <v>49190.42</v>
      </c>
      <c r="DS183" s="10">
        <f t="shared" si="192"/>
        <v>28898.18</v>
      </c>
      <c r="DT183" s="10">
        <f t="shared" si="192"/>
        <v>963776.97000000009</v>
      </c>
      <c r="DU183" s="10">
        <f t="shared" ref="DU183" si="193">SUM(DU50:DU182)</f>
        <v>28943.380000000026</v>
      </c>
      <c r="DV183" s="10">
        <f t="shared" ref="DV183" si="194">SUM(DV50:DV182)</f>
        <v>3473.1900000000633</v>
      </c>
      <c r="DW183" s="10">
        <f t="shared" ref="DW183" si="195">SUM(DW50:DW182)</f>
        <v>32416.570000000098</v>
      </c>
      <c r="DX183" s="10">
        <f t="shared" ref="DX183" si="196">SUM(DX50:DX182)</f>
        <v>5328.0666475097269</v>
      </c>
      <c r="DY183" s="10">
        <f t="shared" ref="DY183" si="197">SUM(DY50:DY182)</f>
        <v>27088.503352490367</v>
      </c>
      <c r="DZ183" s="10">
        <f t="shared" ref="DZ183" si="198">SUM(DZ50:DZ182)</f>
        <v>10123.326630268479</v>
      </c>
      <c r="EA183" s="10">
        <f t="shared" ref="EA183" si="199">SUM(EA50:EA182)</f>
        <v>67242.211869731676</v>
      </c>
      <c r="EB183" s="10">
        <f t="shared" ref="EB183" si="200">SUM(EB50:EB182)</f>
        <v>77365.538500000141</v>
      </c>
      <c r="EC183" s="10">
        <f t="shared" ref="EC183" si="201">SUM(EC50:EC182)</f>
        <v>89756.477219708438</v>
      </c>
      <c r="ED183" s="10">
        <f t="shared" ref="ED183" si="202">SUM(ED50:ED182)</f>
        <v>4680.4999999999991</v>
      </c>
      <c r="EE183" s="10">
        <f t="shared" ref="EE183" si="203">SUM(EE50:EE182)</f>
        <v>82046.038500000141</v>
      </c>
      <c r="EF183" s="10">
        <f t="shared" ref="EF183" si="204">SUM(EF50:EF182)</f>
        <v>49139.039999999994</v>
      </c>
      <c r="EG183" s="10">
        <f t="shared" ref="EG183" si="205">SUM(EG50:EG182)</f>
        <v>-123387.36009430571</v>
      </c>
      <c r="EH183" s="86"/>
      <c r="EI183" s="91"/>
      <c r="EJ183" s="53"/>
    </row>
    <row r="184" spans="1:140" s="92" customFormat="1" ht="15" customHeight="1" x14ac:dyDescent="0.25">
      <c r="A184" s="47"/>
      <c r="B184" s="47" t="s">
        <v>43</v>
      </c>
      <c r="C184" s="47"/>
      <c r="D184" s="47"/>
      <c r="E184" s="48"/>
      <c r="F184" s="48"/>
      <c r="G184" s="48"/>
      <c r="H184" s="48"/>
      <c r="I184" s="48"/>
      <c r="J184" s="48"/>
      <c r="K184" s="48">
        <v>826028.29</v>
      </c>
      <c r="L184" s="48">
        <v>36482.160000000033</v>
      </c>
      <c r="M184" s="48">
        <v>4377.859999999986</v>
      </c>
      <c r="N184" s="48">
        <v>40860.01999999996</v>
      </c>
      <c r="O184" s="48"/>
      <c r="P184" s="48">
        <v>36807.386387417821</v>
      </c>
      <c r="Q184" s="48">
        <v>7700.0038639060849</v>
      </c>
      <c r="R184" s="48">
        <v>95593.411711331908</v>
      </c>
      <c r="S184" s="48">
        <v>103293.41557523799</v>
      </c>
      <c r="T184" s="48"/>
      <c r="U184" s="48">
        <v>4680.5</v>
      </c>
      <c r="V184" s="48">
        <v>107792.42099999997</v>
      </c>
      <c r="W184" s="48">
        <v>71873.802905694203</v>
      </c>
      <c r="X184" s="47"/>
      <c r="Y184" s="47"/>
      <c r="Z184" s="50"/>
      <c r="AA184" s="50" t="s">
        <v>43</v>
      </c>
      <c r="AB184" s="50"/>
      <c r="AC184" s="50"/>
      <c r="AD184" s="14"/>
      <c r="AE184" s="50"/>
      <c r="AF184" s="50"/>
      <c r="AG184" s="50"/>
      <c r="AH184" s="50"/>
      <c r="AI184" s="50"/>
      <c r="AJ184" s="14">
        <f>D34</f>
        <v>868526.2</v>
      </c>
      <c r="AK184" s="51">
        <f>E34</f>
        <v>42497.909999999916</v>
      </c>
      <c r="AL184" s="51">
        <f>F34</f>
        <v>5097.7500000001164</v>
      </c>
      <c r="AM184" s="51">
        <f>AK183+AL183</f>
        <v>47595.660000000113</v>
      </c>
      <c r="AN184" s="48"/>
      <c r="AO184" s="48">
        <f>AM183-AN183</f>
        <v>43564.995049883757</v>
      </c>
      <c r="AP184" s="48">
        <f>AE16</f>
        <v>7658.2634052208823</v>
      </c>
      <c r="AQ184" s="48">
        <f>AE13</f>
        <v>116003.49959477912</v>
      </c>
      <c r="AR184" s="48">
        <f>AP184+AQ184</f>
        <v>123661.76300000001</v>
      </c>
      <c r="AS184" s="48"/>
      <c r="AT184" s="65">
        <v>4680.5</v>
      </c>
      <c r="AU184" s="69">
        <f>AR183+AT183</f>
        <v>128342.2630000002</v>
      </c>
      <c r="AV184" s="48">
        <v>107792.42099999997</v>
      </c>
      <c r="AW184" s="14">
        <v>64651.574000000051</v>
      </c>
      <c r="AX184" s="70">
        <v>-366528.6</v>
      </c>
      <c r="AY184" s="75">
        <f>AU183+AX183</f>
        <v>-238186.33699999988</v>
      </c>
      <c r="AZ184" s="67">
        <f>W183-AD183+AY183</f>
        <v>-269092.63409430557</v>
      </c>
      <c r="BA184" s="54"/>
      <c r="BB184" s="47"/>
      <c r="BC184" s="47"/>
      <c r="BD184" s="47" t="s">
        <v>43</v>
      </c>
      <c r="BE184" s="47"/>
      <c r="BF184" s="47"/>
      <c r="BG184" s="48"/>
      <c r="BH184" s="48"/>
      <c r="BI184" s="48"/>
      <c r="BJ184" s="48"/>
      <c r="BK184" s="48"/>
      <c r="BL184" s="48"/>
      <c r="BM184" s="48"/>
      <c r="BN184" s="14">
        <f>E35</f>
        <v>33534.25</v>
      </c>
      <c r="BO184" s="14">
        <f>F35</f>
        <v>4024.109999999986</v>
      </c>
      <c r="BP184" s="14">
        <f>BN183+BO183</f>
        <v>37558.359999999993</v>
      </c>
      <c r="BQ184" s="14"/>
      <c r="BR184" s="14">
        <f>BP183-BQ183</f>
        <v>33817.214399999997</v>
      </c>
      <c r="BS184" s="14">
        <f>BQ183*1.9</f>
        <v>7108.1766399999979</v>
      </c>
      <c r="BT184" s="14">
        <f>BH13</f>
        <v>85939.821359999973</v>
      </c>
      <c r="BU184" s="14">
        <f>BH5</f>
        <v>93047.997999999992</v>
      </c>
      <c r="BV184" s="14"/>
      <c r="BW184" s="14">
        <v>4680.5</v>
      </c>
      <c r="BX184" s="14">
        <f>BU183+BW183</f>
        <v>97728.498000000021</v>
      </c>
      <c r="BY184" s="14">
        <f>54391.15-42770.62</f>
        <v>11620.529999999999</v>
      </c>
      <c r="BZ184" s="14">
        <f>BX183+BY183</f>
        <v>109349.02799999999</v>
      </c>
      <c r="CA184" s="14">
        <f>AZ183-BG183+BZ183</f>
        <v>-175743.60609430546</v>
      </c>
      <c r="CB184" s="50"/>
      <c r="CC184" s="50"/>
      <c r="CD184" s="33"/>
      <c r="CE184" s="33"/>
      <c r="CF184" s="33"/>
      <c r="CG184" s="33"/>
      <c r="CH184" s="39"/>
      <c r="CI184" s="39"/>
      <c r="CJ184" s="39"/>
      <c r="CK184" s="39"/>
      <c r="CL184" s="39"/>
      <c r="CM184" s="39"/>
      <c r="CN184" s="39">
        <f>D36</f>
        <v>934833.59</v>
      </c>
      <c r="CO184" s="14">
        <f>E36</f>
        <v>32773.140000000014</v>
      </c>
      <c r="CP184" s="14">
        <f>F36</f>
        <v>3932.7799999999115</v>
      </c>
      <c r="CQ184" s="14">
        <f>CO183+CP183</f>
        <v>36705.919999999933</v>
      </c>
      <c r="CR184" s="14"/>
      <c r="CS184" s="14">
        <f>CQ183-CR183</f>
        <v>32215.524724991177</v>
      </c>
      <c r="CT184" s="14">
        <f>CR183*1.9</f>
        <v>8531.7510225166043</v>
      </c>
      <c r="CU184" s="14">
        <f>CI13</f>
        <v>81916.304977483233</v>
      </c>
      <c r="CV184" s="14">
        <f>CT183+CU183</f>
        <v>90448.055999999837</v>
      </c>
      <c r="CW184" s="14"/>
      <c r="CX184" s="14">
        <f>CI6</f>
        <v>4680.5</v>
      </c>
      <c r="CY184" s="14">
        <f>CV183+CX183</f>
        <v>95128.555999999837</v>
      </c>
      <c r="CZ184" s="110">
        <f>J10</f>
        <v>8472.9099999999962</v>
      </c>
      <c r="DA184" s="118">
        <f>-BY183</f>
        <v>-11620.53</v>
      </c>
      <c r="DB184" s="14">
        <f>-CZ183</f>
        <v>-8472.91</v>
      </c>
      <c r="DC184" s="14">
        <f>54391.15-93048</f>
        <v>-38656.85</v>
      </c>
      <c r="DD184" s="119">
        <f>62864.08-90448.05</f>
        <v>-27583.97</v>
      </c>
      <c r="DE184" s="113">
        <f>CY183+CZ183+DA183+DB183+DC183+DD183</f>
        <v>17267.205999999838</v>
      </c>
      <c r="DF184" s="14">
        <f>CA183-CH183+DE183</f>
        <v>-162776.40009430569</v>
      </c>
      <c r="DG184" s="106">
        <f t="shared" si="175"/>
        <v>0</v>
      </c>
      <c r="DH184" s="50"/>
      <c r="DI184" s="107"/>
      <c r="DJ184" s="33"/>
      <c r="DK184" s="33" t="s">
        <v>43</v>
      </c>
      <c r="DL184" s="33"/>
      <c r="DM184" s="33"/>
      <c r="DN184" s="39"/>
      <c r="DO184" s="39"/>
      <c r="DP184" s="39"/>
      <c r="DQ184" s="39"/>
      <c r="DR184" s="39"/>
      <c r="DS184" s="39"/>
      <c r="DT184" s="39">
        <f>D37</f>
        <v>963776.97</v>
      </c>
      <c r="DU184" s="14">
        <f>E37</f>
        <v>28943.380000000005</v>
      </c>
      <c r="DV184" s="14">
        <f>F37</f>
        <v>3473.1900000000605</v>
      </c>
      <c r="DW184" s="14">
        <f>DU183+DV183</f>
        <v>32416.570000000091</v>
      </c>
      <c r="DX184" s="14"/>
      <c r="DY184" s="14">
        <f>DW183-DX183</f>
        <v>27088.50335249037</v>
      </c>
      <c r="DZ184" s="14">
        <f>DX183*1.9</f>
        <v>10123.326630268481</v>
      </c>
      <c r="EA184" s="14">
        <f>DY183*DM13</f>
        <v>67242.211869731691</v>
      </c>
      <c r="EB184" s="14">
        <f>DZ183+EA183</f>
        <v>77365.538500000155</v>
      </c>
      <c r="EC184" s="14"/>
      <c r="ED184" s="14">
        <v>4680.5</v>
      </c>
      <c r="EE184" s="14">
        <f>EB183+ED183</f>
        <v>82046.038500000141</v>
      </c>
      <c r="EF184" s="14">
        <f>J11</f>
        <v>49139.040000000001</v>
      </c>
      <c r="EG184" s="14">
        <f>DF183-DN183+EF183</f>
        <v>-123387.36009430575</v>
      </c>
      <c r="EH184" s="50"/>
      <c r="EI184" s="145"/>
      <c r="EJ184" s="107"/>
    </row>
    <row r="185" spans="1:140" ht="104.25" customHeight="1" thickBot="1" x14ac:dyDescent="0.3">
      <c r="A185" s="3" t="s">
        <v>6</v>
      </c>
      <c r="B185" s="3" t="s">
        <v>7</v>
      </c>
      <c r="C185" s="3" t="s">
        <v>12</v>
      </c>
      <c r="D185" s="3" t="s">
        <v>1</v>
      </c>
      <c r="E185" s="3" t="s">
        <v>320</v>
      </c>
      <c r="F185" s="3" t="s">
        <v>227</v>
      </c>
      <c r="G185" s="3" t="s">
        <v>196</v>
      </c>
      <c r="H185" s="3" t="s">
        <v>197</v>
      </c>
      <c r="I185" s="3" t="s">
        <v>228</v>
      </c>
      <c r="J185" s="3" t="s">
        <v>229</v>
      </c>
      <c r="K185" s="3" t="s">
        <v>49</v>
      </c>
      <c r="L185" s="3" t="s">
        <v>8</v>
      </c>
      <c r="M185" s="3" t="s">
        <v>9</v>
      </c>
      <c r="N185" s="3" t="s">
        <v>10</v>
      </c>
      <c r="O185" s="3" t="s">
        <v>143</v>
      </c>
      <c r="P185" s="3" t="s">
        <v>144</v>
      </c>
      <c r="Q185" s="3" t="s">
        <v>300</v>
      </c>
      <c r="R185" s="3" t="s">
        <v>145</v>
      </c>
      <c r="S185" s="3" t="s">
        <v>307</v>
      </c>
      <c r="T185" s="3" t="s">
        <v>301</v>
      </c>
      <c r="U185" s="3" t="s">
        <v>303</v>
      </c>
      <c r="V185" s="3" t="s">
        <v>304</v>
      </c>
      <c r="W185" s="3" t="s">
        <v>323</v>
      </c>
      <c r="X185" s="3" t="s">
        <v>147</v>
      </c>
      <c r="Y185" s="3" t="s">
        <v>46</v>
      </c>
      <c r="Z185" s="3" t="str">
        <f>Z49</f>
        <v>#</v>
      </c>
      <c r="AA185" s="3" t="str">
        <f t="shared" ref="AA185:AW185" si="206">AA49</f>
        <v>Наименование_Точки_Учета</v>
      </c>
      <c r="AB185" s="3" t="str">
        <f t="shared" si="206"/>
        <v>Серийный_№</v>
      </c>
      <c r="AC185" s="3" t="str">
        <f t="shared" si="206"/>
        <v>дата</v>
      </c>
      <c r="AD185" s="3"/>
      <c r="AE185" s="3" t="str">
        <f t="shared" si="206"/>
        <v>СуммАктЭн</v>
      </c>
      <c r="AF185" s="3" t="str">
        <f t="shared" si="206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AG185" s="3" t="str">
        <f t="shared" si="206"/>
        <v>Корректировка показаний 
ПУ за текущий год
(показания ст.ПУ минус показания нов.ПУ )</v>
      </c>
      <c r="AH185" s="3" t="str">
        <f t="shared" si="206"/>
        <v>Корректировка показаний ПУ за  2018 год
(не включено в сальдо показаний на начало года)</v>
      </c>
      <c r="AI185" s="3" t="str">
        <f t="shared" si="206"/>
        <v>Корректировка показаний ПУ за прошлые периоды
(включено в сальдо показаний на начало года)</v>
      </c>
      <c r="AJ185" s="3" t="str">
        <f t="shared" si="206"/>
        <v>Показания счетчиков в расчет</v>
      </c>
      <c r="AK185" s="3" t="str">
        <f t="shared" si="206"/>
        <v>Потребление, кВт</v>
      </c>
      <c r="AL185" s="3" t="str">
        <f t="shared" si="206"/>
        <v>Потери, кВт</v>
      </c>
      <c r="AM185" s="3" t="str">
        <f t="shared" si="206"/>
        <v>Потребление+ потери, кВт</v>
      </c>
      <c r="AN185" s="3" t="str">
        <f t="shared" si="206"/>
        <v>В том числе: потребление по соцнорме, кВт</v>
      </c>
      <c r="AO185" s="3" t="str">
        <f t="shared" si="206"/>
        <v>В том числе: потребление сверх соцнормы, кВт</v>
      </c>
      <c r="AP185" s="3" t="str">
        <f t="shared" si="206"/>
        <v>Сумма по тарифу 1,90 (по соцнорме), руб.</v>
      </c>
      <c r="AQ185" s="3" t="str">
        <f t="shared" si="206"/>
        <v>Сумма по комб.тарифу (сверх соцнормы), руб.</v>
      </c>
      <c r="AR185" s="3" t="str">
        <f t="shared" si="206"/>
        <v xml:space="preserve">Сумма за потребленную электроэнергию, всего, руб. </v>
      </c>
      <c r="AS185" s="3" t="str">
        <f t="shared" si="206"/>
        <v>потребление, учитываемое при расчете возмещения соцнормы потребления (более 110 кВт)</v>
      </c>
      <c r="AT185" s="11" t="str">
        <f t="shared" si="206"/>
        <v>к возмещению п1 с учетом использования соцнормы потребления СН, кВт</v>
      </c>
      <c r="AU185" s="12" t="str">
        <f t="shared" si="206"/>
        <v>ЯНВАРЬ 2021
сумма к начислению платежей за электроэнергию, руб.</v>
      </c>
      <c r="AV185" s="12" t="str">
        <f t="shared" si="206"/>
        <v>ДЕКАБРЬ 2020
сумма к начислению платежей за электроэнергию, руб.</v>
      </c>
      <c r="AW185" s="12" t="str">
        <f t="shared" si="206"/>
        <v>НОЯБРЬ 2020
сумма к начислению платежей за электроэнергию, руб.</v>
      </c>
      <c r="AX185" s="71" t="str">
        <f>AX49</f>
        <v>Сальдо расчетов  с Энергосбытом на 01.02.2021 с учетом акта сверки и взаиморасчетов января 2021=
(-)366528,66 руб.</v>
      </c>
      <c r="AY185" s="71" t="str">
        <f>AY49</f>
        <v>Итого к начислению за ЯНВАРЬ 2021 с учетом перерасчета</v>
      </c>
      <c r="AZ185" s="68" t="str">
        <f>BA49</f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BA185" s="3" t="str">
        <f>BB49</f>
        <v>Вид начисления</v>
      </c>
      <c r="BB185" s="3" t="str">
        <f>BB49</f>
        <v>Вид начисления</v>
      </c>
      <c r="BC185" s="3" t="str">
        <f t="shared" ref="BC185:DN185" si="207">BC49</f>
        <v>#</v>
      </c>
      <c r="BD185" s="3" t="str">
        <f t="shared" si="207"/>
        <v>Наименование_Точки_Учета</v>
      </c>
      <c r="BE185" s="3" t="str">
        <f t="shared" si="207"/>
        <v>Серийный_№</v>
      </c>
      <c r="BF185" s="3" t="str">
        <f t="shared" si="207"/>
        <v>дата</v>
      </c>
      <c r="BG185" s="101" t="str">
        <f t="shared" si="207"/>
        <v>оплачено в феврале</v>
      </c>
      <c r="BH185" s="3" t="str">
        <f t="shared" si="207"/>
        <v>СуммАктЭн</v>
      </c>
      <c r="BI185" s="3" t="str">
        <f t="shared" si="207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BJ185" s="3" t="str">
        <f t="shared" si="207"/>
        <v>Корректировка показаний 
ПУ за текущий год
(показания ст.ПУ минус показания нов.ПУ )</v>
      </c>
      <c r="BK185" s="3" t="str">
        <f t="shared" si="207"/>
        <v>Корректировка показаний ПУ за  2018 год
(не включено в сальдо показаний на начало года)</v>
      </c>
      <c r="BL185" s="3" t="str">
        <f t="shared" si="207"/>
        <v>Корректировка показаний ПУ за прошлые периоды
(включено в сальдо показаний на начало года)</v>
      </c>
      <c r="BM185" s="3" t="str">
        <f t="shared" si="207"/>
        <v>Показания счетчиков в расчет</v>
      </c>
      <c r="BN185" s="3" t="str">
        <f t="shared" si="207"/>
        <v>Потребление, кВт</v>
      </c>
      <c r="BO185" s="3" t="str">
        <f t="shared" si="207"/>
        <v>Потери, кВт</v>
      </c>
      <c r="BP185" s="3" t="str">
        <f t="shared" si="207"/>
        <v>Потребление+ потери, кВт</v>
      </c>
      <c r="BQ185" s="3" t="str">
        <f t="shared" si="207"/>
        <v>В том числе: потребление по соцнорме, кВт</v>
      </c>
      <c r="BR185" s="3" t="str">
        <f t="shared" si="207"/>
        <v>В том числе: потребление сверх соцнормы, кВт</v>
      </c>
      <c r="BS185" s="3" t="str">
        <f t="shared" si="207"/>
        <v>Сумма по тарифу 1,90 (по соцнорме), руб.</v>
      </c>
      <c r="BT185" s="3" t="str">
        <f t="shared" si="207"/>
        <v>Сумма по комб.тарифу (сверх соцнормы), руб.</v>
      </c>
      <c r="BU185" s="3" t="str">
        <f t="shared" si="207"/>
        <v xml:space="preserve">Сумма за потребленную электроэнергию, всего, руб. </v>
      </c>
      <c r="BV185" s="3" t="str">
        <f t="shared" si="207"/>
        <v>потребление, учитываемое при расчете возмещения соцнормы потребления (более 110 кВт)</v>
      </c>
      <c r="BW185" s="3" t="str">
        <f t="shared" si="207"/>
        <v>к возмещению п1 с учетом использования соцнормы потребления СН, кВт</v>
      </c>
      <c r="BX185" s="3" t="str">
        <f t="shared" si="207"/>
        <v>ФЕВРАЛЬ 2021
сумма к начислению платежей за электроэнергию, руб.</v>
      </c>
      <c r="BY185" s="3" t="str">
        <f t="shared" si="207"/>
        <v xml:space="preserve">Взаиморасчеты с Красноярскэнергосбытом за февраль 2021= начислено 54391,15-оплачено 42770,62=11620,53
</v>
      </c>
      <c r="BZ185" s="3" t="str">
        <f t="shared" si="207"/>
        <v xml:space="preserve">Итого к начислению за ФЕВРАЛЬ 2021 с учетом взаиморасчетов февраля 2021
</v>
      </c>
      <c r="CA185" s="3" t="str">
        <f t="shared" si="207"/>
        <v>Задолженность(+)/
переплата(-)
01.03.2021, руб.</v>
      </c>
      <c r="CB185" s="3" t="str">
        <f t="shared" si="207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CC185" s="3" t="str">
        <f t="shared" si="207"/>
        <v>Вид начисления</v>
      </c>
      <c r="CD185" s="3" t="str">
        <f t="shared" si="207"/>
        <v>#</v>
      </c>
      <c r="CE185" s="3" t="str">
        <f t="shared" si="207"/>
        <v>Наименование_Точки_Учета</v>
      </c>
      <c r="CF185" s="3" t="str">
        <f t="shared" si="207"/>
        <v>Серийный_№</v>
      </c>
      <c r="CG185" s="3" t="str">
        <f t="shared" si="207"/>
        <v>дата</v>
      </c>
      <c r="CH185" s="101" t="str">
        <f t="shared" si="207"/>
        <v xml:space="preserve">оплачено в марте </v>
      </c>
      <c r="CI185" s="3" t="str">
        <f t="shared" si="207"/>
        <v>СуммАктЭн</v>
      </c>
      <c r="CJ185" s="3" t="str">
        <f t="shared" si="207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CK185" s="3" t="str">
        <f t="shared" si="207"/>
        <v>Корректировка показаний 
ПУ за текущий год
(показания ст.ПУ минус показания нов.ПУ )</v>
      </c>
      <c r="CL185" s="3" t="str">
        <f t="shared" si="207"/>
        <v>Корректировка показаний ПУ за  2018 год
(не включено в сальдо показаний на начало года)</v>
      </c>
      <c r="CM185" s="3" t="str">
        <f t="shared" si="207"/>
        <v>Корректировка показаний ПУ за прошлые периоды
(включено в сальдо показаний на начало года)</v>
      </c>
      <c r="CN185" s="3" t="str">
        <f t="shared" si="207"/>
        <v>Показания счетчиков в расчет</v>
      </c>
      <c r="CO185" s="3" t="str">
        <f t="shared" si="207"/>
        <v>Потребление, кВт</v>
      </c>
      <c r="CP185" s="3" t="str">
        <f t="shared" si="207"/>
        <v>Потери, кВт</v>
      </c>
      <c r="CQ185" s="3" t="str">
        <f t="shared" si="207"/>
        <v>Потребление+ потери, кВт</v>
      </c>
      <c r="CR185" s="3" t="str">
        <f t="shared" si="207"/>
        <v>В том числе: потребление по соцнорме, кВт</v>
      </c>
      <c r="CS185" s="3" t="str">
        <f t="shared" si="207"/>
        <v>В том числе: потребление сверх соцнормы, кВт</v>
      </c>
      <c r="CT185" s="3" t="str">
        <f t="shared" si="207"/>
        <v>Сумма по тарифу 1,90 (по соцнорме), руб.</v>
      </c>
      <c r="CU185" s="3" t="str">
        <f t="shared" si="207"/>
        <v>Сумма по комб.тарифу (сверх соцнормы), руб.</v>
      </c>
      <c r="CV185" s="3" t="str">
        <f t="shared" si="207"/>
        <v xml:space="preserve">Сумма за потребленную электроэнергию, всего, руб. </v>
      </c>
      <c r="CW185" s="3" t="str">
        <f t="shared" si="207"/>
        <v>потребление, учитываемое при расчете возмещения соцнормы потребления (более 110 кВт)</v>
      </c>
      <c r="CX185" s="3" t="str">
        <f t="shared" si="207"/>
        <v>к возмещению п1 с учетом использования соцнормы потребления СН, кВт</v>
      </c>
      <c r="CY185" s="3" t="str">
        <f t="shared" si="207"/>
        <v>МАРТ 2021
сумма к начислению платежей за электроэнергию, руб.</v>
      </c>
      <c r="CZ185" s="11" t="str">
        <f>CZ49</f>
        <v xml:space="preserve">Взаиморасчеты с Красноярскэнергосбытом за март 2021= начислено62064,08-оплачено 54391,15=7672,93
</v>
      </c>
      <c r="DA185" s="126" t="str">
        <f>DA49</f>
        <v xml:space="preserve">Сторно взаиморасчетов с Красноярскэнергосбытом за февраль 2021= (-)11620,53
</v>
      </c>
      <c r="DB185" s="126" t="str">
        <f>DB49</f>
        <v xml:space="preserve">Сторно взаиморасчетов с Красноярскэнергосбытом за март 2021= (-)8472,91
</v>
      </c>
      <c r="DC185" s="127" t="str">
        <f t="shared" ref="DC185:DD185" si="208">DC49</f>
        <v>Разница между суммой по с-ф за февраль и (факт. потреб.за февраль плюс 12%)</v>
      </c>
      <c r="DD185" s="128" t="str">
        <f t="shared" si="208"/>
        <v>Разница между суммой по с-ф за март и (факт. потреб.за март плюс 12%)</v>
      </c>
      <c r="DE185" s="114" t="str">
        <f t="shared" si="207"/>
        <v xml:space="preserve">Итого к начислению за МАРТ 2021 с учетом взаиморасчетов февраля 2021
</v>
      </c>
      <c r="DF185" s="3" t="str">
        <f t="shared" si="207"/>
        <v>Задолженность(+)/
переплата(-)
01.04.2021, руб.</v>
      </c>
      <c r="DG185" s="106" t="str">
        <f t="shared" si="175"/>
        <v>Наименование_Точки_Учета</v>
      </c>
      <c r="DH185" s="3" t="str">
        <f t="shared" si="207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DI185" s="3" t="str">
        <f t="shared" si="207"/>
        <v>Вид начисления</v>
      </c>
      <c r="DJ185" s="3" t="str">
        <f t="shared" si="207"/>
        <v>#</v>
      </c>
      <c r="DK185" s="3" t="str">
        <f t="shared" si="207"/>
        <v>Наименование_Точки_Учета</v>
      </c>
      <c r="DL185" s="3" t="str">
        <f t="shared" si="207"/>
        <v>Серийный_№</v>
      </c>
      <c r="DM185" s="3" t="str">
        <f t="shared" si="207"/>
        <v>дата</v>
      </c>
      <c r="DN185" s="3" t="str">
        <f t="shared" si="207"/>
        <v>оплачено в апреле</v>
      </c>
      <c r="DO185" s="3" t="str">
        <f t="shared" ref="DO185:EJ185" si="209">DO49</f>
        <v>СуммАктЭн</v>
      </c>
      <c r="DP185" s="3" t="str">
        <f t="shared" si="209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DQ185" s="3" t="str">
        <f t="shared" si="209"/>
        <v>Корректировка показаний 
ПУ за текущий год
(показания ст.ПУ минус показания нов.ПУ )</v>
      </c>
      <c r="DR185" s="3" t="str">
        <f t="shared" si="209"/>
        <v>Корректировка показаний ПУ за  2018 год
(не включено в сальдо показаний на начало года)</v>
      </c>
      <c r="DS185" s="3" t="str">
        <f t="shared" si="209"/>
        <v>Корректировка показаний ПУ за прошлые периоды
(включено в сальдо показаний на начало года)</v>
      </c>
      <c r="DT185" s="3" t="str">
        <f t="shared" si="209"/>
        <v>Показания счетчиков в расчет</v>
      </c>
      <c r="DU185" s="3" t="str">
        <f t="shared" si="209"/>
        <v>Потребление, кВт</v>
      </c>
      <c r="DV185" s="3" t="str">
        <f t="shared" si="209"/>
        <v>Потери, кВт</v>
      </c>
      <c r="DW185" s="3" t="str">
        <f t="shared" si="209"/>
        <v>Потребление+ потери, кВт</v>
      </c>
      <c r="DX185" s="3" t="str">
        <f t="shared" si="209"/>
        <v>В том числе: потребление по соцнорме, кВт</v>
      </c>
      <c r="DY185" s="3" t="str">
        <f t="shared" si="209"/>
        <v>В том числе: потребление сверх соцнормы, кВт</v>
      </c>
      <c r="DZ185" s="3" t="str">
        <f t="shared" si="209"/>
        <v>Сумма по тарифу 1,90 (по соцнорме), руб.</v>
      </c>
      <c r="EA185" s="3" t="str">
        <f t="shared" si="209"/>
        <v>Сумма по комб.тарифу (сверх соцнормы), руб.</v>
      </c>
      <c r="EB185" s="3" t="str">
        <f t="shared" si="209"/>
        <v xml:space="preserve">Сумма за потребленную электроэнергию, всего, руб. </v>
      </c>
      <c r="EC185" s="3" t="str">
        <f t="shared" si="209"/>
        <v>потребление, учитываемое при расчете возмещения соцнормы потребления (более 110 кВт)</v>
      </c>
      <c r="ED185" s="3" t="str">
        <f t="shared" si="209"/>
        <v>к возмещению п1 с учетом использования соцнормы потребления СН, кВт</v>
      </c>
      <c r="EE185" s="3" t="str">
        <f t="shared" si="209"/>
        <v>АПРЕЛЬ 2021
сумма по фактическому потреблению электроэнергии+12%, руб.</v>
      </c>
      <c r="EF185" s="3" t="str">
        <f t="shared" si="209"/>
        <v>АПРЕЛЬ 2021
сумма к начислению по с-ф за электроэнергию, руб.</v>
      </c>
      <c r="EG185" s="3" t="str">
        <f>EG49</f>
        <v>Задолженность(+)/
переплата(-)
01.05.2021, руб.</v>
      </c>
      <c r="EH185" s="3" t="str">
        <f t="shared" si="209"/>
        <v>Наименование_Точки_Учета</v>
      </c>
      <c r="EI185" s="3" t="str">
        <f t="shared" si="209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EJ185" s="3" t="str">
        <f t="shared" si="209"/>
        <v>Вид начисления</v>
      </c>
    </row>
    <row r="186" spans="1:140" x14ac:dyDescent="0.25">
      <c r="AU186" s="80"/>
      <c r="AV186" s="81"/>
      <c r="AW186" s="81"/>
      <c r="DA186" s="155">
        <f>DA183+DB183+DC183+DD183</f>
        <v>-86334.25999999998</v>
      </c>
      <c r="DB186" s="150"/>
      <c r="DC186" s="150"/>
      <c r="DD186" s="150"/>
    </row>
  </sheetData>
  <mergeCells count="10">
    <mergeCell ref="DA186:DD186"/>
    <mergeCell ref="DJ48:EJ48"/>
    <mergeCell ref="DK9:DO9"/>
    <mergeCell ref="A1:H1"/>
    <mergeCell ref="AA9:AE9"/>
    <mergeCell ref="BD9:BH9"/>
    <mergeCell ref="DA47:DD47"/>
    <mergeCell ref="Z48:BB48"/>
    <mergeCell ref="BC48:CC48"/>
    <mergeCell ref="CD48:DI48"/>
  </mergeCells>
  <pageMargins left="0.31496062992125984" right="0.31496062992125984" top="0.35433070866141736" bottom="0.35433070866141736" header="0.31496062992125984" footer="0.31496062992125984"/>
  <pageSetup paperSize="9" scale="4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2021-05-27T18:27:09Z</dcterms:modified>
</cp:coreProperties>
</file>