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7980" tabRatio="581"/>
  </bookViews>
  <sheets>
    <sheet name="март 2020" sheetId="45" r:id="rId1"/>
  </sheets>
  <definedNames>
    <definedName name="_xlnm.Print_Area" localSheetId="0">'март 2020'!$A$1:$FH$168</definedName>
  </definedNames>
  <calcPr calcId="162913"/>
</workbook>
</file>

<file path=xl/calcChain.xml><?xml version="1.0" encoding="utf-8"?>
<calcChain xmlns="http://schemas.openxmlformats.org/spreadsheetml/2006/main">
  <c r="CP162" i="45" l="1"/>
  <c r="CP167" i="45"/>
  <c r="CS50" i="45"/>
  <c r="CS51" i="45"/>
  <c r="CS52" i="45"/>
  <c r="CS53" i="45"/>
  <c r="CS54" i="45"/>
  <c r="CS55" i="45"/>
  <c r="CS56" i="45"/>
  <c r="CS57" i="45"/>
  <c r="CS58" i="45"/>
  <c r="CS59" i="45"/>
  <c r="CS60" i="45"/>
  <c r="CS61" i="45"/>
  <c r="CS62" i="45"/>
  <c r="CS63" i="45"/>
  <c r="CS64" i="45"/>
  <c r="CS65" i="45"/>
  <c r="CS66" i="45"/>
  <c r="CS67" i="45"/>
  <c r="CS68" i="45"/>
  <c r="CS69" i="45"/>
  <c r="CS70" i="45"/>
  <c r="CS71" i="45"/>
  <c r="CS72" i="45"/>
  <c r="CS73" i="45"/>
  <c r="CS74" i="45"/>
  <c r="CS75" i="45"/>
  <c r="CS76" i="45"/>
  <c r="CS77" i="45"/>
  <c r="CS78" i="45"/>
  <c r="CS79" i="45"/>
  <c r="CS80" i="45"/>
  <c r="CS81" i="45"/>
  <c r="CS82" i="45"/>
  <c r="CS83" i="45"/>
  <c r="CS84" i="45"/>
  <c r="CS85" i="45"/>
  <c r="CS86" i="45"/>
  <c r="CS87" i="45"/>
  <c r="CS88" i="45"/>
  <c r="CS89" i="45"/>
  <c r="CS90" i="45"/>
  <c r="CS91" i="45"/>
  <c r="CS92" i="45"/>
  <c r="CS93" i="45"/>
  <c r="CS94" i="45"/>
  <c r="CS95" i="45"/>
  <c r="CS96" i="45"/>
  <c r="CS97" i="45"/>
  <c r="CS98" i="45"/>
  <c r="CS99" i="45"/>
  <c r="CS100" i="45"/>
  <c r="CS101" i="45"/>
  <c r="CS102" i="45"/>
  <c r="CS103" i="45"/>
  <c r="CS104" i="45"/>
  <c r="CS105" i="45"/>
  <c r="CS106" i="45"/>
  <c r="CS107" i="45"/>
  <c r="CS108" i="45"/>
  <c r="CS109" i="45"/>
  <c r="CS110" i="45"/>
  <c r="CS111" i="45"/>
  <c r="CS112" i="45"/>
  <c r="CS113" i="45"/>
  <c r="CS114" i="45"/>
  <c r="CS115" i="45"/>
  <c r="CS116" i="45"/>
  <c r="CS117" i="45"/>
  <c r="CS118" i="45"/>
  <c r="CS119" i="45"/>
  <c r="CS120" i="45"/>
  <c r="CS121" i="45"/>
  <c r="CS122" i="45"/>
  <c r="CS123" i="45"/>
  <c r="CS124" i="45"/>
  <c r="CS125" i="45"/>
  <c r="CS126" i="45"/>
  <c r="CS127" i="45"/>
  <c r="CS128" i="45"/>
  <c r="CS129" i="45"/>
  <c r="CS130" i="45"/>
  <c r="CS131" i="45"/>
  <c r="CS132" i="45"/>
  <c r="CS133" i="45"/>
  <c r="CS134" i="45"/>
  <c r="CS135" i="45"/>
  <c r="CS136" i="45"/>
  <c r="CS137" i="45"/>
  <c r="CS138" i="45"/>
  <c r="CS139" i="45"/>
  <c r="CS140" i="45"/>
  <c r="CS141" i="45"/>
  <c r="CS142" i="45"/>
  <c r="CS143" i="45"/>
  <c r="CS144" i="45"/>
  <c r="CS145" i="45"/>
  <c r="CS146" i="45"/>
  <c r="CS147" i="45"/>
  <c r="CS148" i="45"/>
  <c r="CS149" i="45"/>
  <c r="CS150" i="45"/>
  <c r="CS151" i="45"/>
  <c r="CS152" i="45"/>
  <c r="CS153" i="45"/>
  <c r="CS154" i="45"/>
  <c r="CS155" i="45"/>
  <c r="CS156" i="45"/>
  <c r="CS157" i="45"/>
  <c r="CS158" i="45"/>
  <c r="CS159" i="45"/>
  <c r="CS160" i="45"/>
  <c r="CS161" i="45"/>
  <c r="CS163" i="45"/>
  <c r="CS164" i="45"/>
  <c r="CS165" i="45"/>
  <c r="CS49" i="45"/>
  <c r="CR162" i="45"/>
  <c r="CS162" i="45" s="1"/>
  <c r="CR50" i="45"/>
  <c r="CR51" i="45"/>
  <c r="CR52" i="45"/>
  <c r="CR53" i="45"/>
  <c r="CR54" i="45"/>
  <c r="CR55" i="45"/>
  <c r="CR56" i="45"/>
  <c r="CR57" i="45"/>
  <c r="CR58" i="45"/>
  <c r="CR59" i="45"/>
  <c r="CR60" i="45"/>
  <c r="CR61" i="45"/>
  <c r="CR62" i="45"/>
  <c r="CR63" i="45"/>
  <c r="CR64" i="45"/>
  <c r="CR65" i="45"/>
  <c r="CR66" i="45"/>
  <c r="CR67" i="45"/>
  <c r="CR68" i="45"/>
  <c r="CR69" i="45"/>
  <c r="CR70" i="45"/>
  <c r="CR71" i="45"/>
  <c r="CR72" i="45"/>
  <c r="CR73" i="45"/>
  <c r="CR74" i="45"/>
  <c r="CR75" i="45"/>
  <c r="CR76" i="45"/>
  <c r="CR77" i="45"/>
  <c r="CR78" i="45"/>
  <c r="CR79" i="45"/>
  <c r="CR80" i="45"/>
  <c r="CR81" i="45"/>
  <c r="CR82" i="45"/>
  <c r="CR83" i="45"/>
  <c r="CR84" i="45"/>
  <c r="CR85" i="45"/>
  <c r="CR86" i="45"/>
  <c r="CR87" i="45"/>
  <c r="CR88" i="45"/>
  <c r="CR89" i="45"/>
  <c r="CR90" i="45"/>
  <c r="CR91" i="45"/>
  <c r="CR92" i="45"/>
  <c r="CR93" i="45"/>
  <c r="CR94" i="45"/>
  <c r="CR95" i="45"/>
  <c r="CR96" i="45"/>
  <c r="CR97" i="45"/>
  <c r="CR98" i="45"/>
  <c r="CR99" i="45"/>
  <c r="CR100" i="45"/>
  <c r="CR101" i="45"/>
  <c r="CR102" i="45"/>
  <c r="CR103" i="45"/>
  <c r="CR104" i="45"/>
  <c r="CR105" i="45"/>
  <c r="CR106" i="45"/>
  <c r="CR107" i="45"/>
  <c r="CR108" i="45"/>
  <c r="CR109" i="45"/>
  <c r="CR110" i="45"/>
  <c r="CR111" i="45"/>
  <c r="CR112" i="45"/>
  <c r="CR113" i="45"/>
  <c r="CR114" i="45"/>
  <c r="CR115" i="45"/>
  <c r="CR116" i="45"/>
  <c r="CR117" i="45"/>
  <c r="CR118" i="45"/>
  <c r="CR119" i="45"/>
  <c r="CR120" i="45"/>
  <c r="CR121" i="45"/>
  <c r="CR122" i="45"/>
  <c r="CR123" i="45"/>
  <c r="CR124" i="45"/>
  <c r="CR125" i="45"/>
  <c r="CR126" i="45"/>
  <c r="CR127" i="45"/>
  <c r="CR128" i="45"/>
  <c r="CR129" i="45"/>
  <c r="CR130" i="45"/>
  <c r="CR131" i="45"/>
  <c r="CR132" i="45"/>
  <c r="CR133" i="45"/>
  <c r="CR134" i="45"/>
  <c r="CR135" i="45"/>
  <c r="CR136" i="45"/>
  <c r="CR137" i="45"/>
  <c r="CR138" i="45"/>
  <c r="CR139" i="45"/>
  <c r="CR140" i="45"/>
  <c r="CR141" i="45"/>
  <c r="CR142" i="45"/>
  <c r="CR143" i="45"/>
  <c r="CR144" i="45"/>
  <c r="CR145" i="45"/>
  <c r="CR146" i="45"/>
  <c r="CR147" i="45"/>
  <c r="CR148" i="45"/>
  <c r="CR149" i="45"/>
  <c r="CR150" i="45"/>
  <c r="CR151" i="45"/>
  <c r="CR152" i="45"/>
  <c r="CR153" i="45"/>
  <c r="CR154" i="45"/>
  <c r="CR155" i="45"/>
  <c r="CR156" i="45"/>
  <c r="CR157" i="45"/>
  <c r="CR158" i="45"/>
  <c r="CR159" i="45"/>
  <c r="CR160" i="45"/>
  <c r="CR161" i="45"/>
  <c r="CR163" i="45"/>
  <c r="CR164" i="45"/>
  <c r="CR165" i="45"/>
  <c r="CQ162" i="45"/>
  <c r="CQ167" i="45"/>
  <c r="CQ50" i="45"/>
  <c r="CQ51" i="45"/>
  <c r="CQ52" i="45"/>
  <c r="CQ53" i="45"/>
  <c r="CQ54" i="45"/>
  <c r="CQ55" i="45"/>
  <c r="CQ56" i="45"/>
  <c r="CQ57" i="45"/>
  <c r="CQ58" i="45"/>
  <c r="CQ59" i="45"/>
  <c r="CQ60" i="45"/>
  <c r="CQ61" i="45"/>
  <c r="CQ62" i="45"/>
  <c r="CQ63" i="45"/>
  <c r="CQ64" i="45"/>
  <c r="CQ65" i="45"/>
  <c r="CQ66" i="45"/>
  <c r="CQ67" i="45"/>
  <c r="CQ68" i="45"/>
  <c r="CQ69" i="45"/>
  <c r="CQ70" i="45"/>
  <c r="CQ71" i="45"/>
  <c r="CQ72" i="45"/>
  <c r="CQ73" i="45"/>
  <c r="CQ74" i="45"/>
  <c r="CQ75" i="45"/>
  <c r="CQ76" i="45"/>
  <c r="CQ77" i="45"/>
  <c r="CQ78" i="45"/>
  <c r="CQ79" i="45"/>
  <c r="CQ80" i="45"/>
  <c r="CQ81" i="45"/>
  <c r="CQ82" i="45"/>
  <c r="CQ83" i="45"/>
  <c r="CQ84" i="45"/>
  <c r="CQ85" i="45"/>
  <c r="CQ86" i="45"/>
  <c r="CQ87" i="45"/>
  <c r="CQ88" i="45"/>
  <c r="CQ89" i="45"/>
  <c r="CQ90" i="45"/>
  <c r="CQ91" i="45"/>
  <c r="CQ92" i="45"/>
  <c r="CQ93" i="45"/>
  <c r="CQ94" i="45"/>
  <c r="CQ95" i="45"/>
  <c r="CQ96" i="45"/>
  <c r="CQ97" i="45"/>
  <c r="CQ98" i="45"/>
  <c r="CQ99" i="45"/>
  <c r="CQ100" i="45"/>
  <c r="CQ101" i="45"/>
  <c r="CQ102" i="45"/>
  <c r="CQ103" i="45"/>
  <c r="CQ104" i="45"/>
  <c r="CQ105" i="45"/>
  <c r="CQ106" i="45"/>
  <c r="CQ107" i="45"/>
  <c r="CQ108" i="45"/>
  <c r="CQ109" i="45"/>
  <c r="CQ110" i="45"/>
  <c r="CQ111" i="45"/>
  <c r="CQ112" i="45"/>
  <c r="CQ113" i="45"/>
  <c r="CQ114" i="45"/>
  <c r="CQ115" i="45"/>
  <c r="CQ116" i="45"/>
  <c r="CQ117" i="45"/>
  <c r="CQ118" i="45"/>
  <c r="CQ119" i="45"/>
  <c r="CQ120" i="45"/>
  <c r="CQ121" i="45"/>
  <c r="CQ122" i="45"/>
  <c r="CQ123" i="45"/>
  <c r="CQ124" i="45"/>
  <c r="CQ125" i="45"/>
  <c r="CQ126" i="45"/>
  <c r="CQ127" i="45"/>
  <c r="CQ128" i="45"/>
  <c r="CQ129" i="45"/>
  <c r="CQ130" i="45"/>
  <c r="CQ131" i="45"/>
  <c r="CQ132" i="45"/>
  <c r="CQ133" i="45"/>
  <c r="CQ134" i="45"/>
  <c r="CQ135" i="45"/>
  <c r="CQ136" i="45"/>
  <c r="CQ137" i="45"/>
  <c r="CQ138" i="45"/>
  <c r="CQ139" i="45"/>
  <c r="CQ140" i="45"/>
  <c r="CQ141" i="45"/>
  <c r="CQ142" i="45"/>
  <c r="CQ143" i="45"/>
  <c r="CQ144" i="45"/>
  <c r="CQ145" i="45"/>
  <c r="CQ146" i="45"/>
  <c r="CQ147" i="45"/>
  <c r="CQ148" i="45"/>
  <c r="CQ149" i="45"/>
  <c r="CQ150" i="45"/>
  <c r="CQ151" i="45"/>
  <c r="CQ152" i="45"/>
  <c r="CQ153" i="45"/>
  <c r="CQ154" i="45"/>
  <c r="CQ155" i="45"/>
  <c r="CQ156" i="45"/>
  <c r="CQ157" i="45"/>
  <c r="CQ158" i="45"/>
  <c r="CQ159" i="45"/>
  <c r="CQ160" i="45"/>
  <c r="CQ161" i="45"/>
  <c r="CQ163" i="45"/>
  <c r="CQ164" i="45"/>
  <c r="CQ165" i="45"/>
  <c r="CQ49" i="45"/>
  <c r="CP50" i="45"/>
  <c r="CP51" i="45"/>
  <c r="CP52" i="45"/>
  <c r="CP53" i="45"/>
  <c r="CP54" i="45"/>
  <c r="CP55" i="45"/>
  <c r="CP56" i="45"/>
  <c r="CP57" i="45"/>
  <c r="CP58" i="45"/>
  <c r="CP59" i="45"/>
  <c r="CP60" i="45"/>
  <c r="CP61" i="45"/>
  <c r="CP62" i="45"/>
  <c r="CP63" i="45"/>
  <c r="CP64" i="45"/>
  <c r="CP65" i="45"/>
  <c r="CP66" i="45"/>
  <c r="CP67" i="45"/>
  <c r="CP68" i="45"/>
  <c r="CP69" i="45"/>
  <c r="CP70" i="45"/>
  <c r="CP71" i="45"/>
  <c r="CP72" i="45"/>
  <c r="CP73" i="45"/>
  <c r="CP74" i="45"/>
  <c r="CP75" i="45"/>
  <c r="CP76" i="45"/>
  <c r="CP77" i="45"/>
  <c r="CP78" i="45"/>
  <c r="CP79" i="45"/>
  <c r="CP80" i="45"/>
  <c r="CP81" i="45"/>
  <c r="CP82" i="45"/>
  <c r="CP83" i="45"/>
  <c r="CP84" i="45"/>
  <c r="CP85" i="45"/>
  <c r="CP86" i="45"/>
  <c r="CP87" i="45"/>
  <c r="CP88" i="45"/>
  <c r="CP89" i="45"/>
  <c r="CP90" i="45"/>
  <c r="CP91" i="45"/>
  <c r="CP92" i="45"/>
  <c r="CP93" i="45"/>
  <c r="CP94" i="45"/>
  <c r="CP95" i="45"/>
  <c r="CP96" i="45"/>
  <c r="CP97" i="45"/>
  <c r="CP98" i="45"/>
  <c r="CP99" i="45"/>
  <c r="CP100" i="45"/>
  <c r="CP101" i="45"/>
  <c r="CP102" i="45"/>
  <c r="CP103" i="45"/>
  <c r="CP104" i="45"/>
  <c r="CP105" i="45"/>
  <c r="CP106" i="45"/>
  <c r="CP107" i="45"/>
  <c r="CP108" i="45"/>
  <c r="CP109" i="45"/>
  <c r="CP110" i="45"/>
  <c r="CP111" i="45"/>
  <c r="CP112" i="45"/>
  <c r="CP113" i="45"/>
  <c r="CP114" i="45"/>
  <c r="CP115" i="45"/>
  <c r="CP116" i="45"/>
  <c r="CP117" i="45"/>
  <c r="CP118" i="45"/>
  <c r="CP119" i="45"/>
  <c r="CP120" i="45"/>
  <c r="CP121" i="45"/>
  <c r="CP122" i="45"/>
  <c r="CP123" i="45"/>
  <c r="CP124" i="45"/>
  <c r="CP125" i="45"/>
  <c r="CP126" i="45"/>
  <c r="CP127" i="45"/>
  <c r="CP128" i="45"/>
  <c r="CP129" i="45"/>
  <c r="CP130" i="45"/>
  <c r="CP131" i="45"/>
  <c r="CP132" i="45"/>
  <c r="CP133" i="45"/>
  <c r="CP134" i="45"/>
  <c r="CP135" i="45"/>
  <c r="CP136" i="45"/>
  <c r="CP137" i="45"/>
  <c r="CP138" i="45"/>
  <c r="CP139" i="45"/>
  <c r="CP140" i="45"/>
  <c r="CP141" i="45"/>
  <c r="CP142" i="45"/>
  <c r="CP143" i="45"/>
  <c r="CP144" i="45"/>
  <c r="CP145" i="45"/>
  <c r="CP146" i="45"/>
  <c r="CP147" i="45"/>
  <c r="CP148" i="45"/>
  <c r="CP149" i="45"/>
  <c r="CP150" i="45"/>
  <c r="CP151" i="45"/>
  <c r="CP152" i="45"/>
  <c r="CP153" i="45"/>
  <c r="CP154" i="45"/>
  <c r="CP155" i="45"/>
  <c r="CP156" i="45"/>
  <c r="CP157" i="45"/>
  <c r="CP158" i="45"/>
  <c r="CP159" i="45"/>
  <c r="CP160" i="45"/>
  <c r="CP161" i="45"/>
  <c r="CP163" i="45"/>
  <c r="CP164" i="45"/>
  <c r="CP165" i="45"/>
  <c r="CP49" i="45"/>
  <c r="BY168" i="45"/>
  <c r="BZ168" i="45"/>
  <c r="CA168" i="45"/>
  <c r="CB168" i="45"/>
  <c r="CC168" i="45"/>
  <c r="CD168" i="45"/>
  <c r="CE168" i="45"/>
  <c r="CF168" i="45"/>
  <c r="CG168" i="45"/>
  <c r="CP168" i="45"/>
  <c r="CQ168" i="45"/>
  <c r="CR168" i="45"/>
  <c r="CS168" i="45"/>
  <c r="CT168" i="45"/>
  <c r="CU168" i="45"/>
  <c r="BX168" i="45" l="1"/>
  <c r="CG166" i="45"/>
  <c r="CF166" i="45"/>
  <c r="CE166" i="45"/>
  <c r="CD166" i="45"/>
  <c r="CC166" i="45"/>
  <c r="CB166" i="45"/>
  <c r="H23" i="45"/>
  <c r="H22" i="45"/>
  <c r="H10" i="45"/>
  <c r="I11" i="45"/>
  <c r="E11" i="45"/>
  <c r="D11" i="45"/>
  <c r="BW168" i="45"/>
  <c r="BV168" i="45"/>
  <c r="BU168" i="45"/>
  <c r="BT168" i="45"/>
  <c r="BS168" i="45"/>
  <c r="BR168" i="45"/>
  <c r="BQ168" i="45"/>
  <c r="BP168" i="45"/>
  <c r="BO168" i="45"/>
  <c r="BN168" i="45"/>
  <c r="BM168" i="45"/>
  <c r="BL168" i="45"/>
  <c r="BK168" i="45"/>
  <c r="BJ168" i="45"/>
  <c r="BI168" i="45"/>
  <c r="BH168" i="45"/>
  <c r="BG168" i="45"/>
  <c r="BF168" i="45"/>
  <c r="BE168" i="45"/>
  <c r="BD168" i="45"/>
  <c r="BC168" i="45"/>
  <c r="BB168" i="45"/>
  <c r="BA168" i="45"/>
  <c r="AZ168" i="45"/>
  <c r="AY168" i="45"/>
  <c r="AX168" i="45"/>
  <c r="AW168" i="45"/>
  <c r="AV168" i="45"/>
  <c r="AU168" i="45"/>
  <c r="AT168" i="45"/>
  <c r="AS168" i="45"/>
  <c r="AR168" i="45"/>
  <c r="AQ168" i="45"/>
  <c r="AP168" i="45"/>
  <c r="AO168" i="45"/>
  <c r="AN168" i="45"/>
  <c r="AM168" i="45"/>
  <c r="AL168" i="45"/>
  <c r="AK168" i="45"/>
  <c r="AJ168" i="45"/>
  <c r="AI168" i="45"/>
  <c r="AH168" i="45"/>
  <c r="AG168" i="45"/>
  <c r="AF168" i="45"/>
  <c r="AE168" i="45"/>
  <c r="AD168" i="45"/>
  <c r="AC168" i="45"/>
  <c r="AB168" i="45"/>
  <c r="AA168" i="45"/>
  <c r="BJ167" i="45"/>
  <c r="AT167" i="45"/>
  <c r="BJ166" i="45"/>
  <c r="BI166" i="45"/>
  <c r="BH166" i="45"/>
  <c r="BG166" i="45"/>
  <c r="BF166" i="45"/>
  <c r="BE166" i="45"/>
  <c r="BD166" i="45"/>
  <c r="AR166" i="45"/>
  <c r="AJ166" i="45"/>
  <c r="AI166" i="45"/>
  <c r="AH166" i="45"/>
  <c r="AG166" i="45"/>
  <c r="AF166" i="45"/>
  <c r="AK167" i="45" s="1"/>
  <c r="AE166" i="45"/>
  <c r="AK165" i="45"/>
  <c r="AL165" i="45" s="1"/>
  <c r="AL164" i="45"/>
  <c r="AK164" i="45"/>
  <c r="BK164" i="45" s="1"/>
  <c r="AK163" i="45"/>
  <c r="BK162" i="45"/>
  <c r="AL162" i="45"/>
  <c r="AK162" i="45"/>
  <c r="AK161" i="45"/>
  <c r="AL161" i="45" s="1"/>
  <c r="BK160" i="45"/>
  <c r="AK160" i="45"/>
  <c r="AL160" i="45" s="1"/>
  <c r="BK159" i="45"/>
  <c r="AL159" i="45"/>
  <c r="AK159" i="45"/>
  <c r="AK158" i="45"/>
  <c r="BK158" i="45" s="1"/>
  <c r="AK157" i="45"/>
  <c r="AL157" i="45" s="1"/>
  <c r="AL156" i="45"/>
  <c r="AK156" i="45"/>
  <c r="BK156" i="45" s="1"/>
  <c r="AK155" i="45"/>
  <c r="BK154" i="45"/>
  <c r="AL154" i="45"/>
  <c r="AK154" i="45"/>
  <c r="AK153" i="45"/>
  <c r="AL153" i="45" s="1"/>
  <c r="BK152" i="45"/>
  <c r="AK152" i="45"/>
  <c r="AL152" i="45" s="1"/>
  <c r="BK151" i="45"/>
  <c r="AL151" i="45"/>
  <c r="AK151" i="45"/>
  <c r="AK150" i="45"/>
  <c r="BK150" i="45" s="1"/>
  <c r="BK149" i="45"/>
  <c r="AK149" i="45"/>
  <c r="AL149" i="45" s="1"/>
  <c r="AL148" i="45"/>
  <c r="AK148" i="45"/>
  <c r="BK148" i="45" s="1"/>
  <c r="AK147" i="45"/>
  <c r="AL147" i="45" s="1"/>
  <c r="BK146" i="45"/>
  <c r="AL146" i="45"/>
  <c r="AK146" i="45"/>
  <c r="BK145" i="45"/>
  <c r="AK145" i="45"/>
  <c r="AL145" i="45" s="1"/>
  <c r="BK144" i="45"/>
  <c r="AL144" i="45"/>
  <c r="AK144" i="45"/>
  <c r="AL143" i="45"/>
  <c r="AK143" i="45"/>
  <c r="BK143" i="45" s="1"/>
  <c r="AK142" i="45"/>
  <c r="BK142" i="45" s="1"/>
  <c r="AK141" i="45"/>
  <c r="BK141" i="45" s="1"/>
  <c r="AK140" i="45"/>
  <c r="BK140" i="45" s="1"/>
  <c r="AK139" i="45"/>
  <c r="AL139" i="45" s="1"/>
  <c r="BK138" i="45"/>
  <c r="AL138" i="45"/>
  <c r="AK138" i="45"/>
  <c r="AK137" i="45"/>
  <c r="BK137" i="45" s="1"/>
  <c r="AK136" i="45"/>
  <c r="BK136" i="45" s="1"/>
  <c r="AK135" i="45"/>
  <c r="BK135" i="45" s="1"/>
  <c r="BK134" i="45"/>
  <c r="AL134" i="45"/>
  <c r="AK134" i="45"/>
  <c r="BK133" i="45"/>
  <c r="AK133" i="45"/>
  <c r="AL133" i="45" s="1"/>
  <c r="BK132" i="45"/>
  <c r="AK132" i="45"/>
  <c r="AL132" i="45" s="1"/>
  <c r="BK131" i="45"/>
  <c r="AL131" i="45"/>
  <c r="AK131" i="45"/>
  <c r="AL130" i="45"/>
  <c r="AK130" i="45"/>
  <c r="BK130" i="45" s="1"/>
  <c r="AK129" i="45"/>
  <c r="BK129" i="45" s="1"/>
  <c r="AK128" i="45"/>
  <c r="AL127" i="45"/>
  <c r="AK127" i="45"/>
  <c r="BK127" i="45" s="1"/>
  <c r="AK126" i="45"/>
  <c r="BK126" i="45" s="1"/>
  <c r="AK125" i="45"/>
  <c r="BK125" i="45" s="1"/>
  <c r="BK124" i="45"/>
  <c r="AL124" i="45"/>
  <c r="AK124" i="45"/>
  <c r="AL123" i="45"/>
  <c r="AK123" i="45"/>
  <c r="BK123" i="45" s="1"/>
  <c r="AK122" i="45"/>
  <c r="BK122" i="45" s="1"/>
  <c r="AK121" i="45"/>
  <c r="BK121" i="45" s="1"/>
  <c r="AL120" i="45"/>
  <c r="AK120" i="45"/>
  <c r="BK120" i="45" s="1"/>
  <c r="AK119" i="45"/>
  <c r="AL119" i="45" s="1"/>
  <c r="BK118" i="45"/>
  <c r="AK118" i="45"/>
  <c r="AL118" i="45" s="1"/>
  <c r="BK117" i="45"/>
  <c r="AK117" i="45"/>
  <c r="AL117" i="45" s="1"/>
  <c r="AL116" i="45"/>
  <c r="AK116" i="45"/>
  <c r="BK116" i="45" s="1"/>
  <c r="BK115" i="45"/>
  <c r="AL115" i="45"/>
  <c r="AK115" i="45"/>
  <c r="AK114" i="45"/>
  <c r="BK114" i="45" s="1"/>
  <c r="AK113" i="45"/>
  <c r="BK113" i="45" s="1"/>
  <c r="BK112" i="45"/>
  <c r="AL112" i="45"/>
  <c r="AK112" i="45"/>
  <c r="AK111" i="45"/>
  <c r="AL111" i="45" s="1"/>
  <c r="BK110" i="45"/>
  <c r="AK110" i="45"/>
  <c r="AL110" i="45" s="1"/>
  <c r="BK109" i="45"/>
  <c r="AK109" i="45"/>
  <c r="AL109" i="45" s="1"/>
  <c r="AK108" i="45"/>
  <c r="BK108" i="45" s="1"/>
  <c r="BK107" i="45"/>
  <c r="AL107" i="45"/>
  <c r="AK107" i="45"/>
  <c r="AK106" i="45"/>
  <c r="BK106" i="45" s="1"/>
  <c r="AK105" i="45"/>
  <c r="BK104" i="45"/>
  <c r="AL104" i="45"/>
  <c r="AK104" i="45"/>
  <c r="AL103" i="45"/>
  <c r="AK103" i="45"/>
  <c r="BK103" i="45" s="1"/>
  <c r="BK102" i="45"/>
  <c r="AL102" i="45"/>
  <c r="AK102" i="45"/>
  <c r="BK101" i="45"/>
  <c r="AL101" i="45"/>
  <c r="AK101" i="45"/>
  <c r="AK100" i="45"/>
  <c r="BK99" i="45"/>
  <c r="AL99" i="45"/>
  <c r="AK99" i="45"/>
  <c r="AK98" i="45"/>
  <c r="BK98" i="45" s="1"/>
  <c r="BK97" i="45"/>
  <c r="AK97" i="45"/>
  <c r="AL97" i="45" s="1"/>
  <c r="BK96" i="45"/>
  <c r="AL96" i="45"/>
  <c r="AK96" i="45"/>
  <c r="AL95" i="45"/>
  <c r="AK95" i="45"/>
  <c r="BK95" i="45" s="1"/>
  <c r="AK94" i="45"/>
  <c r="BK94" i="45" s="1"/>
  <c r="AK93" i="45"/>
  <c r="BK93" i="45" s="1"/>
  <c r="AL92" i="45"/>
  <c r="AK92" i="45"/>
  <c r="BK92" i="45" s="1"/>
  <c r="AL91" i="45"/>
  <c r="AK91" i="45"/>
  <c r="BK91" i="45" s="1"/>
  <c r="BK90" i="45"/>
  <c r="AK90" i="45"/>
  <c r="AL90" i="45" s="1"/>
  <c r="BK89" i="45"/>
  <c r="AK89" i="45"/>
  <c r="AL89" i="45" s="1"/>
  <c r="AL88" i="45"/>
  <c r="AK88" i="45"/>
  <c r="BK88" i="45" s="1"/>
  <c r="BK87" i="45"/>
  <c r="AL87" i="45"/>
  <c r="AK87" i="45"/>
  <c r="AK86" i="45"/>
  <c r="BK86" i="45" s="1"/>
  <c r="AK85" i="45"/>
  <c r="BK85" i="45" s="1"/>
  <c r="BK84" i="45"/>
  <c r="AL84" i="45"/>
  <c r="AK84" i="45"/>
  <c r="AL83" i="45"/>
  <c r="AK83" i="45"/>
  <c r="BK83" i="45" s="1"/>
  <c r="BK82" i="45"/>
  <c r="AK82" i="45"/>
  <c r="AL82" i="45" s="1"/>
  <c r="BK81" i="45"/>
  <c r="AK81" i="45"/>
  <c r="AL81" i="45" s="1"/>
  <c r="AK80" i="45"/>
  <c r="BK80" i="45" s="1"/>
  <c r="BK79" i="45"/>
  <c r="AL79" i="45"/>
  <c r="AK79" i="45"/>
  <c r="BK78" i="45"/>
  <c r="AL78" i="45"/>
  <c r="AK78" i="45"/>
  <c r="AK77" i="45"/>
  <c r="BK76" i="45"/>
  <c r="AL76" i="45"/>
  <c r="AK76" i="45"/>
  <c r="AL75" i="45"/>
  <c r="AK75" i="45"/>
  <c r="BK75" i="45" s="1"/>
  <c r="BK74" i="45"/>
  <c r="AL74" i="45"/>
  <c r="AK74" i="45"/>
  <c r="AK73" i="45"/>
  <c r="BK73" i="45" s="1"/>
  <c r="AK72" i="45"/>
  <c r="AK71" i="45"/>
  <c r="BK71" i="45" s="1"/>
  <c r="AL70" i="45"/>
  <c r="AK70" i="45"/>
  <c r="BK70" i="45" s="1"/>
  <c r="AK69" i="45"/>
  <c r="AL69" i="45" s="1"/>
  <c r="BK68" i="45"/>
  <c r="AK68" i="45"/>
  <c r="AL68" i="45" s="1"/>
  <c r="BK67" i="45"/>
  <c r="AK67" i="45"/>
  <c r="AL67" i="45" s="1"/>
  <c r="AL66" i="45"/>
  <c r="AK66" i="45"/>
  <c r="BK66" i="45" s="1"/>
  <c r="BK65" i="45"/>
  <c r="AL65" i="45"/>
  <c r="AK65" i="45"/>
  <c r="AK64" i="45"/>
  <c r="BK64" i="45" s="1"/>
  <c r="AK63" i="45"/>
  <c r="BK63" i="45" s="1"/>
  <c r="BK62" i="45"/>
  <c r="AL62" i="45"/>
  <c r="AK62" i="45"/>
  <c r="AK61" i="45"/>
  <c r="AL61" i="45" s="1"/>
  <c r="BK60" i="45"/>
  <c r="AK60" i="45"/>
  <c r="AL60" i="45" s="1"/>
  <c r="BK59" i="45"/>
  <c r="AK59" i="45"/>
  <c r="AL59" i="45" s="1"/>
  <c r="AK58" i="45"/>
  <c r="BK58" i="45" s="1"/>
  <c r="BK57" i="45"/>
  <c r="AL57" i="45"/>
  <c r="AK57" i="45"/>
  <c r="AK56" i="45"/>
  <c r="BK56" i="45" s="1"/>
  <c r="AK55" i="45"/>
  <c r="BK55" i="45" s="1"/>
  <c r="BK54" i="45"/>
  <c r="AL54" i="45"/>
  <c r="AK54" i="45"/>
  <c r="AK53" i="45"/>
  <c r="AL53" i="45" s="1"/>
  <c r="BK52" i="45"/>
  <c r="AK52" i="45"/>
  <c r="AL52" i="45" s="1"/>
  <c r="AK51" i="45"/>
  <c r="AL51" i="45" s="1"/>
  <c r="AK50" i="45"/>
  <c r="BK50" i="45" s="1"/>
  <c r="BK49" i="45"/>
  <c r="AL49" i="45"/>
  <c r="AK49" i="45"/>
  <c r="F46" i="45"/>
  <c r="F45" i="45"/>
  <c r="F44" i="45"/>
  <c r="F43" i="45"/>
  <c r="F42" i="45"/>
  <c r="F41" i="45"/>
  <c r="F40" i="45"/>
  <c r="F39" i="45"/>
  <c r="F38" i="45"/>
  <c r="E36" i="45"/>
  <c r="BK167" i="45" s="1"/>
  <c r="E35" i="45"/>
  <c r="AL167" i="45" s="1"/>
  <c r="E23" i="45"/>
  <c r="E22" i="45"/>
  <c r="F22" i="45" s="1"/>
  <c r="BB11" i="45"/>
  <c r="D10" i="45"/>
  <c r="D8" i="45"/>
  <c r="E8" i="45" s="1"/>
  <c r="BB5" i="45"/>
  <c r="BD5" i="45" s="1"/>
  <c r="AE5" i="45"/>
  <c r="BD4" i="45"/>
  <c r="AD4" i="45"/>
  <c r="AE4" i="45" s="1"/>
  <c r="BD2" i="45"/>
  <c r="F35" i="45" l="1"/>
  <c r="AC2" i="45"/>
  <c r="BD6" i="45"/>
  <c r="F36" i="45"/>
  <c r="BB6" i="45"/>
  <c r="BS167" i="45"/>
  <c r="AK166" i="45"/>
  <c r="AL50" i="45"/>
  <c r="BK53" i="45"/>
  <c r="AL58" i="45"/>
  <c r="BK61" i="45"/>
  <c r="BK69" i="45"/>
  <c r="F23" i="45"/>
  <c r="AL56" i="45"/>
  <c r="AL64" i="45"/>
  <c r="AL71" i="45"/>
  <c r="BK51" i="45"/>
  <c r="BD11" i="45"/>
  <c r="AL55" i="45"/>
  <c r="AL63" i="45"/>
  <c r="AL166" i="45" s="1"/>
  <c r="BK77" i="45"/>
  <c r="AL77" i="45"/>
  <c r="BK72" i="45"/>
  <c r="AL72" i="45"/>
  <c r="AL73" i="45"/>
  <c r="AL80" i="45"/>
  <c r="AL86" i="45"/>
  <c r="AL94" i="45"/>
  <c r="AL85" i="45"/>
  <c r="AL93" i="45"/>
  <c r="AL98" i="45"/>
  <c r="BK105" i="45"/>
  <c r="BK166" i="45" s="1"/>
  <c r="AL105" i="45"/>
  <c r="BK100" i="45"/>
  <c r="AL100" i="45"/>
  <c r="AL106" i="45"/>
  <c r="AL108" i="45"/>
  <c r="BK111" i="45"/>
  <c r="BK119" i="45"/>
  <c r="AL114" i="45"/>
  <c r="AL122" i="45"/>
  <c r="AL113" i="45"/>
  <c r="AL121" i="45"/>
  <c r="AL125" i="45"/>
  <c r="AL126" i="45"/>
  <c r="BK128" i="45"/>
  <c r="AL128" i="45"/>
  <c r="AL129" i="45"/>
  <c r="BK139" i="45"/>
  <c r="BK155" i="45"/>
  <c r="AL155" i="45"/>
  <c r="BK163" i="45"/>
  <c r="AL163" i="45"/>
  <c r="AL137" i="45"/>
  <c r="AL140" i="45"/>
  <c r="AL150" i="45"/>
  <c r="AL136" i="45"/>
  <c r="AL141" i="45"/>
  <c r="AL135" i="45"/>
  <c r="AL142" i="45"/>
  <c r="BK147" i="45"/>
  <c r="AL158" i="45"/>
  <c r="BK153" i="45"/>
  <c r="BK157" i="45"/>
  <c r="BK161" i="45"/>
  <c r="BK165" i="45"/>
  <c r="AN128" i="45" l="1"/>
  <c r="AE2" i="45"/>
  <c r="AC6" i="45"/>
  <c r="AN155" i="45"/>
  <c r="BR167" i="45"/>
  <c r="BD7" i="45"/>
  <c r="BT167" i="45" s="1"/>
  <c r="AM167" i="45"/>
  <c r="AM161" i="45"/>
  <c r="AN161" i="45" s="1"/>
  <c r="AM153" i="45"/>
  <c r="AN153" i="45" s="1"/>
  <c r="AM162" i="45"/>
  <c r="AN162" i="45" s="1"/>
  <c r="AM154" i="45"/>
  <c r="AN154" i="45" s="1"/>
  <c r="AM146" i="45"/>
  <c r="AN146" i="45" s="1"/>
  <c r="AM138" i="45"/>
  <c r="AN138" i="45" s="1"/>
  <c r="AM164" i="45"/>
  <c r="AN164" i="45" s="1"/>
  <c r="AM156" i="45"/>
  <c r="AN156" i="45" s="1"/>
  <c r="AM148" i="45"/>
  <c r="AN148" i="45" s="1"/>
  <c r="AM140" i="45"/>
  <c r="AN140" i="45" s="1"/>
  <c r="AM158" i="45"/>
  <c r="AM150" i="45"/>
  <c r="AN150" i="45" s="1"/>
  <c r="AM133" i="45"/>
  <c r="AN133" i="45" s="1"/>
  <c r="AM125" i="45"/>
  <c r="AN125" i="45" s="1"/>
  <c r="AM143" i="45"/>
  <c r="AN143" i="45" s="1"/>
  <c r="AM134" i="45"/>
  <c r="AN134" i="45" s="1"/>
  <c r="AM160" i="45"/>
  <c r="AN160" i="45" s="1"/>
  <c r="AM147" i="45"/>
  <c r="AN147" i="45" s="1"/>
  <c r="AM142" i="45"/>
  <c r="AN142" i="45" s="1"/>
  <c r="AM135" i="45"/>
  <c r="AN135" i="45" s="1"/>
  <c r="AM152" i="45"/>
  <c r="AN152" i="45" s="1"/>
  <c r="AM149" i="45"/>
  <c r="AN149" i="45" s="1"/>
  <c r="AM141" i="45"/>
  <c r="AN141" i="45" s="1"/>
  <c r="AM136" i="45"/>
  <c r="AN136" i="45" s="1"/>
  <c r="AM128" i="45"/>
  <c r="AM137" i="45"/>
  <c r="AM129" i="45"/>
  <c r="AN129" i="45" s="1"/>
  <c r="AM165" i="45"/>
  <c r="AN165" i="45" s="1"/>
  <c r="AM163" i="45"/>
  <c r="AN163" i="45" s="1"/>
  <c r="AM130" i="45"/>
  <c r="AN130" i="45" s="1"/>
  <c r="AM159" i="45"/>
  <c r="AN159" i="45" s="1"/>
  <c r="AM157" i="45"/>
  <c r="AN157" i="45" s="1"/>
  <c r="AM155" i="45"/>
  <c r="AM145" i="45"/>
  <c r="AN145" i="45" s="1"/>
  <c r="AM139" i="45"/>
  <c r="AN139" i="45" s="1"/>
  <c r="AM151" i="45"/>
  <c r="AN151" i="45" s="1"/>
  <c r="AM144" i="45"/>
  <c r="AN144" i="45" s="1"/>
  <c r="AM132" i="45"/>
  <c r="AN132" i="45" s="1"/>
  <c r="AM126" i="45"/>
  <c r="AN126" i="45" s="1"/>
  <c r="AM118" i="45"/>
  <c r="AN118" i="45" s="1"/>
  <c r="AM110" i="45"/>
  <c r="AN110" i="45" s="1"/>
  <c r="AM127" i="45"/>
  <c r="AN127" i="45" s="1"/>
  <c r="AM119" i="45"/>
  <c r="AN119" i="45" s="1"/>
  <c r="AM111" i="45"/>
  <c r="AN111" i="45" s="1"/>
  <c r="AM120" i="45"/>
  <c r="AN120" i="45" s="1"/>
  <c r="AM112" i="45"/>
  <c r="AN112" i="45" s="1"/>
  <c r="AM121" i="45"/>
  <c r="AN121" i="45" s="1"/>
  <c r="AM113" i="45"/>
  <c r="AN113" i="45" s="1"/>
  <c r="AM131" i="45"/>
  <c r="AN131" i="45" s="1"/>
  <c r="AM122" i="45"/>
  <c r="AM114" i="45"/>
  <c r="AN114" i="45" s="1"/>
  <c r="AM106" i="45"/>
  <c r="AN106" i="45" s="1"/>
  <c r="AM98" i="45"/>
  <c r="AM123" i="45"/>
  <c r="AN123" i="45" s="1"/>
  <c r="AM115" i="45"/>
  <c r="AN115" i="45" s="1"/>
  <c r="AM124" i="45"/>
  <c r="AN124" i="45" s="1"/>
  <c r="AM116" i="45"/>
  <c r="AN116" i="45" s="1"/>
  <c r="AM108" i="45"/>
  <c r="AM117" i="45"/>
  <c r="AN117" i="45" s="1"/>
  <c r="AM109" i="45"/>
  <c r="AN109" i="45" s="1"/>
  <c r="AM101" i="45"/>
  <c r="AN101" i="45" s="1"/>
  <c r="AM100" i="45"/>
  <c r="AM90" i="45"/>
  <c r="AN90" i="45" s="1"/>
  <c r="AM82" i="45"/>
  <c r="AN82" i="45" s="1"/>
  <c r="AM107" i="45"/>
  <c r="AN107" i="45" s="1"/>
  <c r="AM105" i="45"/>
  <c r="AN105" i="45" s="1"/>
  <c r="AM99" i="45"/>
  <c r="AN99" i="45" s="1"/>
  <c r="AM91" i="45"/>
  <c r="AN91" i="45" s="1"/>
  <c r="AM83" i="45"/>
  <c r="AN83" i="45" s="1"/>
  <c r="AM92" i="45"/>
  <c r="AN92" i="45" s="1"/>
  <c r="AM84" i="45"/>
  <c r="AN84" i="45" s="1"/>
  <c r="AM93" i="45"/>
  <c r="AN93" i="45" s="1"/>
  <c r="AM85" i="45"/>
  <c r="AN85" i="45" s="1"/>
  <c r="AM94" i="45"/>
  <c r="AM86" i="45"/>
  <c r="AM78" i="45"/>
  <c r="AN78" i="45" s="1"/>
  <c r="AM103" i="45"/>
  <c r="AN103" i="45" s="1"/>
  <c r="AM102" i="45"/>
  <c r="AN102" i="45" s="1"/>
  <c r="AM95" i="45"/>
  <c r="AN95" i="45" s="1"/>
  <c r="AM87" i="45"/>
  <c r="AN87" i="45" s="1"/>
  <c r="AM104" i="45"/>
  <c r="AN104" i="45" s="1"/>
  <c r="AM96" i="45"/>
  <c r="AN96" i="45" s="1"/>
  <c r="AM88" i="45"/>
  <c r="AN88" i="45" s="1"/>
  <c r="AM97" i="45"/>
  <c r="AN97" i="45" s="1"/>
  <c r="AM89" i="45"/>
  <c r="AN89" i="45" s="1"/>
  <c r="AM81" i="45"/>
  <c r="AN81" i="45" s="1"/>
  <c r="AM73" i="45"/>
  <c r="AM68" i="45"/>
  <c r="AN68" i="45" s="1"/>
  <c r="AM60" i="45"/>
  <c r="AN60" i="45" s="1"/>
  <c r="AM52" i="45"/>
  <c r="AN52" i="45" s="1"/>
  <c r="AM72" i="45"/>
  <c r="AN72" i="45" s="1"/>
  <c r="AM69" i="45"/>
  <c r="AN69" i="45" s="1"/>
  <c r="AM61" i="45"/>
  <c r="AN61" i="45" s="1"/>
  <c r="AM53" i="45"/>
  <c r="AN53" i="45" s="1"/>
  <c r="AM79" i="45"/>
  <c r="AN79" i="45" s="1"/>
  <c r="AM70" i="45"/>
  <c r="AN70" i="45" s="1"/>
  <c r="AM62" i="45"/>
  <c r="AN62" i="45" s="1"/>
  <c r="AM54" i="45"/>
  <c r="AN54" i="45" s="1"/>
  <c r="AM77" i="45"/>
  <c r="AM76" i="45"/>
  <c r="AN76" i="45" s="1"/>
  <c r="AM63" i="45"/>
  <c r="AN63" i="45" s="1"/>
  <c r="AM55" i="45"/>
  <c r="AN55" i="45" s="1"/>
  <c r="AM71" i="45"/>
  <c r="AN71" i="45" s="1"/>
  <c r="AM64" i="45"/>
  <c r="AN64" i="45" s="1"/>
  <c r="AM56" i="45"/>
  <c r="AN56" i="45" s="1"/>
  <c r="F8" i="45"/>
  <c r="AM49" i="45"/>
  <c r="AM75" i="45"/>
  <c r="AN75" i="45" s="1"/>
  <c r="AM65" i="45"/>
  <c r="AN65" i="45" s="1"/>
  <c r="AM57" i="45"/>
  <c r="AN57" i="45" s="1"/>
  <c r="AM74" i="45"/>
  <c r="AN74" i="45" s="1"/>
  <c r="AM66" i="45"/>
  <c r="AN66" i="45" s="1"/>
  <c r="AM58" i="45"/>
  <c r="AM50" i="45"/>
  <c r="AN50" i="45" s="1"/>
  <c r="AM80" i="45"/>
  <c r="AN80" i="45" s="1"/>
  <c r="AM67" i="45"/>
  <c r="AN67" i="45" s="1"/>
  <c r="AM59" i="45"/>
  <c r="AN59" i="45" s="1"/>
  <c r="AM51" i="45"/>
  <c r="AN51" i="45" s="1"/>
  <c r="AN158" i="45"/>
  <c r="AN137" i="45"/>
  <c r="AN108" i="45"/>
  <c r="AN100" i="45"/>
  <c r="AN94" i="45"/>
  <c r="AN73" i="45"/>
  <c r="AN58" i="45"/>
  <c r="BL164" i="45"/>
  <c r="BM164" i="45" s="1"/>
  <c r="BL156" i="45"/>
  <c r="BM156" i="45" s="1"/>
  <c r="BL165" i="45"/>
  <c r="BL157" i="45"/>
  <c r="BM157" i="45" s="1"/>
  <c r="BL149" i="45"/>
  <c r="BM149" i="45" s="1"/>
  <c r="BL141" i="45"/>
  <c r="BM141" i="45" s="1"/>
  <c r="BL159" i="45"/>
  <c r="BM159" i="45" s="1"/>
  <c r="BL151" i="45"/>
  <c r="BM151" i="45" s="1"/>
  <c r="BL143" i="45"/>
  <c r="BM143" i="45" s="1"/>
  <c r="BL161" i="45"/>
  <c r="BM161" i="45" s="1"/>
  <c r="BL153" i="45"/>
  <c r="BM153" i="45" s="1"/>
  <c r="BL163" i="45"/>
  <c r="BM163" i="45" s="1"/>
  <c r="BL136" i="45"/>
  <c r="BM136" i="45" s="1"/>
  <c r="BL128" i="45"/>
  <c r="BM128" i="45" s="1"/>
  <c r="BL155" i="45"/>
  <c r="BM155" i="45" s="1"/>
  <c r="BL129" i="45"/>
  <c r="BM129" i="45" s="1"/>
  <c r="BL147" i="45"/>
  <c r="BL142" i="45"/>
  <c r="BM142" i="45" s="1"/>
  <c r="BL137" i="45"/>
  <c r="BM137" i="45" s="1"/>
  <c r="BL130" i="45"/>
  <c r="BM130" i="45" s="1"/>
  <c r="BL162" i="45"/>
  <c r="BM162" i="45" s="1"/>
  <c r="BL160" i="45"/>
  <c r="BM160" i="45" s="1"/>
  <c r="BL148" i="45"/>
  <c r="BM148" i="45" s="1"/>
  <c r="BL146" i="45"/>
  <c r="BM146" i="45" s="1"/>
  <c r="BL131" i="45"/>
  <c r="BM131" i="45" s="1"/>
  <c r="BL154" i="45"/>
  <c r="BM154" i="45" s="1"/>
  <c r="BL152" i="45"/>
  <c r="BM152" i="45" s="1"/>
  <c r="BL132" i="45"/>
  <c r="BM132" i="45" s="1"/>
  <c r="BL167" i="45"/>
  <c r="BL158" i="45"/>
  <c r="BM158" i="45" s="1"/>
  <c r="BL145" i="45"/>
  <c r="BM145" i="45" s="1"/>
  <c r="BL140" i="45"/>
  <c r="BM140" i="45" s="1"/>
  <c r="BL133" i="45"/>
  <c r="BM133" i="45" s="1"/>
  <c r="BL150" i="45"/>
  <c r="BM150" i="45" s="1"/>
  <c r="BL144" i="45"/>
  <c r="BM144" i="45" s="1"/>
  <c r="BL139" i="45"/>
  <c r="BM139" i="45" s="1"/>
  <c r="BL138" i="45"/>
  <c r="BM138" i="45" s="1"/>
  <c r="BL135" i="45"/>
  <c r="BM135" i="45" s="1"/>
  <c r="BL127" i="45"/>
  <c r="BM127" i="45" s="1"/>
  <c r="BL121" i="45"/>
  <c r="BM121" i="45" s="1"/>
  <c r="BL113" i="45"/>
  <c r="BM113" i="45" s="1"/>
  <c r="BL105" i="45"/>
  <c r="BM105" i="45" s="1"/>
  <c r="BL125" i="45"/>
  <c r="BM125" i="45" s="1"/>
  <c r="BL122" i="45"/>
  <c r="BM122" i="45" s="1"/>
  <c r="BL114" i="45"/>
  <c r="BM114" i="45" s="1"/>
  <c r="BL106" i="45"/>
  <c r="BM106" i="45" s="1"/>
  <c r="BL126" i="45"/>
  <c r="BM126" i="45" s="1"/>
  <c r="BL123" i="45"/>
  <c r="BM123" i="45" s="1"/>
  <c r="BL115" i="45"/>
  <c r="BM115" i="45" s="1"/>
  <c r="BL107" i="45"/>
  <c r="BM107" i="45" s="1"/>
  <c r="BL134" i="45"/>
  <c r="BM134" i="45" s="1"/>
  <c r="BL124" i="45"/>
  <c r="BM124" i="45" s="1"/>
  <c r="BL116" i="45"/>
  <c r="BM116" i="45" s="1"/>
  <c r="BL108" i="45"/>
  <c r="BM108" i="45" s="1"/>
  <c r="BL117" i="45"/>
  <c r="BM117" i="45" s="1"/>
  <c r="BL109" i="45"/>
  <c r="BM109" i="45" s="1"/>
  <c r="BL101" i="45"/>
  <c r="BM101" i="45" s="1"/>
  <c r="BL118" i="45"/>
  <c r="BM118" i="45" s="1"/>
  <c r="BL110" i="45"/>
  <c r="BM110" i="45" s="1"/>
  <c r="BL119" i="45"/>
  <c r="BM119" i="45" s="1"/>
  <c r="BL111" i="45"/>
  <c r="BM111" i="45" s="1"/>
  <c r="BL120" i="45"/>
  <c r="BM120" i="45" s="1"/>
  <c r="BL112" i="45"/>
  <c r="BM112" i="45" s="1"/>
  <c r="BL104" i="45"/>
  <c r="BM104" i="45" s="1"/>
  <c r="BL100" i="45"/>
  <c r="BL93" i="45"/>
  <c r="BM93" i="45" s="1"/>
  <c r="BL85" i="45"/>
  <c r="BM85" i="45" s="1"/>
  <c r="BL77" i="45"/>
  <c r="BM77" i="45" s="1"/>
  <c r="BL99" i="45"/>
  <c r="BM99" i="45" s="1"/>
  <c r="BL94" i="45"/>
  <c r="BM94" i="45" s="1"/>
  <c r="BL86" i="45"/>
  <c r="BM86" i="45" s="1"/>
  <c r="BL78" i="45"/>
  <c r="BM78" i="45" s="1"/>
  <c r="BL95" i="45"/>
  <c r="BM95" i="45" s="1"/>
  <c r="BL87" i="45"/>
  <c r="BM87" i="45" s="1"/>
  <c r="BL98" i="45"/>
  <c r="BM98" i="45" s="1"/>
  <c r="BL96" i="45"/>
  <c r="BM96" i="45" s="1"/>
  <c r="BL88" i="45"/>
  <c r="BM88" i="45" s="1"/>
  <c r="BL80" i="45"/>
  <c r="BM80" i="45" s="1"/>
  <c r="BL97" i="45"/>
  <c r="BM97" i="45" s="1"/>
  <c r="BL89" i="45"/>
  <c r="BM89" i="45" s="1"/>
  <c r="BL81" i="45"/>
  <c r="BM81" i="45" s="1"/>
  <c r="BL73" i="45"/>
  <c r="BM73" i="45" s="1"/>
  <c r="BL102" i="45"/>
  <c r="BM102" i="45" s="1"/>
  <c r="BL90" i="45"/>
  <c r="BM90" i="45" s="1"/>
  <c r="BL82" i="45"/>
  <c r="BM82" i="45" s="1"/>
  <c r="BL91" i="45"/>
  <c r="BM91" i="45" s="1"/>
  <c r="BL103" i="45"/>
  <c r="BM103" i="45" s="1"/>
  <c r="BL92" i="45"/>
  <c r="BM92" i="45" s="1"/>
  <c r="BL84" i="45"/>
  <c r="BM84" i="45" s="1"/>
  <c r="BL76" i="45"/>
  <c r="BM76" i="45" s="1"/>
  <c r="BL63" i="45"/>
  <c r="BM63" i="45" s="1"/>
  <c r="BL55" i="45"/>
  <c r="BM55" i="45" s="1"/>
  <c r="BL83" i="45"/>
  <c r="BM83" i="45" s="1"/>
  <c r="BL72" i="45"/>
  <c r="BM72" i="45" s="1"/>
  <c r="BL64" i="45"/>
  <c r="BM64" i="45" s="1"/>
  <c r="BL56" i="45"/>
  <c r="BM56" i="45" s="1"/>
  <c r="F10" i="45"/>
  <c r="BL65" i="45"/>
  <c r="BM65" i="45" s="1"/>
  <c r="BL57" i="45"/>
  <c r="BM57" i="45" s="1"/>
  <c r="BL49" i="45"/>
  <c r="BL71" i="45"/>
  <c r="BM71" i="45" s="1"/>
  <c r="BL66" i="45"/>
  <c r="BM66" i="45" s="1"/>
  <c r="BL58" i="45"/>
  <c r="BM58" i="45" s="1"/>
  <c r="BL50" i="45"/>
  <c r="BM50" i="45" s="1"/>
  <c r="BL79" i="45"/>
  <c r="BM79" i="45" s="1"/>
  <c r="BL67" i="45"/>
  <c r="BM67" i="45" s="1"/>
  <c r="BL59" i="45"/>
  <c r="BM59" i="45" s="1"/>
  <c r="BL51" i="45"/>
  <c r="BM51" i="45" s="1"/>
  <c r="BL52" i="45"/>
  <c r="BM52" i="45" s="1"/>
  <c r="BL75" i="45"/>
  <c r="BM75" i="45" s="1"/>
  <c r="BL68" i="45"/>
  <c r="BM68" i="45" s="1"/>
  <c r="BL60" i="45"/>
  <c r="BM60" i="45" s="1"/>
  <c r="BL74" i="45"/>
  <c r="BM74" i="45" s="1"/>
  <c r="BL69" i="45"/>
  <c r="BM69" i="45" s="1"/>
  <c r="BL61" i="45"/>
  <c r="BM61" i="45" s="1"/>
  <c r="BL53" i="45"/>
  <c r="BM53" i="45" s="1"/>
  <c r="BL70" i="45"/>
  <c r="BM70" i="45" s="1"/>
  <c r="BL62" i="45"/>
  <c r="BM62" i="45" s="1"/>
  <c r="BL54" i="45"/>
  <c r="BM54" i="45" s="1"/>
  <c r="BM165" i="45"/>
  <c r="BM147" i="45"/>
  <c r="AN122" i="45"/>
  <c r="BM100" i="45"/>
  <c r="AN98" i="45"/>
  <c r="AN86" i="45"/>
  <c r="AN77" i="45"/>
  <c r="BN53" i="45" l="1"/>
  <c r="BP53" i="45" s="1"/>
  <c r="BN51" i="45"/>
  <c r="BP51" i="45" s="1"/>
  <c r="BN77" i="45"/>
  <c r="BP77" i="45" s="1"/>
  <c r="BO119" i="45"/>
  <c r="BN119" i="45"/>
  <c r="BP119" i="45" s="1"/>
  <c r="BN139" i="45"/>
  <c r="BP139" i="45" s="1"/>
  <c r="BN163" i="45"/>
  <c r="BP163" i="45" s="1"/>
  <c r="BO163" i="45"/>
  <c r="BN157" i="45"/>
  <c r="BP157" i="45" s="1"/>
  <c r="BO157" i="45"/>
  <c r="AP56" i="45"/>
  <c r="AO56" i="45"/>
  <c r="AQ56" i="45" s="1"/>
  <c r="AS56" i="45" s="1"/>
  <c r="AT56" i="45"/>
  <c r="AP85" i="45"/>
  <c r="AO85" i="45"/>
  <c r="AQ85" i="45" s="1"/>
  <c r="AS85" i="45" s="1"/>
  <c r="AT85" i="45"/>
  <c r="BN153" i="45"/>
  <c r="BP153" i="45" s="1"/>
  <c r="BO153" i="45"/>
  <c r="AP64" i="45"/>
  <c r="AO64" i="45"/>
  <c r="AQ64" i="45" s="1"/>
  <c r="AS64" i="45" s="1"/>
  <c r="AT64" i="45"/>
  <c r="AP93" i="45"/>
  <c r="AO93" i="45"/>
  <c r="AQ93" i="45" s="1"/>
  <c r="AS93" i="45" s="1"/>
  <c r="AT93" i="45"/>
  <c r="AO113" i="45"/>
  <c r="AQ113" i="45" s="1"/>
  <c r="AS113" i="45" s="1"/>
  <c r="AT113" i="45"/>
  <c r="AP136" i="45"/>
  <c r="AO136" i="45"/>
  <c r="AQ136" i="45" s="1"/>
  <c r="AS136" i="45" s="1"/>
  <c r="AT136" i="45"/>
  <c r="BN161" i="45"/>
  <c r="BP161" i="45" s="1"/>
  <c r="AO71" i="45"/>
  <c r="AQ71" i="45" s="1"/>
  <c r="AS71" i="45" s="1"/>
  <c r="AT71" i="45"/>
  <c r="AP121" i="45"/>
  <c r="AO121" i="45"/>
  <c r="AQ121" i="45" s="1"/>
  <c r="AS121" i="45" s="1"/>
  <c r="AT121" i="45"/>
  <c r="AO126" i="45"/>
  <c r="AQ126" i="45" s="1"/>
  <c r="AS126" i="45" s="1"/>
  <c r="AT126" i="45"/>
  <c r="AP141" i="45"/>
  <c r="AO141" i="45"/>
  <c r="AQ141" i="45" s="1"/>
  <c r="AS141" i="45" s="1"/>
  <c r="AT141" i="45"/>
  <c r="AO55" i="45"/>
  <c r="AQ55" i="45" s="1"/>
  <c r="AS55" i="45" s="1"/>
  <c r="AT55" i="45"/>
  <c r="AO125" i="45"/>
  <c r="AQ125" i="45" s="1"/>
  <c r="AS125" i="45" s="1"/>
  <c r="AP125" i="45"/>
  <c r="AT125" i="45"/>
  <c r="BO61" i="45"/>
  <c r="BN61" i="45"/>
  <c r="BP61" i="45" s="1"/>
  <c r="BN105" i="45"/>
  <c r="BP105" i="45" s="1"/>
  <c r="AP63" i="45"/>
  <c r="AO63" i="45"/>
  <c r="AQ63" i="45" s="1"/>
  <c r="AS63" i="45" s="1"/>
  <c r="AT63" i="45"/>
  <c r="AO163" i="45"/>
  <c r="AQ163" i="45" s="1"/>
  <c r="AS163" i="45" s="1"/>
  <c r="AT163" i="45"/>
  <c r="BN69" i="45"/>
  <c r="BP69" i="45" s="1"/>
  <c r="BN155" i="45"/>
  <c r="BP155" i="45" s="1"/>
  <c r="AO106" i="45"/>
  <c r="AQ106" i="45" s="1"/>
  <c r="AS106" i="45" s="1"/>
  <c r="AT106" i="45"/>
  <c r="AO135" i="45"/>
  <c r="AQ135" i="45" s="1"/>
  <c r="AS135" i="45" s="1"/>
  <c r="AT135" i="45"/>
  <c r="AO150" i="45"/>
  <c r="AQ150" i="45" s="1"/>
  <c r="AS150" i="45" s="1"/>
  <c r="AT150" i="45"/>
  <c r="BO72" i="45"/>
  <c r="BN72" i="45"/>
  <c r="BP72" i="45" s="1"/>
  <c r="BO128" i="45"/>
  <c r="BN128" i="45"/>
  <c r="BP128" i="45" s="1"/>
  <c r="AO80" i="45"/>
  <c r="AQ80" i="45" s="1"/>
  <c r="AS80" i="45" s="1"/>
  <c r="AT80" i="45"/>
  <c r="AO72" i="45"/>
  <c r="AQ72" i="45" s="1"/>
  <c r="AS72" i="45" s="1"/>
  <c r="AP72" i="45"/>
  <c r="AT72" i="45"/>
  <c r="AP114" i="45"/>
  <c r="AO114" i="45"/>
  <c r="AQ114" i="45" s="1"/>
  <c r="AS114" i="45" s="1"/>
  <c r="AT114" i="45"/>
  <c r="AP129" i="45"/>
  <c r="AO129" i="45"/>
  <c r="AQ129" i="45" s="1"/>
  <c r="AS129" i="45" s="1"/>
  <c r="AT129" i="45"/>
  <c r="AO142" i="45"/>
  <c r="AQ142" i="45" s="1"/>
  <c r="AS142" i="45" s="1"/>
  <c r="AT142" i="45"/>
  <c r="BN111" i="45"/>
  <c r="BP111" i="45" s="1"/>
  <c r="AP50" i="45"/>
  <c r="AO50" i="45"/>
  <c r="AQ50" i="45" s="1"/>
  <c r="AS50" i="45" s="1"/>
  <c r="AT50" i="45"/>
  <c r="AP105" i="45"/>
  <c r="AO105" i="45"/>
  <c r="AQ105" i="45" s="1"/>
  <c r="AS105" i="45" s="1"/>
  <c r="AT105" i="45"/>
  <c r="AO140" i="45"/>
  <c r="AQ140" i="45" s="1"/>
  <c r="AS140" i="45" s="1"/>
  <c r="AP140" i="45"/>
  <c r="AT140" i="45"/>
  <c r="AO77" i="45"/>
  <c r="AQ77" i="45" s="1"/>
  <c r="AS77" i="45" s="1"/>
  <c r="AT77" i="45"/>
  <c r="BO62" i="45"/>
  <c r="BN62" i="45"/>
  <c r="BP62" i="45" s="1"/>
  <c r="BN75" i="45"/>
  <c r="BP75" i="45" s="1"/>
  <c r="BO75" i="45"/>
  <c r="BO66" i="45"/>
  <c r="BN66" i="45"/>
  <c r="BP66" i="45" s="1"/>
  <c r="BN91" i="45"/>
  <c r="BP91" i="45" s="1"/>
  <c r="BO80" i="45"/>
  <c r="BN80" i="45"/>
  <c r="BP80" i="45" s="1"/>
  <c r="BN94" i="45"/>
  <c r="BP94" i="45" s="1"/>
  <c r="BO120" i="45"/>
  <c r="BN120" i="45"/>
  <c r="BP120" i="45" s="1"/>
  <c r="BN108" i="45"/>
  <c r="BP108" i="45" s="1"/>
  <c r="BN106" i="45"/>
  <c r="BP106" i="45" s="1"/>
  <c r="BN135" i="45"/>
  <c r="BP135" i="45" s="1"/>
  <c r="BN158" i="45"/>
  <c r="BP158" i="45" s="1"/>
  <c r="BN160" i="45"/>
  <c r="BP160" i="45" s="1"/>
  <c r="BO141" i="45"/>
  <c r="BN141" i="45"/>
  <c r="BP141" i="45" s="1"/>
  <c r="AO73" i="45"/>
  <c r="AQ73" i="45" s="1"/>
  <c r="AS73" i="45" s="1"/>
  <c r="AT73" i="45"/>
  <c r="AO59" i="45"/>
  <c r="AQ59" i="45" s="1"/>
  <c r="AS59" i="45" s="1"/>
  <c r="AT59" i="45"/>
  <c r="AP65" i="45"/>
  <c r="AO65" i="45"/>
  <c r="AQ65" i="45" s="1"/>
  <c r="AS65" i="45" s="1"/>
  <c r="AT65" i="45"/>
  <c r="AO61" i="45"/>
  <c r="AQ61" i="45" s="1"/>
  <c r="AS61" i="45" s="1"/>
  <c r="AT61" i="45"/>
  <c r="AO89" i="45"/>
  <c r="AQ89" i="45" s="1"/>
  <c r="AS89" i="45" s="1"/>
  <c r="AT89" i="45"/>
  <c r="AO103" i="45"/>
  <c r="AQ103" i="45" s="1"/>
  <c r="AS103" i="45" s="1"/>
  <c r="AT103" i="45"/>
  <c r="AO83" i="45"/>
  <c r="AQ83" i="45" s="1"/>
  <c r="AS83" i="45" s="1"/>
  <c r="AT83" i="45"/>
  <c r="AP101" i="45"/>
  <c r="AO101" i="45"/>
  <c r="AQ101" i="45" s="1"/>
  <c r="AS101" i="45" s="1"/>
  <c r="AT101" i="45"/>
  <c r="AO120" i="45"/>
  <c r="AQ120" i="45" s="1"/>
  <c r="AS120" i="45" s="1"/>
  <c r="AP120" i="45"/>
  <c r="AT120" i="45"/>
  <c r="AO144" i="45"/>
  <c r="AQ144" i="45" s="1"/>
  <c r="AS144" i="45" s="1"/>
  <c r="AT144" i="45"/>
  <c r="AO152" i="45"/>
  <c r="AQ152" i="45" s="1"/>
  <c r="AS152" i="45" s="1"/>
  <c r="AT152" i="45"/>
  <c r="AO133" i="45"/>
  <c r="AQ133" i="45" s="1"/>
  <c r="AS133" i="45" s="1"/>
  <c r="AT133" i="45"/>
  <c r="AO146" i="45"/>
  <c r="AQ146" i="45" s="1"/>
  <c r="AS146" i="45" s="1"/>
  <c r="AT146" i="45"/>
  <c r="BO52" i="45"/>
  <c r="BN52" i="45"/>
  <c r="BP52" i="45" s="1"/>
  <c r="BB10" i="45"/>
  <c r="BO71" i="45"/>
  <c r="BN71" i="45"/>
  <c r="BP71" i="45" s="1"/>
  <c r="BN83" i="45"/>
  <c r="BP83" i="45" s="1"/>
  <c r="BO82" i="45"/>
  <c r="BN82" i="45"/>
  <c r="BP82" i="45" s="1"/>
  <c r="BN88" i="45"/>
  <c r="BP88" i="45" s="1"/>
  <c r="BO99" i="45"/>
  <c r="BN99" i="45"/>
  <c r="BP99" i="45" s="1"/>
  <c r="BN116" i="45"/>
  <c r="BP116" i="45" s="1"/>
  <c r="BO114" i="45"/>
  <c r="BN114" i="45"/>
  <c r="BP114" i="45" s="1"/>
  <c r="BN138" i="45"/>
  <c r="BP138" i="45" s="1"/>
  <c r="BO162" i="45"/>
  <c r="BN162" i="45"/>
  <c r="BP162" i="45" s="1"/>
  <c r="BN136" i="45"/>
  <c r="BP136" i="45" s="1"/>
  <c r="BO149" i="45"/>
  <c r="BN149" i="45"/>
  <c r="BP149" i="45" s="1"/>
  <c r="AO94" i="45"/>
  <c r="AQ94" i="45" s="1"/>
  <c r="AS94" i="45" s="1"/>
  <c r="AT94" i="45"/>
  <c r="AO67" i="45"/>
  <c r="AQ67" i="45" s="1"/>
  <c r="AS67" i="45" s="1"/>
  <c r="AT67" i="45"/>
  <c r="AO75" i="45"/>
  <c r="AQ75" i="45" s="1"/>
  <c r="AS75" i="45" s="1"/>
  <c r="AT75" i="45"/>
  <c r="AO76" i="45"/>
  <c r="AQ76" i="45" s="1"/>
  <c r="AS76" i="45" s="1"/>
  <c r="AT76" i="45"/>
  <c r="AO69" i="45"/>
  <c r="AQ69" i="45" s="1"/>
  <c r="AS69" i="45" s="1"/>
  <c r="AT69" i="45"/>
  <c r="AP97" i="45"/>
  <c r="AO97" i="45"/>
  <c r="AQ97" i="45" s="1"/>
  <c r="AS97" i="45" s="1"/>
  <c r="AT97" i="45"/>
  <c r="AP78" i="45"/>
  <c r="AO78" i="45"/>
  <c r="AQ78" i="45" s="1"/>
  <c r="AS78" i="45" s="1"/>
  <c r="AT78" i="45"/>
  <c r="AP91" i="45"/>
  <c r="AO91" i="45"/>
  <c r="AQ91" i="45" s="1"/>
  <c r="AS91" i="45" s="1"/>
  <c r="AT91" i="45"/>
  <c r="AO109" i="45"/>
  <c r="AQ109" i="45" s="1"/>
  <c r="AS109" i="45" s="1"/>
  <c r="AT109" i="45"/>
  <c r="AO111" i="45"/>
  <c r="AQ111" i="45" s="1"/>
  <c r="AS111" i="45" s="1"/>
  <c r="AT111" i="45"/>
  <c r="AP151" i="45"/>
  <c r="AO151" i="45"/>
  <c r="AQ151" i="45" s="1"/>
  <c r="AS151" i="45" s="1"/>
  <c r="AT151" i="45"/>
  <c r="AO165" i="45"/>
  <c r="AQ165" i="45" s="1"/>
  <c r="AS165" i="45" s="1"/>
  <c r="AT165" i="45"/>
  <c r="AO154" i="45"/>
  <c r="AQ154" i="45" s="1"/>
  <c r="AS154" i="45" s="1"/>
  <c r="AT154" i="45"/>
  <c r="AP128" i="45"/>
  <c r="AO128" i="45"/>
  <c r="AQ128" i="45" s="1"/>
  <c r="AS128" i="45" s="1"/>
  <c r="AT128" i="45"/>
  <c r="AP98" i="45"/>
  <c r="AO98" i="45"/>
  <c r="AQ98" i="45" s="1"/>
  <c r="AS98" i="45" s="1"/>
  <c r="AT98" i="45"/>
  <c r="BL166" i="45"/>
  <c r="BM167" i="45" s="1"/>
  <c r="BM49" i="45"/>
  <c r="BN55" i="45"/>
  <c r="BP55" i="45" s="1"/>
  <c r="BN90" i="45"/>
  <c r="BP90" i="45" s="1"/>
  <c r="BN96" i="45"/>
  <c r="BP96" i="45" s="1"/>
  <c r="BO124" i="45"/>
  <c r="BN124" i="45"/>
  <c r="BP124" i="45" s="1"/>
  <c r="BN122" i="45"/>
  <c r="BP122" i="45" s="1"/>
  <c r="BN132" i="45"/>
  <c r="BP132" i="45" s="1"/>
  <c r="BN130" i="45"/>
  <c r="BP130" i="45" s="1"/>
  <c r="BO130" i="45"/>
  <c r="AO100" i="45"/>
  <c r="AQ100" i="45" s="1"/>
  <c r="AS100" i="45" s="1"/>
  <c r="AT100" i="45"/>
  <c r="AM166" i="45"/>
  <c r="AN167" i="45" s="1"/>
  <c r="AN49" i="45"/>
  <c r="AP88" i="45"/>
  <c r="AO88" i="45"/>
  <c r="AQ88" i="45" s="1"/>
  <c r="AS88" i="45" s="1"/>
  <c r="AT88" i="45"/>
  <c r="AO99" i="45"/>
  <c r="AQ99" i="45" s="1"/>
  <c r="AS99" i="45" s="1"/>
  <c r="AT99" i="45"/>
  <c r="AO117" i="45"/>
  <c r="AQ117" i="45" s="1"/>
  <c r="AS117" i="45" s="1"/>
  <c r="AT117" i="45"/>
  <c r="AO119" i="45"/>
  <c r="AQ119" i="45" s="1"/>
  <c r="AS119" i="45" s="1"/>
  <c r="AT119" i="45"/>
  <c r="AP139" i="45"/>
  <c r="AO139" i="45"/>
  <c r="AQ139" i="45" s="1"/>
  <c r="AS139" i="45" s="1"/>
  <c r="AT139" i="45"/>
  <c r="AO162" i="45"/>
  <c r="AQ162" i="45" s="1"/>
  <c r="AS162" i="45" s="1"/>
  <c r="AU162" i="45" s="1"/>
  <c r="AP162" i="45"/>
  <c r="AT162" i="45"/>
  <c r="AO155" i="45"/>
  <c r="AQ155" i="45" s="1"/>
  <c r="AS155" i="45" s="1"/>
  <c r="AP155" i="45"/>
  <c r="AT155" i="45"/>
  <c r="AO86" i="45"/>
  <c r="AQ86" i="45" s="1"/>
  <c r="AS86" i="45" s="1"/>
  <c r="AT86" i="45"/>
  <c r="BO100" i="45"/>
  <c r="BN100" i="45"/>
  <c r="BP100" i="45" s="1"/>
  <c r="BN59" i="45"/>
  <c r="BP59" i="45" s="1"/>
  <c r="BN57" i="45"/>
  <c r="BP57" i="45" s="1"/>
  <c r="BN63" i="45"/>
  <c r="BP63" i="45" s="1"/>
  <c r="BO102" i="45"/>
  <c r="BN102" i="45"/>
  <c r="BP102" i="45" s="1"/>
  <c r="BN98" i="45"/>
  <c r="BP98" i="45" s="1"/>
  <c r="BO98" i="45"/>
  <c r="BO85" i="45"/>
  <c r="BN85" i="45"/>
  <c r="BP85" i="45" s="1"/>
  <c r="BN110" i="45"/>
  <c r="BP110" i="45" s="1"/>
  <c r="BO134" i="45"/>
  <c r="BN134" i="45"/>
  <c r="BP134" i="45" s="1"/>
  <c r="BN125" i="45"/>
  <c r="BP125" i="45" s="1"/>
  <c r="BO125" i="45"/>
  <c r="BO144" i="45"/>
  <c r="BN144" i="45"/>
  <c r="BP144" i="45" s="1"/>
  <c r="BN152" i="45"/>
  <c r="BP152" i="45" s="1"/>
  <c r="BN137" i="45"/>
  <c r="BP137" i="45" s="1"/>
  <c r="AO108" i="45"/>
  <c r="AQ108" i="45" s="1"/>
  <c r="AS108" i="45" s="1"/>
  <c r="AT108" i="45"/>
  <c r="H8" i="45"/>
  <c r="AO54" i="45"/>
  <c r="AQ54" i="45" s="1"/>
  <c r="AS54" i="45" s="1"/>
  <c r="AP54" i="45"/>
  <c r="AT54" i="45"/>
  <c r="AO52" i="45"/>
  <c r="AQ52" i="45" s="1"/>
  <c r="AS52" i="45" s="1"/>
  <c r="AT52" i="45"/>
  <c r="AO96" i="45"/>
  <c r="AQ96" i="45" s="1"/>
  <c r="AS96" i="45" s="1"/>
  <c r="AT96" i="45"/>
  <c r="AO127" i="45"/>
  <c r="AQ127" i="45" s="1"/>
  <c r="AS127" i="45" s="1"/>
  <c r="AT127" i="45"/>
  <c r="AP145" i="45"/>
  <c r="AO145" i="45"/>
  <c r="AQ145" i="45" s="1"/>
  <c r="AS145" i="45" s="1"/>
  <c r="AT145" i="45"/>
  <c r="AO147" i="45"/>
  <c r="AQ147" i="45" s="1"/>
  <c r="AS147" i="45" s="1"/>
  <c r="AT147" i="45"/>
  <c r="AO153" i="45"/>
  <c r="AQ153" i="45" s="1"/>
  <c r="AS153" i="45" s="1"/>
  <c r="AT153" i="45"/>
  <c r="BO70" i="45"/>
  <c r="BN70" i="45"/>
  <c r="BP70" i="45" s="1"/>
  <c r="AO122" i="45"/>
  <c r="AQ122" i="45" s="1"/>
  <c r="AS122" i="45" s="1"/>
  <c r="AT122" i="45"/>
  <c r="BN67" i="45"/>
  <c r="BP67" i="45" s="1"/>
  <c r="BN65" i="45"/>
  <c r="BP65" i="45" s="1"/>
  <c r="BN76" i="45"/>
  <c r="BP76" i="45" s="1"/>
  <c r="BN73" i="45"/>
  <c r="BP73" i="45" s="1"/>
  <c r="BN87" i="45"/>
  <c r="BP87" i="45" s="1"/>
  <c r="BO87" i="45"/>
  <c r="BO93" i="45"/>
  <c r="BN93" i="45"/>
  <c r="BP93" i="45" s="1"/>
  <c r="BN118" i="45"/>
  <c r="BP118" i="45" s="1"/>
  <c r="BN107" i="45"/>
  <c r="BP107" i="45" s="1"/>
  <c r="BO107" i="45"/>
  <c r="BN150" i="45"/>
  <c r="BP150" i="45" s="1"/>
  <c r="BO150" i="45"/>
  <c r="BO154" i="45"/>
  <c r="BN154" i="45"/>
  <c r="BP154" i="45" s="1"/>
  <c r="BN142" i="45"/>
  <c r="BP142" i="45" s="1"/>
  <c r="BN156" i="45"/>
  <c r="BP156" i="45" s="1"/>
  <c r="AO62" i="45"/>
  <c r="AQ62" i="45" s="1"/>
  <c r="AS62" i="45" s="1"/>
  <c r="AP62" i="45"/>
  <c r="AT62" i="45"/>
  <c r="AP60" i="45"/>
  <c r="AO60" i="45"/>
  <c r="AQ60" i="45" s="1"/>
  <c r="AS60" i="45" s="1"/>
  <c r="AT60" i="45"/>
  <c r="AO104" i="45"/>
  <c r="AQ104" i="45" s="1"/>
  <c r="AS104" i="45" s="1"/>
  <c r="AP104" i="45"/>
  <c r="AT104" i="45"/>
  <c r="AO107" i="45"/>
  <c r="AQ107" i="45" s="1"/>
  <c r="AS107" i="45" s="1"/>
  <c r="AT107" i="45"/>
  <c r="AO116" i="45"/>
  <c r="AQ116" i="45" s="1"/>
  <c r="AS116" i="45" s="1"/>
  <c r="AT116" i="45"/>
  <c r="AP131" i="45"/>
  <c r="AO131" i="45"/>
  <c r="AQ131" i="45" s="1"/>
  <c r="AS131" i="45" s="1"/>
  <c r="AT131" i="45"/>
  <c r="AP110" i="45"/>
  <c r="AO110" i="45"/>
  <c r="AQ110" i="45" s="1"/>
  <c r="AS110" i="45" s="1"/>
  <c r="AT110" i="45"/>
  <c r="AO160" i="45"/>
  <c r="AQ160" i="45" s="1"/>
  <c r="AS160" i="45" s="1"/>
  <c r="AP160" i="45"/>
  <c r="AT160" i="45"/>
  <c r="AO148" i="45"/>
  <c r="AQ148" i="45" s="1"/>
  <c r="AS148" i="45" s="1"/>
  <c r="AP148" i="45"/>
  <c r="AT148" i="45"/>
  <c r="AP161" i="45"/>
  <c r="AO161" i="45"/>
  <c r="AQ161" i="45" s="1"/>
  <c r="AS161" i="45" s="1"/>
  <c r="AT161" i="45"/>
  <c r="BN147" i="45"/>
  <c r="BP147" i="45" s="1"/>
  <c r="BO147" i="45"/>
  <c r="BN74" i="45"/>
  <c r="BP74" i="45" s="1"/>
  <c r="BN79" i="45"/>
  <c r="BP79" i="45" s="1"/>
  <c r="BN84" i="45"/>
  <c r="BP84" i="45" s="1"/>
  <c r="BN81" i="45"/>
  <c r="BP81" i="45" s="1"/>
  <c r="BN95" i="45"/>
  <c r="BP95" i="45" s="1"/>
  <c r="BO95" i="45"/>
  <c r="BO101" i="45"/>
  <c r="BN101" i="45"/>
  <c r="BP101" i="45" s="1"/>
  <c r="BN115" i="45"/>
  <c r="BP115" i="45" s="1"/>
  <c r="BO115" i="45"/>
  <c r="BN113" i="45"/>
  <c r="BP113" i="45" s="1"/>
  <c r="BN133" i="45"/>
  <c r="BP133" i="45" s="1"/>
  <c r="BO131" i="45"/>
  <c r="BN131" i="45"/>
  <c r="BP131" i="45" s="1"/>
  <c r="BN143" i="45"/>
  <c r="BP143" i="45" s="1"/>
  <c r="BO143" i="45"/>
  <c r="BN164" i="45"/>
  <c r="BP164" i="45" s="1"/>
  <c r="AO137" i="45"/>
  <c r="AQ137" i="45" s="1"/>
  <c r="AS137" i="45" s="1"/>
  <c r="AT137" i="45"/>
  <c r="AP66" i="45"/>
  <c r="AO66" i="45"/>
  <c r="AQ66" i="45" s="1"/>
  <c r="AS66" i="45" s="1"/>
  <c r="AT66" i="45"/>
  <c r="AO70" i="45"/>
  <c r="AQ70" i="45" s="1"/>
  <c r="AS70" i="45" s="1"/>
  <c r="AP70" i="45"/>
  <c r="AT70" i="45"/>
  <c r="AO68" i="45"/>
  <c r="AQ68" i="45" s="1"/>
  <c r="AS68" i="45" s="1"/>
  <c r="AT68" i="45"/>
  <c r="AO87" i="45"/>
  <c r="AQ87" i="45" s="1"/>
  <c r="AS87" i="45" s="1"/>
  <c r="AT87" i="45"/>
  <c r="AO82" i="45"/>
  <c r="AQ82" i="45" s="1"/>
  <c r="AS82" i="45" s="1"/>
  <c r="AU82" i="45" s="1"/>
  <c r="AT82" i="45"/>
  <c r="AP124" i="45"/>
  <c r="AO124" i="45"/>
  <c r="AQ124" i="45" s="1"/>
  <c r="AS124" i="45" s="1"/>
  <c r="AT124" i="45"/>
  <c r="AO118" i="45"/>
  <c r="AQ118" i="45" s="1"/>
  <c r="AS118" i="45" s="1"/>
  <c r="AT118" i="45"/>
  <c r="AO157" i="45"/>
  <c r="AQ157" i="45" s="1"/>
  <c r="AS157" i="45" s="1"/>
  <c r="AT157" i="45"/>
  <c r="AO134" i="45"/>
  <c r="AQ134" i="45" s="1"/>
  <c r="AS134" i="45" s="1"/>
  <c r="AU134" i="45" s="1"/>
  <c r="AT134" i="45"/>
  <c r="AO156" i="45"/>
  <c r="AQ156" i="45" s="1"/>
  <c r="AS156" i="45" s="1"/>
  <c r="AU156" i="45" s="1"/>
  <c r="AT156" i="45"/>
  <c r="AE6" i="45"/>
  <c r="AU161" i="45"/>
  <c r="AU165" i="45"/>
  <c r="AU158" i="45"/>
  <c r="AU119" i="45"/>
  <c r="AU105" i="45"/>
  <c r="AU108" i="45"/>
  <c r="AU101" i="45"/>
  <c r="AU99" i="45"/>
  <c r="AU59" i="45"/>
  <c r="AU61" i="45"/>
  <c r="AU64" i="45"/>
  <c r="AU66" i="45"/>
  <c r="AU153" i="45"/>
  <c r="AU157" i="45"/>
  <c r="AU140" i="45"/>
  <c r="AU111" i="45"/>
  <c r="AU129" i="45"/>
  <c r="AU93" i="45"/>
  <c r="AU87" i="45"/>
  <c r="AU56" i="45"/>
  <c r="AU58" i="45"/>
  <c r="AU135" i="45"/>
  <c r="AU148" i="45"/>
  <c r="AU131" i="45"/>
  <c r="AU120" i="45"/>
  <c r="AU122" i="45"/>
  <c r="AU107" i="45"/>
  <c r="AU85" i="45"/>
  <c r="AU96" i="45"/>
  <c r="AU74" i="45"/>
  <c r="AU78" i="45"/>
  <c r="AU50" i="45"/>
  <c r="AU137" i="45"/>
  <c r="AU150" i="45"/>
  <c r="AU127" i="45"/>
  <c r="AU142" i="45"/>
  <c r="AU114" i="45"/>
  <c r="AU104" i="45"/>
  <c r="AU77" i="45"/>
  <c r="AU88" i="45"/>
  <c r="AU68" i="45"/>
  <c r="AU70" i="45"/>
  <c r="AU76" i="45"/>
  <c r="AU163" i="45"/>
  <c r="AU151" i="45"/>
  <c r="AU117" i="45"/>
  <c r="AU126" i="45"/>
  <c r="AU97" i="45"/>
  <c r="AU91" i="45"/>
  <c r="AU94" i="45"/>
  <c r="AU80" i="45"/>
  <c r="AU60" i="45"/>
  <c r="AU62" i="45"/>
  <c r="AU71" i="45"/>
  <c r="AU155" i="45"/>
  <c r="AU133" i="45"/>
  <c r="AU154" i="45"/>
  <c r="AU109" i="45"/>
  <c r="AU125" i="45"/>
  <c r="AU115" i="45"/>
  <c r="AU89" i="45"/>
  <c r="AU83" i="45"/>
  <c r="AU86" i="45"/>
  <c r="AU72" i="45"/>
  <c r="AU52" i="45"/>
  <c r="AU54" i="45"/>
  <c r="AU65" i="45"/>
  <c r="AU160" i="45"/>
  <c r="AU147" i="45"/>
  <c r="AU144" i="45"/>
  <c r="AU136" i="45"/>
  <c r="AU146" i="45"/>
  <c r="AU118" i="45"/>
  <c r="AU121" i="45"/>
  <c r="AU81" i="45"/>
  <c r="AU92" i="45"/>
  <c r="AU106" i="45"/>
  <c r="AU75" i="45"/>
  <c r="AU73" i="45"/>
  <c r="AU63" i="45"/>
  <c r="AU152" i="45"/>
  <c r="AU139" i="45"/>
  <c r="AU138" i="45"/>
  <c r="AU128" i="45"/>
  <c r="AU141" i="45"/>
  <c r="AU110" i="45"/>
  <c r="AU113" i="45"/>
  <c r="AU116" i="45"/>
  <c r="AU103" i="45"/>
  <c r="AU98" i="45"/>
  <c r="AU67" i="45"/>
  <c r="AU69" i="45"/>
  <c r="AU55" i="45"/>
  <c r="AU79" i="45"/>
  <c r="BO165" i="45"/>
  <c r="BN165" i="45"/>
  <c r="BP165" i="45" s="1"/>
  <c r="BN60" i="45"/>
  <c r="BP60" i="45" s="1"/>
  <c r="BO50" i="45"/>
  <c r="BN50" i="45"/>
  <c r="BP50" i="45" s="1"/>
  <c r="BN56" i="45"/>
  <c r="BP56" i="45" s="1"/>
  <c r="BO92" i="45"/>
  <c r="BN92" i="45"/>
  <c r="BP92" i="45" s="1"/>
  <c r="BN89" i="45"/>
  <c r="BP89" i="45" s="1"/>
  <c r="BN78" i="45"/>
  <c r="BP78" i="45" s="1"/>
  <c r="BN104" i="45"/>
  <c r="BP104" i="45" s="1"/>
  <c r="BO109" i="45"/>
  <c r="BN109" i="45"/>
  <c r="BP109" i="45" s="1"/>
  <c r="BN123" i="45"/>
  <c r="BP123" i="45" s="1"/>
  <c r="BO123" i="45"/>
  <c r="BO121" i="45"/>
  <c r="BN121" i="45"/>
  <c r="BP121" i="45" s="1"/>
  <c r="BN140" i="45"/>
  <c r="BP140" i="45" s="1"/>
  <c r="BO146" i="45"/>
  <c r="BN146" i="45"/>
  <c r="BP146" i="45" s="1"/>
  <c r="BN129" i="45"/>
  <c r="BP129" i="45" s="1"/>
  <c r="BO129" i="45"/>
  <c r="BO151" i="45"/>
  <c r="BN151" i="45"/>
  <c r="BP151" i="45" s="1"/>
  <c r="AO158" i="45"/>
  <c r="AQ158" i="45" s="1"/>
  <c r="AS158" i="45" s="1"/>
  <c r="AP158" i="45"/>
  <c r="AT158" i="45"/>
  <c r="AO74" i="45"/>
  <c r="AQ74" i="45" s="1"/>
  <c r="AS74" i="45" s="1"/>
  <c r="AT74" i="45"/>
  <c r="AP79" i="45"/>
  <c r="AO79" i="45"/>
  <c r="AQ79" i="45" s="1"/>
  <c r="AS79" i="45" s="1"/>
  <c r="AT79" i="45"/>
  <c r="AO95" i="45"/>
  <c r="AQ95" i="45" s="1"/>
  <c r="AS95" i="45" s="1"/>
  <c r="AU95" i="45" s="1"/>
  <c r="AT95" i="45"/>
  <c r="AO84" i="45"/>
  <c r="AQ84" i="45" s="1"/>
  <c r="AS84" i="45" s="1"/>
  <c r="AP84" i="45"/>
  <c r="AT84" i="45"/>
  <c r="AO90" i="45"/>
  <c r="AQ90" i="45" s="1"/>
  <c r="AS90" i="45" s="1"/>
  <c r="AU90" i="45" s="1"/>
  <c r="AT90" i="45"/>
  <c r="AP115" i="45"/>
  <c r="AO115" i="45"/>
  <c r="AQ115" i="45" s="1"/>
  <c r="AS115" i="45" s="1"/>
  <c r="AT115" i="45"/>
  <c r="AO159" i="45"/>
  <c r="AQ159" i="45" s="1"/>
  <c r="AS159" i="45" s="1"/>
  <c r="AT159" i="45"/>
  <c r="AO143" i="45"/>
  <c r="AQ143" i="45" s="1"/>
  <c r="AS143" i="45" s="1"/>
  <c r="AT143" i="45"/>
  <c r="AO164" i="45"/>
  <c r="AQ164" i="45" s="1"/>
  <c r="AS164" i="45" s="1"/>
  <c r="AT164" i="45"/>
  <c r="BO54" i="45"/>
  <c r="BN54" i="45"/>
  <c r="BP54" i="45" s="1"/>
  <c r="BN68" i="45"/>
  <c r="BP68" i="45" s="1"/>
  <c r="BO58" i="45"/>
  <c r="BN58" i="45"/>
  <c r="BP58" i="45" s="1"/>
  <c r="BN64" i="45"/>
  <c r="BP64" i="45" s="1"/>
  <c r="BN103" i="45"/>
  <c r="BP103" i="45" s="1"/>
  <c r="BN97" i="45"/>
  <c r="BP97" i="45" s="1"/>
  <c r="BO86" i="45"/>
  <c r="BN86" i="45"/>
  <c r="BP86" i="45" s="1"/>
  <c r="BN112" i="45"/>
  <c r="BP112" i="45" s="1"/>
  <c r="BO117" i="45"/>
  <c r="BN117" i="45"/>
  <c r="BP117" i="45" s="1"/>
  <c r="BN126" i="45"/>
  <c r="BP126" i="45" s="1"/>
  <c r="BO126" i="45"/>
  <c r="BO127" i="45"/>
  <c r="BN127" i="45"/>
  <c r="BP127" i="45" s="1"/>
  <c r="BN145" i="45"/>
  <c r="BP145" i="45" s="1"/>
  <c r="BO145" i="45"/>
  <c r="BO148" i="45"/>
  <c r="BN148" i="45"/>
  <c r="BP148" i="45" s="1"/>
  <c r="BN159" i="45"/>
  <c r="BP159" i="45" s="1"/>
  <c r="AP58" i="45"/>
  <c r="AO58" i="45"/>
  <c r="AQ58" i="45" s="1"/>
  <c r="AS58" i="45" s="1"/>
  <c r="AT58" i="45"/>
  <c r="AO51" i="45"/>
  <c r="AQ51" i="45" s="1"/>
  <c r="AS51" i="45" s="1"/>
  <c r="AU51" i="45" s="1"/>
  <c r="AT51" i="45"/>
  <c r="AO57" i="45"/>
  <c r="AQ57" i="45" s="1"/>
  <c r="AS57" i="45" s="1"/>
  <c r="AU57" i="45" s="1"/>
  <c r="AT57" i="45"/>
  <c r="AO53" i="45"/>
  <c r="AQ53" i="45" s="1"/>
  <c r="AS53" i="45" s="1"/>
  <c r="AT53" i="45"/>
  <c r="AP81" i="45"/>
  <c r="AO81" i="45"/>
  <c r="AQ81" i="45" s="1"/>
  <c r="AS81" i="45" s="1"/>
  <c r="AT81" i="45"/>
  <c r="AO102" i="45"/>
  <c r="AQ102" i="45" s="1"/>
  <c r="AS102" i="45" s="1"/>
  <c r="AT102" i="45"/>
  <c r="AO92" i="45"/>
  <c r="AQ92" i="45" s="1"/>
  <c r="AS92" i="45" s="1"/>
  <c r="AP92" i="45"/>
  <c r="AT92" i="45"/>
  <c r="AO123" i="45"/>
  <c r="AQ123" i="45" s="1"/>
  <c r="AS123" i="45" s="1"/>
  <c r="AU123" i="45" s="1"/>
  <c r="AT123" i="45"/>
  <c r="AO112" i="45"/>
  <c r="AQ112" i="45" s="1"/>
  <c r="AS112" i="45" s="1"/>
  <c r="AU112" i="45" s="1"/>
  <c r="AT112" i="45"/>
  <c r="AO132" i="45"/>
  <c r="AQ132" i="45" s="1"/>
  <c r="AS132" i="45" s="1"/>
  <c r="AT132" i="45"/>
  <c r="AO130" i="45"/>
  <c r="AQ130" i="45" s="1"/>
  <c r="AS130" i="45" s="1"/>
  <c r="AU130" i="45" s="1"/>
  <c r="AT130" i="45"/>
  <c r="AO149" i="45"/>
  <c r="AQ149" i="45" s="1"/>
  <c r="AS149" i="45" s="1"/>
  <c r="AU149" i="45" s="1"/>
  <c r="AT149" i="45"/>
  <c r="AP138" i="45"/>
  <c r="AO138" i="45"/>
  <c r="AQ138" i="45" s="1"/>
  <c r="AS138" i="45" s="1"/>
  <c r="AT138" i="45"/>
  <c r="AP102" i="45" l="1"/>
  <c r="AP95" i="45"/>
  <c r="AP130" i="45"/>
  <c r="AV138" i="45"/>
  <c r="AW138" i="45" s="1"/>
  <c r="AP123" i="45"/>
  <c r="AV81" i="45"/>
  <c r="AW81" i="45" s="1"/>
  <c r="BO103" i="45"/>
  <c r="AP90" i="45"/>
  <c r="AV79" i="45"/>
  <c r="AW79" i="45" s="1"/>
  <c r="BO78" i="45"/>
  <c r="AP134" i="45"/>
  <c r="AP87" i="45"/>
  <c r="AV66" i="45"/>
  <c r="AW66" i="45" s="1"/>
  <c r="BO84" i="45"/>
  <c r="AV161" i="45"/>
  <c r="AW161" i="45" s="1"/>
  <c r="AP116" i="45"/>
  <c r="AV60" i="45"/>
  <c r="AW60" i="45" s="1"/>
  <c r="BO142" i="45"/>
  <c r="BO118" i="45"/>
  <c r="BO76" i="45"/>
  <c r="AP96" i="45"/>
  <c r="BO57" i="45"/>
  <c r="AP86" i="45"/>
  <c r="AV139" i="45"/>
  <c r="AW139" i="45" s="1"/>
  <c r="BO122" i="45"/>
  <c r="BO55" i="45"/>
  <c r="AV151" i="45"/>
  <c r="AW151" i="45" s="1"/>
  <c r="AP75" i="45"/>
  <c r="AP152" i="45"/>
  <c r="AV103" i="45"/>
  <c r="AW103" i="45" s="1"/>
  <c r="AV65" i="45"/>
  <c r="AW65" i="45" s="1"/>
  <c r="BO106" i="45"/>
  <c r="AV135" i="45"/>
  <c r="AW135" i="45" s="1"/>
  <c r="AV64" i="45"/>
  <c r="AW64" i="45" s="1"/>
  <c r="AV56" i="45"/>
  <c r="AW56" i="45" s="1"/>
  <c r="AV159" i="45"/>
  <c r="AW159" i="45" s="1"/>
  <c r="AU159" i="45"/>
  <c r="AV134" i="45"/>
  <c r="AW134" i="45" s="1"/>
  <c r="BO79" i="45"/>
  <c r="AV110" i="45"/>
  <c r="AW110" i="45" s="1"/>
  <c r="BO65" i="45"/>
  <c r="AP99" i="45"/>
  <c r="AP100" i="45"/>
  <c r="BM166" i="45"/>
  <c r="BN49" i="45"/>
  <c r="BO49" i="45"/>
  <c r="AV91" i="45"/>
  <c r="AW91" i="45" s="1"/>
  <c r="AV75" i="45"/>
  <c r="AW75" i="45" s="1"/>
  <c r="AV152" i="45"/>
  <c r="AW152" i="45" s="1"/>
  <c r="AV101" i="45"/>
  <c r="AW101" i="45" s="1"/>
  <c r="AV105" i="45"/>
  <c r="AW105" i="45" s="1"/>
  <c r="AP142" i="45"/>
  <c r="AP163" i="45"/>
  <c r="AV141" i="45"/>
  <c r="AW141" i="45" s="1"/>
  <c r="AP132" i="45"/>
  <c r="AV68" i="45"/>
  <c r="AW68" i="45" s="1"/>
  <c r="AV107" i="45"/>
  <c r="AW107" i="45" s="1"/>
  <c r="AV52" i="45"/>
  <c r="AW52" i="45" s="1"/>
  <c r="AV108" i="45"/>
  <c r="AW108" i="45" s="1"/>
  <c r="AV99" i="45"/>
  <c r="AW99" i="45" s="1"/>
  <c r="AV154" i="45"/>
  <c r="AW154" i="45" s="1"/>
  <c r="AV69" i="45"/>
  <c r="AW69" i="45" s="1"/>
  <c r="AV146" i="45"/>
  <c r="AW146" i="45" s="1"/>
  <c r="AV89" i="45"/>
  <c r="AW89" i="45" s="1"/>
  <c r="AV142" i="45"/>
  <c r="AW142" i="45" s="1"/>
  <c r="AV106" i="45"/>
  <c r="AW106" i="45" s="1"/>
  <c r="AV163" i="45"/>
  <c r="AW163" i="45" s="1"/>
  <c r="AV71" i="45"/>
  <c r="AW71" i="45" s="1"/>
  <c r="AV113" i="45"/>
  <c r="AW113" i="45" s="1"/>
  <c r="AV51" i="45"/>
  <c r="AW51" i="45" s="1"/>
  <c r="BO112" i="45"/>
  <c r="BO64" i="45"/>
  <c r="AV84" i="45"/>
  <c r="AW84" i="45" s="1"/>
  <c r="AV74" i="45"/>
  <c r="AW74" i="45" s="1"/>
  <c r="BO89" i="45"/>
  <c r="BO60" i="45"/>
  <c r="AU84" i="45"/>
  <c r="AV157" i="45"/>
  <c r="AW157" i="45" s="1"/>
  <c r="AP68" i="45"/>
  <c r="AV137" i="45"/>
  <c r="AW137" i="45" s="1"/>
  <c r="AP107" i="45"/>
  <c r="AV153" i="45"/>
  <c r="AW153" i="45" s="1"/>
  <c r="AP52" i="45"/>
  <c r="AP108" i="45"/>
  <c r="BO59" i="45"/>
  <c r="AV155" i="45"/>
  <c r="AW155" i="45" s="1"/>
  <c r="AV119" i="45"/>
  <c r="AW119" i="45" s="1"/>
  <c r="AP154" i="45"/>
  <c r="AV111" i="45"/>
  <c r="AW111" i="45" s="1"/>
  <c r="AP69" i="45"/>
  <c r="AV67" i="45"/>
  <c r="AW67" i="45" s="1"/>
  <c r="BO136" i="45"/>
  <c r="BO116" i="45"/>
  <c r="BO83" i="45"/>
  <c r="AP146" i="45"/>
  <c r="AV144" i="45"/>
  <c r="AW144" i="45" s="1"/>
  <c r="AP89" i="45"/>
  <c r="AV59" i="45"/>
  <c r="AW59" i="45" s="1"/>
  <c r="BO160" i="45"/>
  <c r="BO108" i="45"/>
  <c r="BO91" i="45"/>
  <c r="AV77" i="45"/>
  <c r="AW77" i="45" s="1"/>
  <c r="AV72" i="45"/>
  <c r="AW72" i="45" s="1"/>
  <c r="AP106" i="45"/>
  <c r="AP71" i="45"/>
  <c r="AP113" i="45"/>
  <c r="BO77" i="45"/>
  <c r="AP51" i="45"/>
  <c r="AP159" i="45"/>
  <c r="AV149" i="45"/>
  <c r="AW149" i="45" s="1"/>
  <c r="AV92" i="45"/>
  <c r="AW92" i="45" s="1"/>
  <c r="AP149" i="45"/>
  <c r="AP112" i="45"/>
  <c r="AP53" i="45"/>
  <c r="AV58" i="45"/>
  <c r="AW58" i="45" s="1"/>
  <c r="AP164" i="45"/>
  <c r="AV115" i="45"/>
  <c r="AW115" i="45" s="1"/>
  <c r="AP74" i="45"/>
  <c r="AU124" i="45"/>
  <c r="AV124" i="45" s="1"/>
  <c r="AW124" i="45" s="1"/>
  <c r="AU145" i="45"/>
  <c r="AV145" i="45" s="1"/>
  <c r="AW145" i="45" s="1"/>
  <c r="AU100" i="45"/>
  <c r="AV100" i="45" s="1"/>
  <c r="AW100" i="45" s="1"/>
  <c r="AP157" i="45"/>
  <c r="AP82" i="45"/>
  <c r="AP137" i="45"/>
  <c r="BO133" i="45"/>
  <c r="BO74" i="45"/>
  <c r="AV148" i="45"/>
  <c r="AW148" i="45" s="1"/>
  <c r="AV131" i="45"/>
  <c r="AW131" i="45" s="1"/>
  <c r="AV62" i="45"/>
  <c r="AW62" i="45" s="1"/>
  <c r="BO67" i="45"/>
  <c r="AP153" i="45"/>
  <c r="AP127" i="45"/>
  <c r="BO137" i="45"/>
  <c r="AP119" i="45"/>
  <c r="AV88" i="45"/>
  <c r="AW88" i="45" s="1"/>
  <c r="BO96" i="45"/>
  <c r="AV98" i="45"/>
  <c r="AW98" i="45" s="1"/>
  <c r="AP111" i="45"/>
  <c r="AV78" i="45"/>
  <c r="AW78" i="45" s="1"/>
  <c r="AP67" i="45"/>
  <c r="AP144" i="45"/>
  <c r="AP83" i="45"/>
  <c r="AP59" i="45"/>
  <c r="BO158" i="45"/>
  <c r="AP77" i="45"/>
  <c r="AV50" i="45"/>
  <c r="AW50" i="45" s="1"/>
  <c r="AV129" i="45"/>
  <c r="AW129" i="45" s="1"/>
  <c r="AP150" i="45"/>
  <c r="BO155" i="45"/>
  <c r="AV63" i="45"/>
  <c r="AW63" i="45" s="1"/>
  <c r="AV125" i="45"/>
  <c r="AW125" i="45" s="1"/>
  <c r="AP126" i="45"/>
  <c r="BO161" i="45"/>
  <c r="AV95" i="45"/>
  <c r="AW95" i="45" s="1"/>
  <c r="AV156" i="45"/>
  <c r="AW156" i="45" s="1"/>
  <c r="AV82" i="45"/>
  <c r="AW82" i="45" s="1"/>
  <c r="AV127" i="45"/>
  <c r="AW127" i="45" s="1"/>
  <c r="AV165" i="45"/>
  <c r="AW165" i="45" s="1"/>
  <c r="AV76" i="45"/>
  <c r="AW76" i="45" s="1"/>
  <c r="AV133" i="45"/>
  <c r="AW133" i="45" s="1"/>
  <c r="AV83" i="45"/>
  <c r="AW83" i="45" s="1"/>
  <c r="AV61" i="45"/>
  <c r="AW61" i="45" s="1"/>
  <c r="AV80" i="45"/>
  <c r="AW80" i="45" s="1"/>
  <c r="AV150" i="45"/>
  <c r="AW150" i="45" s="1"/>
  <c r="AV126" i="45"/>
  <c r="AW126" i="45" s="1"/>
  <c r="AV93" i="45"/>
  <c r="AW93" i="45" s="1"/>
  <c r="AV85" i="45"/>
  <c r="AW85" i="45" s="1"/>
  <c r="BO51" i="45"/>
  <c r="AV57" i="45"/>
  <c r="AW57" i="45" s="1"/>
  <c r="AU132" i="45"/>
  <c r="AV132" i="45" s="1"/>
  <c r="AW132" i="45" s="1"/>
  <c r="AU102" i="45"/>
  <c r="AV102" i="45" s="1"/>
  <c r="AW102" i="45" s="1"/>
  <c r="AP156" i="45"/>
  <c r="AV118" i="45"/>
  <c r="AW118" i="45" s="1"/>
  <c r="AV70" i="45"/>
  <c r="AW70" i="45" s="1"/>
  <c r="BO164" i="45"/>
  <c r="BO113" i="45"/>
  <c r="BO81" i="45"/>
  <c r="AV104" i="45"/>
  <c r="AW104" i="45" s="1"/>
  <c r="BO156" i="45"/>
  <c r="BO73" i="45"/>
  <c r="AV122" i="45"/>
  <c r="AW122" i="45" s="1"/>
  <c r="AV147" i="45"/>
  <c r="AW147" i="45" s="1"/>
  <c r="AV54" i="45"/>
  <c r="AW54" i="45" s="1"/>
  <c r="AV162" i="45"/>
  <c r="AW162" i="45" s="1"/>
  <c r="AV117" i="45"/>
  <c r="AW117" i="45" s="1"/>
  <c r="AN166" i="45"/>
  <c r="AO49" i="45"/>
  <c r="AT49" i="45"/>
  <c r="AT166" i="45" s="1"/>
  <c r="BO132" i="45"/>
  <c r="BO90" i="45"/>
  <c r="AP165" i="45"/>
  <c r="AV109" i="45"/>
  <c r="AW109" i="45" s="1"/>
  <c r="AP76" i="45"/>
  <c r="AV94" i="45"/>
  <c r="AW94" i="45" s="1"/>
  <c r="BB12" i="45"/>
  <c r="BB13" i="45"/>
  <c r="AP133" i="45"/>
  <c r="AP61" i="45"/>
  <c r="AV73" i="45"/>
  <c r="AW73" i="45" s="1"/>
  <c r="AP80" i="45"/>
  <c r="AV55" i="45"/>
  <c r="AW55" i="45" s="1"/>
  <c r="AV112" i="45"/>
  <c r="AW112" i="45" s="1"/>
  <c r="AV130" i="45"/>
  <c r="AW130" i="45" s="1"/>
  <c r="AV123" i="45"/>
  <c r="AW123" i="45" s="1"/>
  <c r="AP57" i="45"/>
  <c r="BO159" i="45"/>
  <c r="BO97" i="45"/>
  <c r="BO68" i="45"/>
  <c r="AP143" i="45"/>
  <c r="AV90" i="45"/>
  <c r="AW90" i="45" s="1"/>
  <c r="AV158" i="45"/>
  <c r="AW158" i="45" s="1"/>
  <c r="BO140" i="45"/>
  <c r="BO104" i="45"/>
  <c r="BO56" i="45"/>
  <c r="AU143" i="45"/>
  <c r="AV143" i="45" s="1"/>
  <c r="AW143" i="45" s="1"/>
  <c r="AU53" i="45"/>
  <c r="AV53" i="45" s="1"/>
  <c r="AW53" i="45" s="1"/>
  <c r="AU164" i="45"/>
  <c r="AV164" i="45" s="1"/>
  <c r="AW164" i="45" s="1"/>
  <c r="AP118" i="45"/>
  <c r="AV87" i="45"/>
  <c r="AW87" i="45" s="1"/>
  <c r="AV160" i="45"/>
  <c r="AW160" i="45" s="1"/>
  <c r="AV116" i="45"/>
  <c r="AW116" i="45" s="1"/>
  <c r="AP122" i="45"/>
  <c r="AP147" i="45"/>
  <c r="AV96" i="45"/>
  <c r="AW96" i="45" s="1"/>
  <c r="BO152" i="45"/>
  <c r="BO110" i="45"/>
  <c r="BO63" i="45"/>
  <c r="AV86" i="45"/>
  <c r="AW86" i="45" s="1"/>
  <c r="AP117" i="45"/>
  <c r="AV128" i="45"/>
  <c r="AW128" i="45" s="1"/>
  <c r="AP109" i="45"/>
  <c r="AV97" i="45"/>
  <c r="AW97" i="45" s="1"/>
  <c r="AP94" i="45"/>
  <c r="BO138" i="45"/>
  <c r="BO88" i="45"/>
  <c r="AV120" i="45"/>
  <c r="AW120" i="45" s="1"/>
  <c r="AP103" i="45"/>
  <c r="AP73" i="45"/>
  <c r="BO135" i="45"/>
  <c r="BO94" i="45"/>
  <c r="AV140" i="45"/>
  <c r="AW140" i="45" s="1"/>
  <c r="BO111" i="45"/>
  <c r="AV114" i="45"/>
  <c r="AW114" i="45" s="1"/>
  <c r="AP135" i="45"/>
  <c r="BO69" i="45"/>
  <c r="BO105" i="45"/>
  <c r="AP55" i="45"/>
  <c r="AV121" i="45"/>
  <c r="AW121" i="45" s="1"/>
  <c r="AV136" i="45"/>
  <c r="AW136" i="45" s="1"/>
  <c r="BO139" i="45"/>
  <c r="BO53" i="45"/>
  <c r="CR49" i="45" l="1"/>
  <c r="BD13" i="45"/>
  <c r="BB15" i="45"/>
  <c r="BO166" i="45"/>
  <c r="BB14" i="45"/>
  <c r="BN166" i="45"/>
  <c r="BN167" i="45" s="1"/>
  <c r="BP49" i="45"/>
  <c r="AO166" i="45"/>
  <c r="AQ167" i="45" s="1"/>
  <c r="AQ49" i="45"/>
  <c r="AP49" i="45"/>
  <c r="AP166" i="45" s="1"/>
  <c r="CP166" i="45" l="1"/>
  <c r="AQ166" i="45"/>
  <c r="AS49" i="45"/>
  <c r="BD15" i="45"/>
  <c r="BP167" i="45" s="1"/>
  <c r="BD12" i="45"/>
  <c r="BD10" i="45"/>
  <c r="BD14" i="45" s="1"/>
  <c r="BP166" i="45"/>
  <c r="CQ166" i="45" l="1"/>
  <c r="CR167" i="45" s="1"/>
  <c r="BQ167" i="45"/>
  <c r="BC12" i="45"/>
  <c r="AS166" i="45"/>
  <c r="AU49" i="45"/>
  <c r="AU166" i="45" s="1"/>
  <c r="CR166" i="45" l="1"/>
  <c r="AV49" i="45"/>
  <c r="AV167" i="45"/>
  <c r="AS167" i="45"/>
  <c r="BQ50" i="45"/>
  <c r="BR50" i="45" s="1"/>
  <c r="BQ149" i="45"/>
  <c r="BR149" i="45" s="1"/>
  <c r="BQ62" i="45"/>
  <c r="BR62" i="45" s="1"/>
  <c r="BQ145" i="45"/>
  <c r="BR145" i="45" s="1"/>
  <c r="BQ109" i="45"/>
  <c r="BR109" i="45" s="1"/>
  <c r="BQ147" i="45"/>
  <c r="BR147" i="45" s="1"/>
  <c r="BQ100" i="45"/>
  <c r="BR100" i="45" s="1"/>
  <c r="BQ143" i="45"/>
  <c r="BR143" i="45" s="1"/>
  <c r="BQ58" i="45"/>
  <c r="BR58" i="45" s="1"/>
  <c r="BQ117" i="45"/>
  <c r="BR117" i="45" s="1"/>
  <c r="BQ114" i="45"/>
  <c r="BR114" i="45" s="1"/>
  <c r="BQ154" i="45"/>
  <c r="BR154" i="45" s="1"/>
  <c r="BQ95" i="45"/>
  <c r="BR95" i="45" s="1"/>
  <c r="BQ92" i="45"/>
  <c r="BR92" i="45" s="1"/>
  <c r="BQ115" i="45"/>
  <c r="BR115" i="45" s="1"/>
  <c r="BQ146" i="45"/>
  <c r="BR146" i="45" s="1"/>
  <c r="BQ52" i="45"/>
  <c r="BR52" i="45" s="1"/>
  <c r="BQ128" i="45"/>
  <c r="BR128" i="45" s="1"/>
  <c r="BQ82" i="45"/>
  <c r="BR82" i="45" s="1"/>
  <c r="BQ123" i="45"/>
  <c r="BR123" i="45" s="1"/>
  <c r="BQ93" i="45"/>
  <c r="BR93" i="45" s="1"/>
  <c r="BQ165" i="45"/>
  <c r="BR165" i="45" s="1"/>
  <c r="BQ107" i="45"/>
  <c r="BR107" i="45" s="1"/>
  <c r="BQ54" i="45"/>
  <c r="BR54" i="45" s="1"/>
  <c r="BQ70" i="45"/>
  <c r="BR70" i="45" s="1"/>
  <c r="BQ124" i="45"/>
  <c r="BR124" i="45" s="1"/>
  <c r="BQ129" i="45"/>
  <c r="BR129" i="45" s="1"/>
  <c r="BQ75" i="45"/>
  <c r="BR75" i="45" s="1"/>
  <c r="BQ153" i="45"/>
  <c r="BR153" i="45" s="1"/>
  <c r="BQ150" i="45"/>
  <c r="BR150" i="45" s="1"/>
  <c r="BQ163" i="45"/>
  <c r="BR163" i="45" s="1"/>
  <c r="BQ120" i="45"/>
  <c r="BR120" i="45" s="1"/>
  <c r="BQ86" i="45"/>
  <c r="BR86" i="45" s="1"/>
  <c r="BQ151" i="45"/>
  <c r="BR151" i="45" s="1"/>
  <c r="BQ144" i="45"/>
  <c r="BR144" i="45" s="1"/>
  <c r="BQ141" i="45"/>
  <c r="BR141" i="45" s="1"/>
  <c r="BQ61" i="45"/>
  <c r="BR61" i="45" s="1"/>
  <c r="BQ131" i="45"/>
  <c r="BR131" i="45" s="1"/>
  <c r="BQ157" i="45"/>
  <c r="BR157" i="45" s="1"/>
  <c r="BQ87" i="45"/>
  <c r="BR87" i="45" s="1"/>
  <c r="BQ162" i="45"/>
  <c r="BR162" i="45" s="1"/>
  <c r="BQ66" i="45"/>
  <c r="BR66" i="45" s="1"/>
  <c r="BQ121" i="45"/>
  <c r="BR121" i="45" s="1"/>
  <c r="BQ85" i="45"/>
  <c r="BR85" i="45" s="1"/>
  <c r="BQ101" i="45"/>
  <c r="BR101" i="45" s="1"/>
  <c r="BQ125" i="45"/>
  <c r="BR125" i="45" s="1"/>
  <c r="BQ127" i="45"/>
  <c r="BR127" i="45" s="1"/>
  <c r="BQ134" i="45"/>
  <c r="BR134" i="45" s="1"/>
  <c r="BQ99" i="45"/>
  <c r="BR99" i="45" s="1"/>
  <c r="BQ126" i="45"/>
  <c r="BR126" i="45" s="1"/>
  <c r="BQ80" i="45"/>
  <c r="BR80" i="45" s="1"/>
  <c r="BQ119" i="45"/>
  <c r="BR119" i="45" s="1"/>
  <c r="BQ98" i="45"/>
  <c r="BR98" i="45" s="1"/>
  <c r="BQ72" i="45"/>
  <c r="BR72" i="45" s="1"/>
  <c r="BQ130" i="45"/>
  <c r="BR130" i="45" s="1"/>
  <c r="BQ148" i="45"/>
  <c r="BR148" i="45" s="1"/>
  <c r="BQ102" i="45"/>
  <c r="BR102" i="45" s="1"/>
  <c r="BQ71" i="45"/>
  <c r="BR71" i="45" s="1"/>
  <c r="BQ137" i="45"/>
  <c r="BR137" i="45" s="1"/>
  <c r="BQ63" i="45"/>
  <c r="BR63" i="45" s="1"/>
  <c r="BQ74" i="45"/>
  <c r="BR74" i="45" s="1"/>
  <c r="BQ69" i="45"/>
  <c r="BR69" i="45" s="1"/>
  <c r="BQ156" i="45"/>
  <c r="BR156" i="45" s="1"/>
  <c r="BQ132" i="45"/>
  <c r="BR132" i="45" s="1"/>
  <c r="BQ133" i="45"/>
  <c r="BR133" i="45" s="1"/>
  <c r="BQ118" i="45"/>
  <c r="BR118" i="45" s="1"/>
  <c r="BQ135" i="45"/>
  <c r="BR135" i="45" s="1"/>
  <c r="BQ59" i="45"/>
  <c r="BR59" i="45" s="1"/>
  <c r="BQ81" i="45"/>
  <c r="BR81" i="45" s="1"/>
  <c r="BQ88" i="45"/>
  <c r="BR88" i="45" s="1"/>
  <c r="BQ155" i="45"/>
  <c r="BR155" i="45" s="1"/>
  <c r="BQ77" i="45"/>
  <c r="BR77" i="45" s="1"/>
  <c r="BQ79" i="45"/>
  <c r="BR79" i="45" s="1"/>
  <c r="BQ108" i="45"/>
  <c r="BR108" i="45" s="1"/>
  <c r="BQ49" i="45"/>
  <c r="BQ112" i="45"/>
  <c r="BR112" i="45" s="1"/>
  <c r="BQ60" i="45"/>
  <c r="BR60" i="45" s="1"/>
  <c r="BQ53" i="45"/>
  <c r="BR53" i="45" s="1"/>
  <c r="BQ89" i="45"/>
  <c r="BR89" i="45" s="1"/>
  <c r="BQ139" i="45"/>
  <c r="BR139" i="45" s="1"/>
  <c r="BQ142" i="45"/>
  <c r="BR142" i="45" s="1"/>
  <c r="BQ73" i="45"/>
  <c r="BR73" i="45" s="1"/>
  <c r="BQ91" i="45"/>
  <c r="BR91" i="45" s="1"/>
  <c r="BQ136" i="45"/>
  <c r="BR136" i="45" s="1"/>
  <c r="BQ110" i="45"/>
  <c r="BR110" i="45" s="1"/>
  <c r="BQ55" i="45"/>
  <c r="BR55" i="45" s="1"/>
  <c r="BQ116" i="45"/>
  <c r="BR116" i="45" s="1"/>
  <c r="BQ152" i="45"/>
  <c r="BR152" i="45" s="1"/>
  <c r="BQ111" i="45"/>
  <c r="BR111" i="45" s="1"/>
  <c r="BQ113" i="45"/>
  <c r="BR113" i="45" s="1"/>
  <c r="BQ106" i="45"/>
  <c r="BR106" i="45" s="1"/>
  <c r="BQ51" i="45"/>
  <c r="BR51" i="45" s="1"/>
  <c r="BQ78" i="45"/>
  <c r="BR78" i="45" s="1"/>
  <c r="BQ68" i="45"/>
  <c r="BR68" i="45" s="1"/>
  <c r="BQ161" i="45"/>
  <c r="BR161" i="45" s="1"/>
  <c r="BQ56" i="45"/>
  <c r="BR56" i="45" s="1"/>
  <c r="BQ65" i="45"/>
  <c r="BR65" i="45" s="1"/>
  <c r="BQ104" i="45"/>
  <c r="BR104" i="45" s="1"/>
  <c r="BQ140" i="45"/>
  <c r="BR140" i="45" s="1"/>
  <c r="BQ57" i="45"/>
  <c r="BR57" i="45" s="1"/>
  <c r="BQ164" i="45"/>
  <c r="BR164" i="45" s="1"/>
  <c r="BQ83" i="45"/>
  <c r="BR83" i="45" s="1"/>
  <c r="BQ138" i="45"/>
  <c r="BR138" i="45" s="1"/>
  <c r="BQ105" i="45"/>
  <c r="BR105" i="45" s="1"/>
  <c r="BQ64" i="45"/>
  <c r="BR64" i="45" s="1"/>
  <c r="BQ84" i="45"/>
  <c r="BR84" i="45" s="1"/>
  <c r="BQ97" i="45"/>
  <c r="BR97" i="45" s="1"/>
  <c r="BQ122" i="45"/>
  <c r="BR122" i="45" s="1"/>
  <c r="BQ159" i="45"/>
  <c r="BR159" i="45" s="1"/>
  <c r="BQ94" i="45"/>
  <c r="BR94" i="45" s="1"/>
  <c r="BQ96" i="45"/>
  <c r="BR96" i="45" s="1"/>
  <c r="BQ90" i="45"/>
  <c r="BR90" i="45" s="1"/>
  <c r="BQ160" i="45"/>
  <c r="BR160" i="45" s="1"/>
  <c r="BQ67" i="45"/>
  <c r="BR67" i="45" s="1"/>
  <c r="BQ76" i="45"/>
  <c r="BR76" i="45" s="1"/>
  <c r="BQ158" i="45"/>
  <c r="BR158" i="45" s="1"/>
  <c r="BQ103" i="45"/>
  <c r="BR103" i="45" s="1"/>
  <c r="CS166" i="45" l="1"/>
  <c r="CS167" i="45"/>
  <c r="BS103" i="45"/>
  <c r="BT103" i="45" s="1"/>
  <c r="BU103" i="45" s="1"/>
  <c r="BS159" i="45"/>
  <c r="BT159" i="45" s="1"/>
  <c r="BU159" i="45" s="1"/>
  <c r="BS164" i="45"/>
  <c r="BT164" i="45" s="1"/>
  <c r="BU164" i="45" s="1"/>
  <c r="BS78" i="45"/>
  <c r="BT78" i="45" s="1"/>
  <c r="BU78" i="45" s="1"/>
  <c r="BS110" i="45"/>
  <c r="BT110" i="45" s="1"/>
  <c r="BU110" i="45" s="1"/>
  <c r="BS60" i="45"/>
  <c r="BT60" i="45" s="1"/>
  <c r="BU60" i="45" s="1"/>
  <c r="BS81" i="45"/>
  <c r="BT81" i="45" s="1"/>
  <c r="BU81" i="45" s="1"/>
  <c r="BS74" i="45"/>
  <c r="BT74" i="45" s="1"/>
  <c r="BU74" i="45" s="1"/>
  <c r="BS98" i="45"/>
  <c r="BT98" i="45" s="1"/>
  <c r="BU98" i="45" s="1"/>
  <c r="BS101" i="45"/>
  <c r="BT101" i="45" s="1"/>
  <c r="BU101" i="45" s="1"/>
  <c r="BS61" i="45"/>
  <c r="BT61" i="45" s="1"/>
  <c r="BU61" i="45" s="1"/>
  <c r="BS153" i="45"/>
  <c r="BT153" i="45" s="1"/>
  <c r="BU153" i="45" s="1"/>
  <c r="BS93" i="45"/>
  <c r="BT93" i="45" s="1"/>
  <c r="BU93" i="45" s="1"/>
  <c r="BS95" i="45"/>
  <c r="BT95" i="45" s="1"/>
  <c r="BU95" i="45" s="1"/>
  <c r="BS109" i="45"/>
  <c r="BT109" i="45" s="1"/>
  <c r="BU109" i="45" s="1"/>
  <c r="BS158" i="45"/>
  <c r="BT158" i="45" s="1"/>
  <c r="BU158" i="45" s="1"/>
  <c r="BS122" i="45"/>
  <c r="BT122" i="45" s="1"/>
  <c r="BU122" i="45" s="1"/>
  <c r="BS57" i="45"/>
  <c r="BT57" i="45" s="1"/>
  <c r="BU57" i="45" s="1"/>
  <c r="BS51" i="45"/>
  <c r="BT51" i="45" s="1"/>
  <c r="BU51" i="45" s="1"/>
  <c r="BS136" i="45"/>
  <c r="BT136" i="45" s="1"/>
  <c r="BU136" i="45" s="1"/>
  <c r="BS112" i="45"/>
  <c r="BT112" i="45" s="1"/>
  <c r="BU112" i="45" s="1"/>
  <c r="BS59" i="45"/>
  <c r="BT59" i="45" s="1"/>
  <c r="BU59" i="45" s="1"/>
  <c r="BS63" i="45"/>
  <c r="BT63" i="45" s="1"/>
  <c r="BU63" i="45" s="1"/>
  <c r="BS119" i="45"/>
  <c r="BT119" i="45" s="1"/>
  <c r="BU119" i="45" s="1"/>
  <c r="BS85" i="45"/>
  <c r="BT85" i="45" s="1"/>
  <c r="BU85" i="45" s="1"/>
  <c r="BT141" i="45"/>
  <c r="BU141" i="45" s="1"/>
  <c r="BS141" i="45"/>
  <c r="BS75" i="45"/>
  <c r="BT75" i="45" s="1"/>
  <c r="BU75" i="45" s="1"/>
  <c r="BS123" i="45"/>
  <c r="BT123" i="45" s="1"/>
  <c r="BU123" i="45" s="1"/>
  <c r="BS154" i="45"/>
  <c r="BT154" i="45" s="1"/>
  <c r="BU154" i="45" s="1"/>
  <c r="BT145" i="45"/>
  <c r="BU145" i="45" s="1"/>
  <c r="BS145" i="45"/>
  <c r="BS76" i="45"/>
  <c r="BT76" i="45" s="1"/>
  <c r="BU76" i="45" s="1"/>
  <c r="BS97" i="45"/>
  <c r="BT97" i="45" s="1"/>
  <c r="BU97" i="45" s="1"/>
  <c r="BS140" i="45"/>
  <c r="BT140" i="45" s="1"/>
  <c r="BU140" i="45" s="1"/>
  <c r="BT106" i="45"/>
  <c r="BU106" i="45" s="1"/>
  <c r="BS106" i="45"/>
  <c r="BS91" i="45"/>
  <c r="BT91" i="45" s="1"/>
  <c r="BU91" i="45" s="1"/>
  <c r="BQ166" i="45"/>
  <c r="BR49" i="45"/>
  <c r="BS135" i="45"/>
  <c r="BT135" i="45" s="1"/>
  <c r="BU135" i="45" s="1"/>
  <c r="BT137" i="45"/>
  <c r="BU137" i="45" s="1"/>
  <c r="BS137" i="45"/>
  <c r="BS80" i="45"/>
  <c r="BT80" i="45" s="1"/>
  <c r="BU80" i="45" s="1"/>
  <c r="BT121" i="45"/>
  <c r="BU121" i="45" s="1"/>
  <c r="BS121" i="45"/>
  <c r="BS144" i="45"/>
  <c r="BT144" i="45" s="1"/>
  <c r="BU144" i="45" s="1"/>
  <c r="BT129" i="45"/>
  <c r="BU129" i="45" s="1"/>
  <c r="BS129" i="45"/>
  <c r="BS82" i="45"/>
  <c r="BT82" i="45" s="1"/>
  <c r="BU82" i="45" s="1"/>
  <c r="BT114" i="45"/>
  <c r="BU114" i="45" s="1"/>
  <c r="BS114" i="45"/>
  <c r="BS62" i="45"/>
  <c r="BT62" i="45" s="1"/>
  <c r="BU62" i="45" s="1"/>
  <c r="BT67" i="45"/>
  <c r="BU67" i="45" s="1"/>
  <c r="BS67" i="45"/>
  <c r="BS84" i="45"/>
  <c r="BT84" i="45" s="1"/>
  <c r="BU84" i="45" s="1"/>
  <c r="BT104" i="45"/>
  <c r="BU104" i="45" s="1"/>
  <c r="BS104" i="45"/>
  <c r="BS113" i="45"/>
  <c r="BT113" i="45" s="1"/>
  <c r="BU113" i="45" s="1"/>
  <c r="BT73" i="45"/>
  <c r="BU73" i="45" s="1"/>
  <c r="BS73" i="45"/>
  <c r="BS108" i="45"/>
  <c r="BT108" i="45" s="1"/>
  <c r="BU108" i="45" s="1"/>
  <c r="BT118" i="45"/>
  <c r="BU118" i="45" s="1"/>
  <c r="BS118" i="45"/>
  <c r="BS71" i="45"/>
  <c r="BT71" i="45" s="1"/>
  <c r="BU71" i="45" s="1"/>
  <c r="BT126" i="45"/>
  <c r="BU126" i="45" s="1"/>
  <c r="BS126" i="45"/>
  <c r="BS66" i="45"/>
  <c r="BT66" i="45" s="1"/>
  <c r="BU66" i="45" s="1"/>
  <c r="BT151" i="45"/>
  <c r="BU151" i="45" s="1"/>
  <c r="BS151" i="45"/>
  <c r="BS124" i="45"/>
  <c r="BT124" i="45" s="1"/>
  <c r="BU124" i="45" s="1"/>
  <c r="BT128" i="45"/>
  <c r="BU128" i="45" s="1"/>
  <c r="BS128" i="45"/>
  <c r="BS117" i="45"/>
  <c r="BT117" i="45" s="1"/>
  <c r="BU117" i="45" s="1"/>
  <c r="BT149" i="45"/>
  <c r="BU149" i="45" s="1"/>
  <c r="BS149" i="45"/>
  <c r="BS160" i="45"/>
  <c r="BT160" i="45" s="1"/>
  <c r="BU160" i="45" s="1"/>
  <c r="BT64" i="45"/>
  <c r="BU64" i="45" s="1"/>
  <c r="BS64" i="45"/>
  <c r="BS65" i="45"/>
  <c r="BT65" i="45" s="1"/>
  <c r="BU65" i="45" s="1"/>
  <c r="BT111" i="45"/>
  <c r="BU111" i="45" s="1"/>
  <c r="BS111" i="45"/>
  <c r="BS142" i="45"/>
  <c r="BT142" i="45" s="1"/>
  <c r="BU142" i="45" s="1"/>
  <c r="BT79" i="45"/>
  <c r="BU79" i="45" s="1"/>
  <c r="BS79" i="45"/>
  <c r="BS133" i="45"/>
  <c r="BT133" i="45" s="1"/>
  <c r="BU133" i="45" s="1"/>
  <c r="BT102" i="45"/>
  <c r="BU102" i="45" s="1"/>
  <c r="BS102" i="45"/>
  <c r="BS99" i="45"/>
  <c r="BT99" i="45" s="1"/>
  <c r="BU99" i="45" s="1"/>
  <c r="BT162" i="45"/>
  <c r="BU162" i="45" s="1"/>
  <c r="BS162" i="45"/>
  <c r="BS86" i="45"/>
  <c r="BT86" i="45" s="1"/>
  <c r="BU86" i="45" s="1"/>
  <c r="BT70" i="45"/>
  <c r="BU70" i="45" s="1"/>
  <c r="BS70" i="45"/>
  <c r="BS52" i="45"/>
  <c r="BT52" i="45" s="1"/>
  <c r="BU52" i="45" s="1"/>
  <c r="BT58" i="45"/>
  <c r="BU58" i="45" s="1"/>
  <c r="BS58" i="45"/>
  <c r="BS50" i="45"/>
  <c r="BT50" i="45" s="1"/>
  <c r="BU50" i="45" s="1"/>
  <c r="BT90" i="45"/>
  <c r="BU90" i="45" s="1"/>
  <c r="BS90" i="45"/>
  <c r="BS105" i="45"/>
  <c r="BT105" i="45" s="1"/>
  <c r="BU105" i="45" s="1"/>
  <c r="BT56" i="45"/>
  <c r="BU56" i="45" s="1"/>
  <c r="BS56" i="45"/>
  <c r="BS152" i="45"/>
  <c r="BT152" i="45" s="1"/>
  <c r="BU152" i="45" s="1"/>
  <c r="BT139" i="45"/>
  <c r="BU139" i="45" s="1"/>
  <c r="BS139" i="45"/>
  <c r="BS77" i="45"/>
  <c r="BT77" i="45" s="1"/>
  <c r="BU77" i="45" s="1"/>
  <c r="BT132" i="45"/>
  <c r="BU132" i="45" s="1"/>
  <c r="BS132" i="45"/>
  <c r="BS148" i="45"/>
  <c r="BT148" i="45" s="1"/>
  <c r="BU148" i="45" s="1"/>
  <c r="BT134" i="45"/>
  <c r="BU134" i="45" s="1"/>
  <c r="BS134" i="45"/>
  <c r="BS87" i="45"/>
  <c r="BT87" i="45" s="1"/>
  <c r="BU87" i="45" s="1"/>
  <c r="BT120" i="45"/>
  <c r="BU120" i="45" s="1"/>
  <c r="BS120" i="45"/>
  <c r="BS54" i="45"/>
  <c r="BT54" i="45" s="1"/>
  <c r="BU54" i="45" s="1"/>
  <c r="BT146" i="45"/>
  <c r="BU146" i="45" s="1"/>
  <c r="BS146" i="45"/>
  <c r="BS143" i="45"/>
  <c r="BT143" i="45" s="1"/>
  <c r="BU143" i="45" s="1"/>
  <c r="BT96" i="45"/>
  <c r="BU96" i="45" s="1"/>
  <c r="BS96" i="45"/>
  <c r="BS138" i="45"/>
  <c r="BT138" i="45" s="1"/>
  <c r="BU138" i="45" s="1"/>
  <c r="BT161" i="45"/>
  <c r="BU161" i="45" s="1"/>
  <c r="BS161" i="45"/>
  <c r="BS116" i="45"/>
  <c r="BT116" i="45" s="1"/>
  <c r="BU116" i="45" s="1"/>
  <c r="BT89" i="45"/>
  <c r="BU89" i="45" s="1"/>
  <c r="BS89" i="45"/>
  <c r="BS155" i="45"/>
  <c r="BT155" i="45" s="1"/>
  <c r="BU155" i="45" s="1"/>
  <c r="BT156" i="45"/>
  <c r="BU156" i="45" s="1"/>
  <c r="BS156" i="45"/>
  <c r="BS130" i="45"/>
  <c r="BT130" i="45" s="1"/>
  <c r="BU130" i="45" s="1"/>
  <c r="BT127" i="45"/>
  <c r="BU127" i="45" s="1"/>
  <c r="BS127" i="45"/>
  <c r="BS157" i="45"/>
  <c r="BT157" i="45" s="1"/>
  <c r="BU157" i="45" s="1"/>
  <c r="BT163" i="45"/>
  <c r="BU163" i="45" s="1"/>
  <c r="BS163" i="45"/>
  <c r="BS107" i="45"/>
  <c r="BT107" i="45" s="1"/>
  <c r="BU107" i="45" s="1"/>
  <c r="BT115" i="45"/>
  <c r="BU115" i="45" s="1"/>
  <c r="BS115" i="45"/>
  <c r="BS100" i="45"/>
  <c r="BT100" i="45" s="1"/>
  <c r="BU100" i="45" s="1"/>
  <c r="BT94" i="45"/>
  <c r="BU94" i="45" s="1"/>
  <c r="BS94" i="45"/>
  <c r="BS83" i="45"/>
  <c r="BT83" i="45" s="1"/>
  <c r="BU83" i="45" s="1"/>
  <c r="BT68" i="45"/>
  <c r="BU68" i="45" s="1"/>
  <c r="BS68" i="45"/>
  <c r="BS55" i="45"/>
  <c r="BT55" i="45" s="1"/>
  <c r="BU55" i="45" s="1"/>
  <c r="BT53" i="45"/>
  <c r="BU53" i="45" s="1"/>
  <c r="BS53" i="45"/>
  <c r="BS88" i="45"/>
  <c r="BT88" i="45" s="1"/>
  <c r="BU88" i="45" s="1"/>
  <c r="BT69" i="45"/>
  <c r="BU69" i="45" s="1"/>
  <c r="BS69" i="45"/>
  <c r="BS72" i="45"/>
  <c r="BT72" i="45" s="1"/>
  <c r="BU72" i="45" s="1"/>
  <c r="BT125" i="45"/>
  <c r="BU125" i="45" s="1"/>
  <c r="BS125" i="45"/>
  <c r="BS131" i="45"/>
  <c r="BT131" i="45" s="1"/>
  <c r="BU131" i="45" s="1"/>
  <c r="BT150" i="45"/>
  <c r="BU150" i="45" s="1"/>
  <c r="BS150" i="45"/>
  <c r="BS165" i="45"/>
  <c r="BT165" i="45" s="1"/>
  <c r="BU165" i="45" s="1"/>
  <c r="BT92" i="45"/>
  <c r="BU92" i="45" s="1"/>
  <c r="BS92" i="45"/>
  <c r="BS147" i="45"/>
  <c r="BT147" i="45" s="1"/>
  <c r="BU147" i="45" s="1"/>
  <c r="AV166" i="45"/>
  <c r="AW167" i="45" s="1"/>
  <c r="AW49" i="45"/>
  <c r="BR166" i="45" l="1"/>
  <c r="BS49" i="45"/>
  <c r="BS166" i="45" s="1"/>
  <c r="AW166" i="45"/>
  <c r="BT49" i="45" l="1"/>
  <c r="BT166" i="45" l="1"/>
  <c r="BU167" i="45" s="1"/>
  <c r="BU49" i="45"/>
  <c r="BU166" i="45" s="1"/>
</calcChain>
</file>

<file path=xl/sharedStrings.xml><?xml version="1.0" encoding="utf-8"?>
<sst xmlns="http://schemas.openxmlformats.org/spreadsheetml/2006/main" count="1760" uniqueCount="319">
  <si>
    <t>показатель</t>
  </si>
  <si>
    <t>дата</t>
  </si>
  <si>
    <t>потери</t>
  </si>
  <si>
    <t>%(в целом)</t>
  </si>
  <si>
    <t>%(по внутр.сети)</t>
  </si>
  <si>
    <t>показания счетчиков, кВт</t>
  </si>
  <si>
    <t>кВт(в целом)</t>
  </si>
  <si>
    <t>#</t>
  </si>
  <si>
    <t>Наименование_Точки_Учета</t>
  </si>
  <si>
    <t>Потребление, кВт</t>
  </si>
  <si>
    <t>Потери, кВт</t>
  </si>
  <si>
    <t>Потребление+ потери, кВт</t>
  </si>
  <si>
    <t>ИТОГО</t>
  </si>
  <si>
    <t>Серийный_№</t>
  </si>
  <si>
    <t>2754230</t>
  </si>
  <si>
    <t>2806446</t>
  </si>
  <si>
    <t>2690067</t>
  </si>
  <si>
    <t>2552413</t>
  </si>
  <si>
    <t>2810084</t>
  </si>
  <si>
    <t>11410148</t>
  </si>
  <si>
    <t>2599372</t>
  </si>
  <si>
    <t>2806568</t>
  </si>
  <si>
    <t>2807667</t>
  </si>
  <si>
    <t>2385173</t>
  </si>
  <si>
    <t>2601869</t>
  </si>
  <si>
    <t>2804950</t>
  </si>
  <si>
    <t>2389821</t>
  </si>
  <si>
    <t>2407542</t>
  </si>
  <si>
    <t>2811416</t>
  </si>
  <si>
    <t>2597021</t>
  </si>
  <si>
    <t>2753694</t>
  </si>
  <si>
    <t>2407280</t>
  </si>
  <si>
    <t>2406877</t>
  </si>
  <si>
    <t>2550356</t>
  </si>
  <si>
    <t>2550672</t>
  </si>
  <si>
    <t>2407578</t>
  </si>
  <si>
    <t>2753820</t>
  </si>
  <si>
    <t>2385373</t>
  </si>
  <si>
    <t>2553678</t>
  </si>
  <si>
    <t>2806670</t>
  </si>
  <si>
    <t>2753933</t>
  </si>
  <si>
    <t>2805184</t>
  </si>
  <si>
    <t>Охрана</t>
  </si>
  <si>
    <t>2390301</t>
  </si>
  <si>
    <t>ПРОВЕРКА</t>
  </si>
  <si>
    <t>2814743</t>
  </si>
  <si>
    <t>2670144</t>
  </si>
  <si>
    <t>Вид начисления</t>
  </si>
  <si>
    <t>Фактический объем</t>
  </si>
  <si>
    <t>х</t>
  </si>
  <si>
    <t>Показания счетчиков в расчет</t>
  </si>
  <si>
    <t>2817604</t>
  </si>
  <si>
    <t>2827312</t>
  </si>
  <si>
    <t>П2 1_Кособокова Т.Н.</t>
  </si>
  <si>
    <t>П2 104_Наместников Ю.Н.</t>
  </si>
  <si>
    <t>П2 126_Харитонов</t>
  </si>
  <si>
    <t>П2 145_Шилина О.А.</t>
  </si>
  <si>
    <t>П2 151_Попов Н.С.</t>
  </si>
  <si>
    <t>П2 181_Филатова Т.А.</t>
  </si>
  <si>
    <t>П2 190_Иванов И.Н.</t>
  </si>
  <si>
    <t>П2 192_Енуленко Ю.И.</t>
  </si>
  <si>
    <t>П2 200_Никифоров А.В.</t>
  </si>
  <si>
    <t>П2 211_Попова О.Е.</t>
  </si>
  <si>
    <t>П2 22_Жерносек</t>
  </si>
  <si>
    <t>П2 220_Грачева Т.А.</t>
  </si>
  <si>
    <t>П2 225_Шароглазова Л.П.</t>
  </si>
  <si>
    <t>П2 227_Суворов М.А.</t>
  </si>
  <si>
    <t>П2 240_Аткин А.А.</t>
  </si>
  <si>
    <t>П2 247_Мешкова Т.Н.</t>
  </si>
  <si>
    <t>П2 252_Стукалкин В.Г.</t>
  </si>
  <si>
    <t>П2 253_Байкалова О.Ю.</t>
  </si>
  <si>
    <t>П2 258_Сиполь Н.М.</t>
  </si>
  <si>
    <t>П2 259_Горшкалева О.Н.</t>
  </si>
  <si>
    <t>П2 27_Киселева И.С.</t>
  </si>
  <si>
    <t>П2 271_Вараск С.В.</t>
  </si>
  <si>
    <t>П2 273_Комовский Н.Н.</t>
  </si>
  <si>
    <t>П2 275_Матикова Н.П.</t>
  </si>
  <si>
    <t>П2 286_Петунин А.В.</t>
  </si>
  <si>
    <t>П2 304_Худяев В.И.</t>
  </si>
  <si>
    <t>П2 325_Науменко Н.Т.</t>
  </si>
  <si>
    <t>П2 329_Иванова Е.А.</t>
  </si>
  <si>
    <t>П2 332_Денисова Л.А.</t>
  </si>
  <si>
    <t>П2 333_Крупеня П.В.</t>
  </si>
  <si>
    <t>П2 350_Евтишин В.А.</t>
  </si>
  <si>
    <t>П2 355_Поцепнев Д.В.</t>
  </si>
  <si>
    <t>П2 402_403_Коваленко В.М.</t>
  </si>
  <si>
    <t>П2 43_Соколова О.Д.</t>
  </si>
  <si>
    <t>П2 44_45_Бодылева Н.Х.</t>
  </si>
  <si>
    <t>П2 48_Сапрыгин О.В.</t>
  </si>
  <si>
    <t>П2 56_Почекутов Д.В.</t>
  </si>
  <si>
    <t>П2 61_Комлев Ю.Н.</t>
  </si>
  <si>
    <t>П2 7_8_Семенов И.П.</t>
  </si>
  <si>
    <t>П2 71_Белов Н.М.</t>
  </si>
  <si>
    <t>П3 116_117_Гайнанов И.А.</t>
  </si>
  <si>
    <t>2829877</t>
  </si>
  <si>
    <t>П3 135_Дружинина Н.Г.</t>
  </si>
  <si>
    <t>2593658</t>
  </si>
  <si>
    <t>П3 148_Коростылева Г.И.</t>
  </si>
  <si>
    <t>2769875</t>
  </si>
  <si>
    <t>П3 176_Прусова Л.Г.</t>
  </si>
  <si>
    <t>2829247</t>
  </si>
  <si>
    <t>П3 18_Терещенко О.А.</t>
  </si>
  <si>
    <t>2811047</t>
  </si>
  <si>
    <t>П3 185_Крупенина Е.Н.</t>
  </si>
  <si>
    <t>2805843</t>
  </si>
  <si>
    <t>П3 188_Ефимов К.В.</t>
  </si>
  <si>
    <t>2824393</t>
  </si>
  <si>
    <t>П3 212_Попова О.Е.</t>
  </si>
  <si>
    <t>2827443</t>
  </si>
  <si>
    <t>П3 214_Данилина Н.Ф.</t>
  </si>
  <si>
    <t>2807305</t>
  </si>
  <si>
    <t>П3 215_Шмидт А.А.</t>
  </si>
  <si>
    <t>П3 232_Соломкин Н.А.</t>
  </si>
  <si>
    <t>2829977</t>
  </si>
  <si>
    <t>П3 237_Толстихин В.Н.</t>
  </si>
  <si>
    <t>2827168</t>
  </si>
  <si>
    <t>П3 245_Шадчин А.В.</t>
  </si>
  <si>
    <t>2828698</t>
  </si>
  <si>
    <t>П3 249_Староверова В.Н.</t>
  </si>
  <si>
    <t>2824367</t>
  </si>
  <si>
    <t>П3 274_Миколайко Е.В.</t>
  </si>
  <si>
    <t>2829968</t>
  </si>
  <si>
    <t>П3 277 Лосьянов Г.В.</t>
  </si>
  <si>
    <t>2830317</t>
  </si>
  <si>
    <t>П3 283_Замятин С.А.</t>
  </si>
  <si>
    <t>2828490</t>
  </si>
  <si>
    <t>П3 287_288_Шералиева Е.В</t>
  </si>
  <si>
    <t>2805875</t>
  </si>
  <si>
    <t>2827552</t>
  </si>
  <si>
    <t>П3 320_Сидоров И.В.</t>
  </si>
  <si>
    <t>2826586</t>
  </si>
  <si>
    <t>П3 385В Ожиганов А.Г.</t>
  </si>
  <si>
    <t>2825464</t>
  </si>
  <si>
    <t>П3 77_Сибгатулина Л.Г.</t>
  </si>
  <si>
    <t>2827521</t>
  </si>
  <si>
    <t>П3 86_87_Максимова А.Е.</t>
  </si>
  <si>
    <t>2829863</t>
  </si>
  <si>
    <t>П3 90_Капота О.М.</t>
  </si>
  <si>
    <t>2827061</t>
  </si>
  <si>
    <t>показания стетчика в КТП, кВт
(к-т трасформации=50)</t>
  </si>
  <si>
    <t>потребление, кВт</t>
  </si>
  <si>
    <t>П3 142_143 Кудрявцев А.Ю.</t>
  </si>
  <si>
    <t>4222739</t>
  </si>
  <si>
    <t>тариф за 1 кВт, руб. 
группа потребителей 3 (по соцнорме )</t>
  </si>
  <si>
    <t>тариф за 1 кВт, руб.
 группа потребителей 3(свыше соцнормы)</t>
  </si>
  <si>
    <t>потребление свыше 110 кВт</t>
  </si>
  <si>
    <t>В том числе: потребление по соцнорме, кВт</t>
  </si>
  <si>
    <t>В том числе: потребление сверх соцнормы, кВт</t>
  </si>
  <si>
    <t>Сумма по комб.тарифу (сверх соцнормы), руб.</t>
  </si>
  <si>
    <t>в том числе по комб. тарифу (расчетный)</t>
  </si>
  <si>
    <t xml:space="preserve">Способ получения показаний:
1=Показания ПУ
2=Показания ПУ с уч.показаний ст.ПУ
РО=расчет.объем показаний
0 - Демонтаж/отсут.показ.ПУ
</t>
  </si>
  <si>
    <t>П2 20_Кравченко Г.П,</t>
  </si>
  <si>
    <t>2805288</t>
  </si>
  <si>
    <t>П2 242_Куликова И.В,</t>
  </si>
  <si>
    <t>П2 269_Гензе С.В,</t>
  </si>
  <si>
    <t>2543358</t>
  </si>
  <si>
    <t>П2 401_Катаргин Р.С,</t>
  </si>
  <si>
    <t>2621515</t>
  </si>
  <si>
    <t>показания счетчика в ПКУ(Энергосбыт), кВт  (к-т трансформации=200)</t>
  </si>
  <si>
    <t>П3 292_Моисеенко Е.П.</t>
  </si>
  <si>
    <t>потери сред.значение с начала года</t>
  </si>
  <si>
    <t>П2 102_Ибрагимов Б.Э.</t>
  </si>
  <si>
    <t>2750284</t>
  </si>
  <si>
    <t>2798242</t>
  </si>
  <si>
    <t>2765046</t>
  </si>
  <si>
    <t>2792701</t>
  </si>
  <si>
    <t>П4 119_Черепанов А.А.</t>
  </si>
  <si>
    <t>3857885</t>
  </si>
  <si>
    <t>П4 150_Нагапетян А.А,</t>
  </si>
  <si>
    <t>3858398</t>
  </si>
  <si>
    <t>3869575</t>
  </si>
  <si>
    <t>П4 162_Слаек С.Н.</t>
  </si>
  <si>
    <t>3865209</t>
  </si>
  <si>
    <t>П4 165_Дмитриева А.А.</t>
  </si>
  <si>
    <t>3870190</t>
  </si>
  <si>
    <t>П4 175_Гасец О.А.</t>
  </si>
  <si>
    <t>3865679</t>
  </si>
  <si>
    <t>П4 236_Дубовицкая Г.А.</t>
  </si>
  <si>
    <t>3862116</t>
  </si>
  <si>
    <t>П4 266_267_Медведев К.В,</t>
  </si>
  <si>
    <t>3861065</t>
  </si>
  <si>
    <t>П4 301_Зимнухова Е.В,</t>
  </si>
  <si>
    <t>3866045</t>
  </si>
  <si>
    <t>П4 351_Сеницкая В.И,</t>
  </si>
  <si>
    <t>3865682</t>
  </si>
  <si>
    <t>П4 364_365_Новикова Е.В.</t>
  </si>
  <si>
    <t>3858574</t>
  </si>
  <si>
    <t>П4 376_Василенко А.С,</t>
  </si>
  <si>
    <t>3861372</t>
  </si>
  <si>
    <t>П4 386_Хороших А.А.</t>
  </si>
  <si>
    <t>3861068</t>
  </si>
  <si>
    <t>П4 452_Голобордо Т.М.</t>
  </si>
  <si>
    <t>3858018</t>
  </si>
  <si>
    <t>П4 73_Шрейдер В.В,</t>
  </si>
  <si>
    <t>3858578</t>
  </si>
  <si>
    <t>П4 93_Гриц Д.В.</t>
  </si>
  <si>
    <t>3865949</t>
  </si>
  <si>
    <t>П4 97_98_Шкель М.Б.</t>
  </si>
  <si>
    <t>3858878</t>
  </si>
  <si>
    <t>первое полугодие</t>
  </si>
  <si>
    <t>значение , кВт</t>
  </si>
  <si>
    <t>кВт</t>
  </si>
  <si>
    <t>Руб.</t>
  </si>
  <si>
    <t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t>
  </si>
  <si>
    <t>Корректировка показаний 
ПУ за текущий год
(показания ст.ПУ минус показания нов.ПУ )</t>
  </si>
  <si>
    <t>2772909</t>
  </si>
  <si>
    <t>П3 177 _Чаплыгин Н.А</t>
  </si>
  <si>
    <t>2770340</t>
  </si>
  <si>
    <t>П4 263_Евдокимов</t>
  </si>
  <si>
    <t>П5 110-113_Правление</t>
  </si>
  <si>
    <t>3897019</t>
  </si>
  <si>
    <t>П5 182_Струкачов Д.В.</t>
  </si>
  <si>
    <t>3887449</t>
  </si>
  <si>
    <t>П5 192_Шепелева С.С.</t>
  </si>
  <si>
    <t>3885405</t>
  </si>
  <si>
    <t>П5 282_Лебедев В.А.</t>
  </si>
  <si>
    <t>3886943</t>
  </si>
  <si>
    <t>П5 330_Наумова Г.С.</t>
  </si>
  <si>
    <t>3902486</t>
  </si>
  <si>
    <t>П5 342_Леонов Г.Г.</t>
  </si>
  <si>
    <t>3887229</t>
  </si>
  <si>
    <t>П5 353_Олейников А.Я.</t>
  </si>
  <si>
    <t>3898177</t>
  </si>
  <si>
    <t>П5 55_Черкасов С.К.</t>
  </si>
  <si>
    <t>3901567</t>
  </si>
  <si>
    <t>П5 59_Бюргер П.А.</t>
  </si>
  <si>
    <t>3887045</t>
  </si>
  <si>
    <t>П5 74_75_76_Русских О.В.</t>
  </si>
  <si>
    <t>3886725</t>
  </si>
  <si>
    <t>П5 81_Костяной А.Е.</t>
  </si>
  <si>
    <t>3897708</t>
  </si>
  <si>
    <t>РО</t>
  </si>
  <si>
    <t>11435503</t>
  </si>
  <si>
    <t>3888051</t>
  </si>
  <si>
    <t>3887029</t>
  </si>
  <si>
    <t>СуммАктЭн</t>
  </si>
  <si>
    <t>Корректировка показаний ПУ за  2018 год
(не включено в сальдо показаний на начало года)</t>
  </si>
  <si>
    <t>Корректировка показаний ПУ за прошлые периоды
(включено в сальдо показаний на начало года)</t>
  </si>
  <si>
    <t>2753735</t>
  </si>
  <si>
    <t>2806346</t>
  </si>
  <si>
    <t>2622325</t>
  </si>
  <si>
    <t>2558825</t>
  </si>
  <si>
    <t>П2 149_Тирон Д.Л.</t>
  </si>
  <si>
    <t>П2 161_Колесников Л.И.</t>
  </si>
  <si>
    <t>П2 235 Кожемяченко И.Ф.</t>
  </si>
  <si>
    <t>П6 115_Степанова О.А.</t>
  </si>
  <si>
    <t>3892177</t>
  </si>
  <si>
    <t>П6 125_Куцубина Т.А.</t>
  </si>
  <si>
    <t>3891814</t>
  </si>
  <si>
    <t>П6 128-129_Михайлова А.С.</t>
  </si>
  <si>
    <t>3891335</t>
  </si>
  <si>
    <t>П6 164_Толстихин П.Н.</t>
  </si>
  <si>
    <t>3898910</t>
  </si>
  <si>
    <t>П6 179_Шагин П.В.</t>
  </si>
  <si>
    <t>3901417</t>
  </si>
  <si>
    <t>П6 234_Левичева О.М.</t>
  </si>
  <si>
    <t>П6 261_Гарина Е.В.</t>
  </si>
  <si>
    <t>П6 319_Пташников П.В.</t>
  </si>
  <si>
    <t>3887280</t>
  </si>
  <si>
    <t>П6 327-328_Черкашина Т.Г.</t>
  </si>
  <si>
    <t>3889847</t>
  </si>
  <si>
    <t>П6 3Д_Шатаева И.С.</t>
  </si>
  <si>
    <t>3892638</t>
  </si>
  <si>
    <t>П6 79_Шишкин А.Б.</t>
  </si>
  <si>
    <t>3901987</t>
  </si>
  <si>
    <t>П2 94_Симакова А.Л.</t>
  </si>
  <si>
    <t>П4 154_Периг Я.С.</t>
  </si>
  <si>
    <t>2806291</t>
  </si>
  <si>
    <t>3886346</t>
  </si>
  <si>
    <t>Сумма по тарифу 1,81 (по соцнорме), руб.</t>
  </si>
  <si>
    <t>2543575</t>
  </si>
  <si>
    <t>П2 146_Гаврилова_ТА</t>
  </si>
  <si>
    <t>2543527</t>
  </si>
  <si>
    <t>2817864</t>
  </si>
  <si>
    <t>2753882</t>
  </si>
  <si>
    <t>2556112</t>
  </si>
  <si>
    <t xml:space="preserve">Фактический объем
</t>
  </si>
  <si>
    <t xml:space="preserve">потребление сверх соцнормы </t>
  </si>
  <si>
    <t>в том числе по тарифу 1,81руб./кВт</t>
  </si>
  <si>
    <t>потребление менее 110 кВт по тарифу 1,81 руб./кВт</t>
  </si>
  <si>
    <t>в том числе по соцнорме по тарифу 1,81руб./кВт</t>
  </si>
  <si>
    <t>потребление по соцнорме,кВт 
161 членов всего*110кВт =17710 кВт, но не более фактического потребления</t>
  </si>
  <si>
    <t>(+)не использовано лимита по С.Н/
(-)переиспользовано лимита по СН - подлежит восстановлению п1 по тарифу (2,90-1,81=1,09) руб.</t>
  </si>
  <si>
    <t>сумма к начислению платежей за электроэнергию</t>
  </si>
  <si>
    <t>к возмещению п1 с учетом использования соцнормы потребления СН</t>
  </si>
  <si>
    <t>второе полугодие</t>
  </si>
  <si>
    <t>ИТОГО К ОПЛАТЕ</t>
  </si>
  <si>
    <t>ИТОГО К НАЧИСЛЕНИЮ (с учетом возмещения п1)</t>
  </si>
  <si>
    <t>оплачено в декабре 2019</t>
  </si>
  <si>
    <t xml:space="preserve"> П2 П3 П4 П5 П6 ДЕКАБРЬ 2019 ГОДА</t>
  </si>
  <si>
    <t xml:space="preserve">Сумма  к оплате за декабрь всего, руб. </t>
  </si>
  <si>
    <t>Задолженность(+)/
переплата(-)
01.01.2020, руб.</t>
  </si>
  <si>
    <t>В том числе к оплате п1
 за период 14.12.2019-30.12.2019</t>
  </si>
  <si>
    <t>В том числе к оплате Энергосбыту за период 01.12.2019-13.12.2019, 31.12.2019</t>
  </si>
  <si>
    <t>СВОДНАЯ ТАБЛИЦА ПОКАЗАНИЙ 2020</t>
  </si>
  <si>
    <t>31.12.2019
(расчетное значение с потерями 12%)</t>
  </si>
  <si>
    <t>Ноябрь 2020</t>
  </si>
  <si>
    <t>К возмещению п1 за период 24.12.2019-30.12.2019 возместить п1 по тарифу 2,90 руб/кВт</t>
  </si>
  <si>
    <t>Оплачено в январе 2020</t>
  </si>
  <si>
    <t xml:space="preserve"> П2 П3 П4 П5 П6 ЯНВАРЬ  2020 ГОДА</t>
  </si>
  <si>
    <t>Сумма к оплате п1
 за период 24.12.2019-30.12.2019</t>
  </si>
  <si>
    <t xml:space="preserve">Сумма  к оплате за январь Энергосбыту всего, руб. </t>
  </si>
  <si>
    <t>Задолженность(+)/
переплата(-)
01.02.2020, руб.</t>
  </si>
  <si>
    <r>
      <t xml:space="preserve">31.01.2020
</t>
    </r>
    <r>
      <rPr>
        <sz val="8"/>
        <color theme="1"/>
        <rFont val="Calibri"/>
        <family val="2"/>
        <charset val="204"/>
        <scheme val="minor"/>
      </rPr>
      <t>показания на сайте Энергосбыта</t>
    </r>
  </si>
  <si>
    <r>
      <t xml:space="preserve">29.02.2020
</t>
    </r>
    <r>
      <rPr>
        <sz val="8"/>
        <color theme="1"/>
        <rFont val="Calibri"/>
        <family val="2"/>
        <charset val="204"/>
        <scheme val="minor"/>
      </rPr>
      <t>показания на сайте Энергосбыта</t>
    </r>
  </si>
  <si>
    <t>Итого</t>
  </si>
  <si>
    <t>оплачено в феврале 2020</t>
  </si>
  <si>
    <t xml:space="preserve"> П2 П3 П4 П5 П6 ФЕВРАЛЬ  2020 ГОДА</t>
  </si>
  <si>
    <t>Задолженность(+)/
переплата(-)
01.03.2020, руб.</t>
  </si>
  <si>
    <t xml:space="preserve">Сумма  к оплате за февраль Энергосбыту всего, руб. </t>
  </si>
  <si>
    <t>расчет комбинированного тарифа</t>
  </si>
  <si>
    <t>К-т отношения показаний марта к показаниям февраля</t>
  </si>
  <si>
    <t xml:space="preserve"> П2 П3 П4 П5 П6 МАРТ  2020 ГОДА</t>
  </si>
  <si>
    <t>Оплачено в марте</t>
  </si>
  <si>
    <t>Задолженность(+)/
переплата(-)
01.04.2020, руб.</t>
  </si>
  <si>
    <t xml:space="preserve">Расчетный объем
</t>
  </si>
  <si>
    <t>Март 2020 (переход  на GPRS АСКУЭ - расчет по потреблению за февраль 2020 г.; сумма к оплате - с учетом коэффициента потребления марта к февралю по ПКУ КЭСБ)</t>
  </si>
  <si>
    <t xml:space="preserve">Сумма к оплате учетом к-та потребления марта к февралю К=1,11, руб. 
</t>
  </si>
  <si>
    <t>по февралю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</si>
</sst>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-419]mmmm\ yyyy;@"/>
    <numFmt numFmtId="166" formatCode="#,##0.000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1" fillId="10" borderId="1" xfId="0" applyNumberFormat="1" applyFont="1" applyFill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0" fontId="1" fillId="11" borderId="1" xfId="0" applyFont="1" applyFill="1" applyBorder="1" applyAlignment="1">
      <alignment vertical="top" wrapText="1"/>
    </xf>
    <xf numFmtId="4" fontId="1" fillId="11" borderId="1" xfId="0" applyNumberFormat="1" applyFont="1" applyFill="1" applyBorder="1" applyAlignment="1">
      <alignment vertical="top" wrapText="1"/>
    </xf>
    <xf numFmtId="165" fontId="1" fillId="11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4" fillId="11" borderId="1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4" fontId="7" fillId="4" borderId="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10" borderId="0" xfId="0" applyFill="1" applyBorder="1" applyAlignment="1">
      <alignment vertical="top" wrapText="1"/>
    </xf>
    <xf numFmtId="0" fontId="2" fillId="10" borderId="0" xfId="0" applyFont="1" applyFill="1" applyBorder="1" applyAlignment="1">
      <alignment vertical="top" wrapText="1"/>
    </xf>
    <xf numFmtId="4" fontId="4" fillId="10" borderId="0" xfId="0" applyNumberFormat="1" applyFont="1" applyFill="1" applyBorder="1" applyAlignment="1">
      <alignment vertical="top" wrapText="1"/>
    </xf>
    <xf numFmtId="4" fontId="2" fillId="10" borderId="0" xfId="0" applyNumberFormat="1" applyFont="1" applyFill="1" applyBorder="1" applyAlignment="1">
      <alignment vertical="top" wrapText="1"/>
    </xf>
    <xf numFmtId="0" fontId="1" fillId="10" borderId="0" xfId="0" applyFont="1" applyFill="1" applyBorder="1" applyAlignment="1">
      <alignment vertical="top" wrapText="1"/>
    </xf>
    <xf numFmtId="0" fontId="4" fillId="10" borderId="0" xfId="0" applyFont="1" applyFill="1" applyBorder="1" applyAlignment="1">
      <alignment vertical="top" wrapText="1"/>
    </xf>
    <xf numFmtId="0" fontId="2" fillId="10" borderId="0" xfId="0" applyFont="1" applyFill="1" applyBorder="1" applyAlignment="1">
      <alignment horizontal="right" wrapText="1"/>
    </xf>
    <xf numFmtId="4" fontId="4" fillId="10" borderId="0" xfId="0" applyNumberFormat="1" applyFont="1" applyFill="1" applyBorder="1" applyAlignment="1">
      <alignment horizontal="right" wrapText="1"/>
    </xf>
    <xf numFmtId="4" fontId="1" fillId="10" borderId="0" xfId="0" applyNumberFormat="1" applyFont="1" applyFill="1" applyBorder="1" applyAlignment="1">
      <alignment vertical="top" wrapText="1"/>
    </xf>
    <xf numFmtId="17" fontId="0" fillId="10" borderId="0" xfId="0" applyNumberFormat="1" applyFill="1" applyBorder="1" applyAlignment="1">
      <alignment vertical="top" wrapText="1"/>
    </xf>
    <xf numFmtId="49" fontId="0" fillId="10" borderId="0" xfId="0" applyNumberForma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12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4" fontId="7" fillId="12" borderId="1" xfId="0" applyNumberFormat="1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4" fontId="0" fillId="4" borderId="1" xfId="0" applyNumberForma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165" fontId="0" fillId="10" borderId="0" xfId="0" applyNumberFormat="1" applyFill="1" applyBorder="1" applyAlignment="1">
      <alignment vertical="top" wrapText="1"/>
    </xf>
    <xf numFmtId="4" fontId="0" fillId="10" borderId="1" xfId="0" applyNumberFormat="1" applyFill="1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1" fillId="12" borderId="1" xfId="0" applyFont="1" applyFill="1" applyBorder="1" applyAlignment="1">
      <alignment vertical="top" wrapText="1"/>
    </xf>
    <xf numFmtId="4" fontId="1" fillId="12" borderId="1" xfId="0" applyNumberFormat="1" applyFont="1" applyFill="1" applyBorder="1" applyAlignment="1">
      <alignment vertical="top" wrapText="1"/>
    </xf>
    <xf numFmtId="4" fontId="1" fillId="6" borderId="1" xfId="0" applyNumberFormat="1" applyFont="1" applyFill="1" applyBorder="1" applyAlignment="1">
      <alignment vertical="top" wrapText="1"/>
    </xf>
    <xf numFmtId="4" fontId="1" fillId="8" borderId="1" xfId="0" applyNumberFormat="1" applyFont="1" applyFill="1" applyBorder="1" applyAlignment="1">
      <alignment vertical="top" wrapText="1"/>
    </xf>
    <xf numFmtId="4" fontId="0" fillId="6" borderId="1" xfId="0" applyNumberFormat="1" applyFill="1" applyBorder="1" applyAlignment="1">
      <alignment vertical="top" wrapText="1"/>
    </xf>
    <xf numFmtId="4" fontId="0" fillId="3" borderId="1" xfId="0" applyNumberForma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" fontId="0" fillId="7" borderId="1" xfId="0" applyNumberFormat="1" applyFill="1" applyBorder="1" applyAlignment="1">
      <alignment vertical="top" wrapText="1"/>
    </xf>
    <xf numFmtId="4" fontId="0" fillId="2" borderId="1" xfId="0" applyNumberFormat="1" applyFill="1" applyBorder="1" applyAlignment="1">
      <alignment vertical="top" wrapText="1"/>
    </xf>
    <xf numFmtId="4" fontId="0" fillId="9" borderId="1" xfId="0" applyNumberFormat="1" applyFill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1" fillId="10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 wrapText="1"/>
    </xf>
    <xf numFmtId="4" fontId="0" fillId="13" borderId="1" xfId="0" applyNumberFormat="1" applyFill="1" applyBorder="1" applyAlignment="1">
      <alignment vertical="top" wrapText="1"/>
    </xf>
    <xf numFmtId="0" fontId="0" fillId="12" borderId="1" xfId="0" applyFill="1" applyBorder="1" applyAlignment="1">
      <alignment vertical="top" wrapText="1"/>
    </xf>
    <xf numFmtId="4" fontId="0" fillId="12" borderId="1" xfId="0" applyNumberFormat="1" applyFill="1" applyBorder="1" applyAlignment="1">
      <alignment vertical="top" wrapText="1"/>
    </xf>
    <xf numFmtId="4" fontId="1" fillId="14" borderId="1" xfId="0" applyNumberFormat="1" applyFont="1" applyFill="1" applyBorder="1" applyAlignment="1">
      <alignment vertical="top" wrapText="1"/>
    </xf>
    <xf numFmtId="14" fontId="12" fillId="11" borderId="1" xfId="0" applyNumberFormat="1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4" fontId="1" fillId="10" borderId="1" xfId="0" applyNumberFormat="1" applyFont="1" applyFill="1" applyBorder="1" applyAlignment="1">
      <alignment horizontal="right" vertical="top" wrapText="1"/>
    </xf>
    <xf numFmtId="0" fontId="1" fillId="10" borderId="0" xfId="0" applyFont="1" applyFill="1" applyBorder="1" applyAlignment="1">
      <alignment horizontal="left" vertical="top" wrapText="1"/>
    </xf>
    <xf numFmtId="4" fontId="0" fillId="10" borderId="0" xfId="0" applyNumberFormat="1" applyFill="1" applyBorder="1" applyAlignment="1">
      <alignment vertical="top" wrapText="1"/>
    </xf>
    <xf numFmtId="165" fontId="2" fillId="10" borderId="0" xfId="0" applyNumberFormat="1" applyFont="1" applyFill="1" applyBorder="1" applyAlignment="1">
      <alignment vertical="top" wrapText="1"/>
    </xf>
    <xf numFmtId="166" fontId="4" fillId="10" borderId="0" xfId="0" applyNumberFormat="1" applyFont="1" applyFill="1" applyBorder="1" applyAlignment="1">
      <alignment vertical="top" wrapText="1"/>
    </xf>
    <xf numFmtId="0" fontId="3" fillId="10" borderId="0" xfId="0" applyFont="1" applyFill="1" applyBorder="1" applyAlignment="1">
      <alignment vertical="top" wrapText="1"/>
    </xf>
    <xf numFmtId="4" fontId="5" fillId="10" borderId="0" xfId="0" applyNumberFormat="1" applyFont="1" applyFill="1" applyBorder="1" applyAlignment="1">
      <alignment vertical="top" wrapText="1"/>
    </xf>
    <xf numFmtId="165" fontId="1" fillId="10" borderId="0" xfId="0" applyNumberFormat="1" applyFont="1" applyFill="1" applyBorder="1" applyAlignment="1">
      <alignment vertical="top" wrapText="1"/>
    </xf>
    <xf numFmtId="4" fontId="1" fillId="10" borderId="0" xfId="0" applyNumberFormat="1" applyFont="1" applyFill="1" applyBorder="1" applyAlignment="1">
      <alignment horizontal="left" vertical="top" wrapText="1"/>
    </xf>
    <xf numFmtId="0" fontId="8" fillId="10" borderId="0" xfId="0" applyFont="1" applyFill="1" applyBorder="1" applyAlignment="1">
      <alignment vertical="top" wrapText="1"/>
    </xf>
    <xf numFmtId="166" fontId="1" fillId="10" borderId="0" xfId="0" applyNumberFormat="1" applyFont="1" applyFill="1" applyBorder="1" applyAlignment="1">
      <alignment vertical="top" wrapText="1"/>
    </xf>
    <xf numFmtId="4" fontId="8" fillId="10" borderId="0" xfId="0" applyNumberFormat="1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13" borderId="1" xfId="0" applyFill="1" applyBorder="1" applyAlignment="1">
      <alignment vertical="top" wrapText="1"/>
    </xf>
    <xf numFmtId="3" fontId="0" fillId="0" borderId="1" xfId="0" applyNumberFormat="1" applyBorder="1" applyAlignment="1">
      <alignment horizontal="center" vertical="top" wrapText="1"/>
    </xf>
    <xf numFmtId="14" fontId="7" fillId="12" borderId="1" xfId="0" applyNumberFormat="1" applyFont="1" applyFill="1" applyBorder="1" applyAlignment="1">
      <alignment vertical="top" wrapText="1"/>
    </xf>
    <xf numFmtId="3" fontId="7" fillId="12" borderId="1" xfId="0" applyNumberFormat="1" applyFont="1" applyFill="1" applyBorder="1" applyAlignment="1">
      <alignment horizontal="center" vertical="top" wrapText="1"/>
    </xf>
    <xf numFmtId="14" fontId="7" fillId="4" borderId="1" xfId="0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 wrapText="1"/>
    </xf>
    <xf numFmtId="4" fontId="1" fillId="5" borderId="1" xfId="0" applyNumberFormat="1" applyFont="1" applyFill="1" applyBorder="1" applyAlignment="1">
      <alignment vertical="top" wrapText="1"/>
    </xf>
    <xf numFmtId="4" fontId="1" fillId="15" borderId="1" xfId="0" applyNumberFormat="1" applyFont="1" applyFill="1" applyBorder="1" applyAlignment="1">
      <alignment vertical="top" wrapText="1"/>
    </xf>
    <xf numFmtId="165" fontId="13" fillId="10" borderId="0" xfId="0" applyNumberFormat="1" applyFont="1" applyFill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4" fontId="7" fillId="12" borderId="0" xfId="0" applyNumberFormat="1" applyFont="1" applyFill="1" applyBorder="1" applyAlignment="1">
      <alignment vertical="top" wrapText="1"/>
    </xf>
    <xf numFmtId="4" fontId="7" fillId="4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10" borderId="0" xfId="0" applyFont="1" applyFill="1" applyBorder="1" applyAlignment="1">
      <alignment horizontal="left" vertical="top" wrapText="1"/>
    </xf>
    <xf numFmtId="0" fontId="1" fillId="10" borderId="0" xfId="0" applyFont="1" applyFill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 wrapText="1"/>
    </xf>
    <xf numFmtId="14" fontId="4" fillId="6" borderId="1" xfId="0" applyNumberFormat="1" applyFont="1" applyFill="1" applyBorder="1" applyAlignment="1">
      <alignment horizontal="left" vertical="top" wrapText="1"/>
    </xf>
    <xf numFmtId="4" fontId="4" fillId="6" borderId="1" xfId="0" applyNumberFormat="1" applyFont="1" applyFill="1" applyBorder="1" applyAlignment="1">
      <alignment horizontal="left" vertical="top" wrapText="1"/>
    </xf>
    <xf numFmtId="14" fontId="4" fillId="1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left" vertical="top" wrapText="1"/>
    </xf>
    <xf numFmtId="14" fontId="4" fillId="11" borderId="1" xfId="0" applyNumberFormat="1" applyFont="1" applyFill="1" applyBorder="1" applyAlignment="1">
      <alignment horizontal="left" vertical="top" wrapText="1"/>
    </xf>
    <xf numFmtId="4" fontId="4" fillId="11" borderId="1" xfId="0" applyNumberFormat="1" applyFont="1" applyFill="1" applyBorder="1" applyAlignment="1">
      <alignment horizontal="left" vertical="top" wrapText="1"/>
    </xf>
    <xf numFmtId="4" fontId="4" fillId="10" borderId="1" xfId="0" applyNumberFormat="1" applyFont="1" applyFill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left" vertical="top" wrapText="1"/>
    </xf>
    <xf numFmtId="0" fontId="14" fillId="12" borderId="1" xfId="0" applyFont="1" applyFill="1" applyBorder="1" applyAlignment="1">
      <alignment vertical="top" wrapText="1"/>
    </xf>
    <xf numFmtId="4" fontId="14" fillId="6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 wrapText="1"/>
    </xf>
    <xf numFmtId="4" fontId="1" fillId="5" borderId="11" xfId="0" applyNumberFormat="1" applyFont="1" applyFill="1" applyBorder="1" applyAlignment="1">
      <alignment vertical="top" wrapText="1"/>
    </xf>
    <xf numFmtId="4" fontId="14" fillId="12" borderId="1" xfId="0" applyNumberFormat="1" applyFont="1" applyFill="1" applyBorder="1" applyAlignment="1">
      <alignment vertical="top" wrapText="1"/>
    </xf>
    <xf numFmtId="4" fontId="14" fillId="2" borderId="1" xfId="0" applyNumberFormat="1" applyFont="1" applyFill="1" applyBorder="1" applyAlignment="1">
      <alignment vertical="top" wrapText="1"/>
    </xf>
    <xf numFmtId="4" fontId="1" fillId="5" borderId="12" xfId="0" applyNumberFormat="1" applyFont="1" applyFill="1" applyBorder="1" applyAlignment="1">
      <alignment vertical="top" wrapText="1"/>
    </xf>
    <xf numFmtId="4" fontId="8" fillId="9" borderId="1" xfId="0" applyNumberFormat="1" applyFont="1" applyFill="1" applyBorder="1" applyAlignment="1">
      <alignment vertical="top" wrapText="1"/>
    </xf>
    <xf numFmtId="0" fontId="1" fillId="10" borderId="4" xfId="0" applyFont="1" applyFill="1" applyBorder="1" applyAlignment="1">
      <alignment vertical="top" wrapText="1"/>
    </xf>
    <xf numFmtId="4" fontId="1" fillId="14" borderId="4" xfId="0" applyNumberFormat="1" applyFont="1" applyFill="1" applyBorder="1" applyAlignment="1">
      <alignment vertical="top" wrapText="1"/>
    </xf>
    <xf numFmtId="4" fontId="1" fillId="10" borderId="4" xfId="0" applyNumberFormat="1" applyFont="1" applyFill="1" applyBorder="1" applyAlignment="1">
      <alignment vertical="top" wrapText="1"/>
    </xf>
    <xf numFmtId="0" fontId="1" fillId="10" borderId="7" xfId="0" applyFont="1" applyFill="1" applyBorder="1" applyAlignment="1">
      <alignment vertical="top" wrapText="1"/>
    </xf>
    <xf numFmtId="4" fontId="1" fillId="9" borderId="8" xfId="0" applyNumberFormat="1" applyFont="1" applyFill="1" applyBorder="1" applyAlignment="1">
      <alignment vertical="top" wrapText="1"/>
    </xf>
    <xf numFmtId="0" fontId="1" fillId="15" borderId="9" xfId="0" applyFont="1" applyFill="1" applyBorder="1" applyAlignment="1">
      <alignment vertical="top" wrapText="1"/>
    </xf>
    <xf numFmtId="4" fontId="1" fillId="15" borderId="13" xfId="0" applyNumberFormat="1" applyFont="1" applyFill="1" applyBorder="1" applyAlignment="1">
      <alignment vertical="top" wrapText="1"/>
    </xf>
    <xf numFmtId="4" fontId="1" fillId="4" borderId="13" xfId="0" applyNumberFormat="1" applyFont="1" applyFill="1" applyBorder="1" applyAlignment="1">
      <alignment vertical="top" wrapText="1"/>
    </xf>
    <xf numFmtId="4" fontId="1" fillId="15" borderId="14" xfId="0" applyNumberFormat="1" applyFont="1" applyFill="1" applyBorder="1" applyAlignment="1">
      <alignment vertical="top" wrapText="1"/>
    </xf>
    <xf numFmtId="165" fontId="1" fillId="0" borderId="1" xfId="0" applyNumberFormat="1" applyFont="1" applyBorder="1" applyAlignment="1">
      <alignment horizontal="left" vertical="top" wrapText="1"/>
    </xf>
    <xf numFmtId="165" fontId="1" fillId="6" borderId="1" xfId="0" applyNumberFormat="1" applyFont="1" applyFill="1" applyBorder="1" applyAlignment="1">
      <alignment horizontal="left" vertical="top" wrapText="1"/>
    </xf>
    <xf numFmtId="165" fontId="1" fillId="10" borderId="1" xfId="0" applyNumberFormat="1" applyFont="1" applyFill="1" applyBorder="1" applyAlignment="1">
      <alignment horizontal="left" vertical="top" wrapText="1"/>
    </xf>
    <xf numFmtId="49" fontId="1" fillId="10" borderId="1" xfId="0" applyNumberFormat="1" applyFont="1" applyFill="1" applyBorder="1" applyAlignment="1">
      <alignment horizontal="left" vertical="top" wrapText="1"/>
    </xf>
    <xf numFmtId="165" fontId="1" fillId="11" borderId="1" xfId="0" applyNumberFormat="1" applyFont="1" applyFill="1" applyBorder="1" applyAlignment="1">
      <alignment horizontal="left" vertical="top" wrapText="1"/>
    </xf>
    <xf numFmtId="165" fontId="1" fillId="3" borderId="1" xfId="0" applyNumberFormat="1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left" vertical="top" wrapText="1"/>
    </xf>
    <xf numFmtId="4" fontId="15" fillId="10" borderId="1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4" fontId="8" fillId="10" borderId="1" xfId="0" applyNumberFormat="1" applyFont="1" applyFill="1" applyBorder="1" applyAlignment="1">
      <alignment vertical="top" wrapText="1"/>
    </xf>
    <xf numFmtId="165" fontId="1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4" fontId="7" fillId="6" borderId="1" xfId="0" applyNumberFormat="1" applyFont="1" applyFill="1" applyBorder="1" applyAlignment="1">
      <alignment vertical="top" wrapText="1"/>
    </xf>
    <xf numFmtId="0" fontId="0" fillId="10" borderId="0" xfId="0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10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12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10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" fontId="7" fillId="4" borderId="5" xfId="0" applyNumberFormat="1" applyFont="1" applyFill="1" applyBorder="1" applyAlignment="1">
      <alignment horizontal="center" vertical="top" wrapText="1"/>
    </xf>
    <xf numFmtId="4" fontId="7" fillId="4" borderId="6" xfId="0" applyNumberFormat="1" applyFont="1" applyFill="1" applyBorder="1" applyAlignment="1">
      <alignment horizontal="center" vertical="top" wrapText="1"/>
    </xf>
    <xf numFmtId="0" fontId="1" fillId="10" borderId="0" xfId="0" applyFont="1" applyFill="1" applyBorder="1" applyAlignment="1">
      <alignment horizontal="center" vertical="top" wrapText="1"/>
    </xf>
    <xf numFmtId="0" fontId="1" fillId="10" borderId="15" xfId="0" applyFont="1" applyFill="1" applyBorder="1" applyAlignment="1">
      <alignment horizontal="center" vertical="top" wrapText="1"/>
    </xf>
    <xf numFmtId="0" fontId="1" fillId="10" borderId="16" xfId="0" applyFont="1" applyFill="1" applyBorder="1" applyAlignment="1">
      <alignment horizontal="center" vertical="top" wrapText="1"/>
    </xf>
    <xf numFmtId="0" fontId="1" fillId="10" borderId="17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284"/>
  <sheetViews>
    <sheetView tabSelected="1" view="pageBreakPreview" topLeftCell="A37" zoomScaleNormal="100" zoomScaleSheetLayoutView="100" workbookViewId="0">
      <selection activeCell="CS48" sqref="CS48"/>
    </sheetView>
  </sheetViews>
  <sheetFormatPr defaultColWidth="65.7109375" defaultRowHeight="15" x14ac:dyDescent="0.25"/>
  <cols>
    <col min="1" max="1" width="9.28515625" style="5" bestFit="1" customWidth="1"/>
    <col min="2" max="2" width="35.42578125" style="5" customWidth="1"/>
    <col min="3" max="3" width="20.28515625" style="5" customWidth="1"/>
    <col min="4" max="4" width="18.7109375" style="5" customWidth="1"/>
    <col min="5" max="5" width="12.5703125" style="5" bestFit="1" customWidth="1"/>
    <col min="6" max="6" width="14.140625" style="5" bestFit="1" customWidth="1"/>
    <col min="7" max="24" width="15.7109375" style="5" customWidth="1"/>
    <col min="25" max="25" width="21.42578125" style="5" customWidth="1"/>
    <col min="26" max="26" width="18.7109375" style="5" customWidth="1"/>
    <col min="27" max="27" width="16" style="5" customWidth="1"/>
    <col min="28" max="28" width="27.85546875" style="5" customWidth="1"/>
    <col min="29" max="36" width="16" style="5" customWidth="1"/>
    <col min="37" max="47" width="15.7109375" style="5" customWidth="1"/>
    <col min="48" max="48" width="19.7109375" style="5" customWidth="1"/>
    <col min="49" max="49" width="18.28515625" style="5" customWidth="1"/>
    <col min="50" max="50" width="19.42578125" style="5" customWidth="1"/>
    <col min="51" max="51" width="15.7109375" style="5" customWidth="1"/>
    <col min="52" max="52" width="14" style="5" customWidth="1"/>
    <col min="53" max="53" width="39.42578125" style="5" customWidth="1"/>
    <col min="54" max="72" width="15.7109375" style="5" customWidth="1"/>
    <col min="73" max="73" width="18.42578125" style="5" customWidth="1"/>
    <col min="74" max="74" width="20.28515625" style="5" customWidth="1"/>
    <col min="75" max="75" width="15.7109375" style="5" customWidth="1"/>
    <col min="76" max="76" width="9.28515625" style="5" customWidth="1"/>
    <col min="77" max="77" width="21.85546875" style="5" customWidth="1"/>
    <col min="78" max="82" width="15.7109375" style="5" customWidth="1"/>
    <col min="83" max="83" width="17" style="5" customWidth="1"/>
    <col min="84" max="84" width="18.7109375" style="5" customWidth="1"/>
    <col min="85" max="87" width="17.85546875" style="5" customWidth="1"/>
    <col min="88" max="88" width="16.7109375" style="5" customWidth="1"/>
    <col min="89" max="89" width="17.5703125" style="5" customWidth="1"/>
    <col min="90" max="90" width="19.140625" style="5" customWidth="1"/>
    <col min="91" max="91" width="12.5703125" style="5" customWidth="1"/>
    <col min="92" max="92" width="16.85546875" style="5" customWidth="1"/>
    <col min="93" max="96" width="15.7109375" style="5" customWidth="1"/>
    <col min="97" max="97" width="16.28515625" style="5" customWidth="1"/>
    <col min="98" max="98" width="16.42578125" style="134" customWidth="1"/>
    <col min="99" max="112" width="15.7109375" style="5" customWidth="1"/>
    <col min="113" max="113" width="22.28515625" style="5" customWidth="1"/>
    <col min="114" max="114" width="21" style="5" customWidth="1"/>
    <col min="115" max="115" width="13.28515625" style="5" customWidth="1"/>
    <col min="116" max="116" width="28.28515625" style="5" customWidth="1"/>
    <col min="117" max="136" width="15.7109375" style="5" customWidth="1"/>
    <col min="137" max="137" width="19" style="5" customWidth="1"/>
    <col min="138" max="138" width="19.7109375" style="5" customWidth="1"/>
    <col min="139" max="139" width="13" style="5" customWidth="1"/>
    <col min="140" max="140" width="29.140625" style="5" customWidth="1"/>
    <col min="141" max="149" width="15.7109375" style="5" customWidth="1"/>
    <col min="150" max="160" width="19.7109375" style="5" customWidth="1"/>
    <col min="161" max="161" width="21.5703125" style="5" customWidth="1"/>
    <col min="162" max="162" width="19.5703125" style="5" customWidth="1"/>
    <col min="163" max="164" width="19.7109375" style="5" customWidth="1"/>
    <col min="165" max="16384" width="65.7109375" style="5"/>
  </cols>
  <sheetData>
    <row r="1" spans="1:143" ht="26.25" customHeight="1" x14ac:dyDescent="0.25">
      <c r="A1" s="143" t="s">
        <v>294</v>
      </c>
      <c r="B1" s="143"/>
      <c r="C1" s="143"/>
      <c r="D1" s="143"/>
      <c r="E1" s="143"/>
      <c r="F1" s="143"/>
      <c r="G1" s="143"/>
      <c r="H1" s="143"/>
      <c r="I1" s="21"/>
      <c r="J1" s="30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41"/>
      <c r="Z1" s="21"/>
      <c r="AA1" s="85">
        <v>43831</v>
      </c>
      <c r="AB1" s="42"/>
      <c r="AC1" s="42" t="s">
        <v>201</v>
      </c>
      <c r="AD1" s="16"/>
      <c r="AE1" s="16" t="s">
        <v>202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41">
        <v>43862</v>
      </c>
      <c r="BA1" s="16"/>
      <c r="BB1" s="16" t="s">
        <v>201</v>
      </c>
      <c r="BC1" s="16"/>
      <c r="BD1" s="16" t="s">
        <v>202</v>
      </c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30"/>
      <c r="BS1" s="25"/>
      <c r="BT1" s="29"/>
      <c r="BU1" s="29"/>
      <c r="BV1" s="29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30"/>
      <c r="CN1" s="25"/>
      <c r="CO1" s="29"/>
      <c r="CP1" s="29"/>
      <c r="CQ1" s="29"/>
      <c r="CR1" s="21"/>
      <c r="CS1" s="21"/>
      <c r="CT1" s="136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4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67"/>
      <c r="EJ1" s="21"/>
      <c r="EK1" s="21"/>
      <c r="EL1" s="21"/>
      <c r="EM1" s="21"/>
    </row>
    <row r="2" spans="1:143" ht="48" customHeight="1" x14ac:dyDescent="0.25">
      <c r="A2" s="1"/>
      <c r="B2" s="3" t="s">
        <v>0</v>
      </c>
      <c r="C2" s="3" t="s">
        <v>1</v>
      </c>
      <c r="D2" s="3" t="s">
        <v>200</v>
      </c>
      <c r="E2" s="3" t="s">
        <v>140</v>
      </c>
      <c r="F2" s="3" t="s">
        <v>2</v>
      </c>
      <c r="G2" s="3"/>
      <c r="H2" s="1"/>
      <c r="I2" s="21"/>
      <c r="J2" s="144"/>
      <c r="K2" s="22"/>
      <c r="L2" s="23"/>
      <c r="M2" s="23"/>
      <c r="N2" s="23"/>
      <c r="O2" s="22"/>
      <c r="P2" s="22"/>
      <c r="Q2" s="21"/>
      <c r="R2" s="21"/>
      <c r="S2" s="21"/>
      <c r="T2" s="21"/>
      <c r="U2" s="21"/>
      <c r="V2" s="31"/>
      <c r="W2" s="21"/>
      <c r="X2" s="21"/>
      <c r="Y2" s="21"/>
      <c r="Z2" s="21"/>
      <c r="AA2" s="66"/>
      <c r="AB2" s="60" t="s">
        <v>281</v>
      </c>
      <c r="AC2" s="60">
        <f>E8</f>
        <v>3118.8100000000559</v>
      </c>
      <c r="AD2" s="60">
        <v>1.81</v>
      </c>
      <c r="AE2" s="60">
        <f>AC2*AD2</f>
        <v>5645.0461000001014</v>
      </c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59" t="s">
        <v>281</v>
      </c>
      <c r="BB2" s="60">
        <v>16870</v>
      </c>
      <c r="BC2" s="60">
        <v>1.81</v>
      </c>
      <c r="BD2" s="60">
        <f>BB2*BC2</f>
        <v>30534.7</v>
      </c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66"/>
      <c r="BU2" s="66"/>
      <c r="BV2" s="66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66"/>
      <c r="CP2" s="66"/>
      <c r="CQ2" s="66"/>
      <c r="CR2" s="21"/>
      <c r="CS2" s="21"/>
      <c r="CT2" s="136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66"/>
      <c r="DN2" s="66"/>
      <c r="DO2" s="66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66"/>
      <c r="EL2" s="66"/>
      <c r="EM2" s="66"/>
    </row>
    <row r="3" spans="1:143" s="2" customFormat="1" ht="35.1" customHeight="1" x14ac:dyDescent="0.25">
      <c r="A3" s="3"/>
      <c r="B3" s="3" t="s">
        <v>143</v>
      </c>
      <c r="C3" s="12" t="s">
        <v>199</v>
      </c>
      <c r="D3" s="13">
        <v>1.81</v>
      </c>
      <c r="E3" s="13"/>
      <c r="F3" s="13"/>
      <c r="G3" s="4"/>
      <c r="H3" s="4"/>
      <c r="I3" s="65"/>
      <c r="J3" s="144"/>
      <c r="K3" s="22"/>
      <c r="L3" s="23"/>
      <c r="M3" s="23"/>
      <c r="N3" s="23"/>
      <c r="O3" s="22"/>
      <c r="P3" s="22"/>
      <c r="Q3" s="25"/>
      <c r="R3" s="25"/>
      <c r="S3" s="25"/>
      <c r="T3" s="25"/>
      <c r="U3" s="25"/>
      <c r="V3" s="25"/>
      <c r="W3" s="25"/>
      <c r="X3" s="25"/>
      <c r="Y3" s="25"/>
      <c r="Z3" s="25"/>
      <c r="AA3" s="29"/>
      <c r="AB3" s="64"/>
      <c r="AC3" s="6"/>
      <c r="AD3" s="6"/>
      <c r="AE3" s="6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18"/>
      <c r="BB3" s="6"/>
      <c r="BC3" s="6"/>
      <c r="BD3" s="6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1"/>
      <c r="BT3" s="66"/>
      <c r="BU3" s="66"/>
      <c r="BV3" s="66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1"/>
      <c r="CO3" s="66"/>
      <c r="CP3" s="66"/>
      <c r="CQ3" s="66"/>
      <c r="CR3" s="25"/>
      <c r="CS3" s="25"/>
      <c r="CT3" s="91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9"/>
      <c r="DN3" s="29"/>
      <c r="DO3" s="29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9"/>
      <c r="EL3" s="29"/>
      <c r="EM3" s="29"/>
    </row>
    <row r="4" spans="1:143" s="2" customFormat="1" ht="35.1" customHeight="1" x14ac:dyDescent="0.25">
      <c r="A4" s="3"/>
      <c r="B4" s="3" t="s">
        <v>144</v>
      </c>
      <c r="C4" s="12" t="s">
        <v>199</v>
      </c>
      <c r="D4" s="13">
        <v>2.9</v>
      </c>
      <c r="E4" s="13"/>
      <c r="F4" s="13"/>
      <c r="G4" s="4"/>
      <c r="H4" s="4"/>
      <c r="I4" s="65"/>
      <c r="J4" s="144"/>
      <c r="K4" s="22"/>
      <c r="L4" s="23"/>
      <c r="M4" s="23"/>
      <c r="N4" s="23"/>
      <c r="O4" s="22"/>
      <c r="P4" s="22"/>
      <c r="Q4" s="25"/>
      <c r="R4" s="25"/>
      <c r="S4" s="25"/>
      <c r="T4" s="25"/>
      <c r="U4" s="25"/>
      <c r="V4" s="25"/>
      <c r="W4" s="25"/>
      <c r="X4" s="25"/>
      <c r="Y4" s="25"/>
      <c r="Z4" s="25"/>
      <c r="AA4" s="29"/>
      <c r="AB4" s="6" t="s">
        <v>282</v>
      </c>
      <c r="AC4" s="6">
        <v>3300</v>
      </c>
      <c r="AD4" s="6">
        <f>2.9-1.81</f>
        <v>1.0899999999999999</v>
      </c>
      <c r="AE4" s="6">
        <f>AC4*AD4</f>
        <v>3596.9999999999995</v>
      </c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18" t="s">
        <v>282</v>
      </c>
      <c r="BB4" s="6">
        <v>3300</v>
      </c>
      <c r="BC4" s="6">
        <v>1.0899999999999999</v>
      </c>
      <c r="BD4" s="6">
        <f>BB4*BC4</f>
        <v>3596.9999999999995</v>
      </c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1"/>
      <c r="BT4" s="66"/>
      <c r="BU4" s="66"/>
      <c r="BV4" s="66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1"/>
      <c r="CO4" s="66"/>
      <c r="CP4" s="66"/>
      <c r="CQ4" s="66"/>
      <c r="CR4" s="25"/>
      <c r="CS4" s="25"/>
      <c r="CT4" s="91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9"/>
      <c r="DN4" s="29"/>
      <c r="DO4" s="29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9"/>
      <c r="EL4" s="29"/>
      <c r="EM4" s="29"/>
    </row>
    <row r="5" spans="1:143" s="2" customFormat="1" ht="35.1" customHeight="1" x14ac:dyDescent="0.25">
      <c r="A5" s="3"/>
      <c r="B5" s="3" t="s">
        <v>143</v>
      </c>
      <c r="C5" s="12" t="s">
        <v>285</v>
      </c>
      <c r="D5" s="13">
        <v>1.9</v>
      </c>
      <c r="E5" s="13"/>
      <c r="F5" s="13"/>
      <c r="G5" s="4"/>
      <c r="H5" s="4"/>
      <c r="I5" s="65"/>
      <c r="J5" s="90"/>
      <c r="K5" s="22"/>
      <c r="L5" s="23"/>
      <c r="M5" s="23"/>
      <c r="N5" s="23"/>
      <c r="O5" s="22"/>
      <c r="P5" s="22"/>
      <c r="Q5" s="25"/>
      <c r="R5" s="25"/>
      <c r="S5" s="25"/>
      <c r="T5" s="25"/>
      <c r="U5" s="25"/>
      <c r="V5" s="25"/>
      <c r="W5" s="25"/>
      <c r="X5" s="25"/>
      <c r="Y5" s="25"/>
      <c r="Z5" s="25"/>
      <c r="AA5" s="29"/>
      <c r="AB5" s="45" t="s">
        <v>277</v>
      </c>
      <c r="AC5" s="45">
        <v>0</v>
      </c>
      <c r="AD5" s="45">
        <v>2.9</v>
      </c>
      <c r="AE5" s="45">
        <f>AC5*AD5</f>
        <v>0</v>
      </c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44" t="s">
        <v>277</v>
      </c>
      <c r="BB5" s="45">
        <f>E10-BB2</f>
        <v>7906</v>
      </c>
      <c r="BC5" s="45">
        <v>2.9</v>
      </c>
      <c r="BD5" s="45">
        <f>BB5*BC5</f>
        <v>22927.399999999998</v>
      </c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1"/>
      <c r="BT5" s="66"/>
      <c r="BU5" s="66"/>
      <c r="BV5" s="66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1"/>
      <c r="CO5" s="66"/>
      <c r="CP5" s="66"/>
      <c r="CQ5" s="66"/>
      <c r="CR5" s="25"/>
      <c r="CS5" s="25"/>
      <c r="CT5" s="91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9"/>
      <c r="DN5" s="29"/>
      <c r="DO5" s="29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9"/>
      <c r="EL5" s="29"/>
      <c r="EM5" s="29"/>
    </row>
    <row r="6" spans="1:143" s="2" customFormat="1" ht="35.1" customHeight="1" x14ac:dyDescent="0.25">
      <c r="A6" s="3"/>
      <c r="B6" s="3" t="s">
        <v>144</v>
      </c>
      <c r="C6" s="12" t="s">
        <v>285</v>
      </c>
      <c r="D6" s="13">
        <v>3.05</v>
      </c>
      <c r="E6" s="13"/>
      <c r="F6" s="13"/>
      <c r="G6" s="4"/>
      <c r="H6" s="4"/>
      <c r="I6" s="65"/>
      <c r="J6" s="90"/>
      <c r="K6" s="22"/>
      <c r="L6" s="23"/>
      <c r="M6" s="23"/>
      <c r="N6" s="23"/>
      <c r="O6" s="22"/>
      <c r="P6" s="22"/>
      <c r="Q6" s="25"/>
      <c r="R6" s="25"/>
      <c r="S6" s="25"/>
      <c r="T6" s="25"/>
      <c r="U6" s="25"/>
      <c r="V6" s="25"/>
      <c r="W6" s="25"/>
      <c r="X6" s="25"/>
      <c r="Y6" s="25"/>
      <c r="Z6" s="25"/>
      <c r="AA6" s="29"/>
      <c r="AB6" s="45" t="s">
        <v>286</v>
      </c>
      <c r="AC6" s="46">
        <f>AC2+AC5</f>
        <v>3118.8100000000559</v>
      </c>
      <c r="AD6" s="45" t="s">
        <v>49</v>
      </c>
      <c r="AE6" s="46">
        <f>AE2+AE5</f>
        <v>5645.0461000001014</v>
      </c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103" t="s">
        <v>286</v>
      </c>
      <c r="BB6" s="104">
        <f>BB2+BB5</f>
        <v>24776</v>
      </c>
      <c r="BC6" s="108" t="s">
        <v>49</v>
      </c>
      <c r="BD6" s="104">
        <f>BD2+BD5</f>
        <v>53462.1</v>
      </c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1"/>
      <c r="BT6" s="66"/>
      <c r="BU6" s="66"/>
      <c r="BV6" s="66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1"/>
      <c r="CO6" s="66"/>
      <c r="CP6" s="66"/>
      <c r="CQ6" s="66"/>
      <c r="CR6" s="25"/>
      <c r="CS6" s="25"/>
      <c r="CT6" s="91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9"/>
      <c r="DN6" s="29"/>
      <c r="DO6" s="29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9"/>
      <c r="EL6" s="29"/>
      <c r="EM6" s="29"/>
    </row>
    <row r="7" spans="1:143" s="2" customFormat="1" ht="40.5" customHeight="1" x14ac:dyDescent="0.25">
      <c r="A7" s="8"/>
      <c r="B7" s="8" t="s">
        <v>158</v>
      </c>
      <c r="C7" s="62" t="s">
        <v>295</v>
      </c>
      <c r="D7" s="14">
        <v>607141.18999999994</v>
      </c>
      <c r="E7" s="14"/>
      <c r="F7" s="14"/>
      <c r="G7" s="9"/>
      <c r="H7" s="9" t="s">
        <v>160</v>
      </c>
      <c r="I7" s="25"/>
      <c r="J7" s="22"/>
      <c r="K7" s="27"/>
      <c r="L7" s="28"/>
      <c r="M7" s="28"/>
      <c r="N7" s="28"/>
      <c r="O7" s="22"/>
      <c r="P7" s="22"/>
      <c r="Q7" s="25"/>
      <c r="R7" s="25"/>
      <c r="S7" s="25"/>
      <c r="T7" s="25"/>
      <c r="U7" s="25"/>
      <c r="V7" s="25"/>
      <c r="W7" s="25"/>
      <c r="X7" s="25"/>
      <c r="Y7" s="25"/>
      <c r="Z7" s="25"/>
      <c r="AA7" s="29"/>
      <c r="AB7" s="6"/>
      <c r="AC7" s="6"/>
      <c r="AD7" s="6"/>
      <c r="AE7" s="6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105" t="s">
        <v>287</v>
      </c>
      <c r="BB7" s="109"/>
      <c r="BC7" s="109"/>
      <c r="BD7" s="109">
        <f>BD6+BD4</f>
        <v>57059.1</v>
      </c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1"/>
      <c r="BT7" s="66"/>
      <c r="BU7" s="66"/>
      <c r="BV7" s="66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1"/>
      <c r="CO7" s="66"/>
      <c r="CP7" s="66"/>
      <c r="CQ7" s="66"/>
      <c r="CR7" s="25"/>
      <c r="CS7" s="25"/>
      <c r="CT7" s="91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9"/>
      <c r="DN7" s="29"/>
      <c r="DO7" s="29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9"/>
      <c r="EL7" s="29"/>
      <c r="EM7" s="29"/>
    </row>
    <row r="8" spans="1:143" s="2" customFormat="1" ht="40.5" customHeight="1" x14ac:dyDescent="0.25">
      <c r="A8" s="3">
        <v>1</v>
      </c>
      <c r="B8" s="121">
        <v>43831</v>
      </c>
      <c r="C8" s="92" t="s">
        <v>303</v>
      </c>
      <c r="D8" s="93">
        <f>3051.3*200</f>
        <v>610260</v>
      </c>
      <c r="E8" s="93">
        <f t="shared" ref="E8" si="0">D8-D7</f>
        <v>3118.8100000000559</v>
      </c>
      <c r="F8" s="93">
        <f t="shared" ref="F8" si="1">F35/E35*100</f>
        <v>-88.905229089493716</v>
      </c>
      <c r="G8" s="4" t="s">
        <v>3</v>
      </c>
      <c r="H8" s="4">
        <f>F8</f>
        <v>-88.905229089493716</v>
      </c>
      <c r="I8" s="25"/>
      <c r="J8" s="22"/>
      <c r="K8" s="22"/>
      <c r="L8" s="23"/>
      <c r="M8" s="23"/>
      <c r="N8" s="23"/>
      <c r="O8" s="22"/>
      <c r="P8" s="22"/>
      <c r="Q8" s="25"/>
      <c r="R8" s="25"/>
      <c r="S8" s="25"/>
      <c r="T8" s="25"/>
      <c r="U8" s="25"/>
      <c r="V8" s="25"/>
      <c r="W8" s="25"/>
      <c r="X8" s="25"/>
      <c r="Y8" s="25"/>
      <c r="Z8" s="25"/>
      <c r="AA8" s="29"/>
      <c r="AB8" s="6"/>
      <c r="AC8" s="6" t="s">
        <v>201</v>
      </c>
      <c r="AD8" s="6"/>
      <c r="AE8" s="6" t="s">
        <v>202</v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18"/>
      <c r="BB8" s="6" t="s">
        <v>201</v>
      </c>
      <c r="BC8" s="6"/>
      <c r="BD8" s="6" t="s">
        <v>202</v>
      </c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9"/>
      <c r="BU8" s="29"/>
      <c r="BV8" s="29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9"/>
      <c r="CP8" s="29"/>
      <c r="CQ8" s="29"/>
      <c r="CR8" s="25"/>
      <c r="CS8" s="25"/>
      <c r="CT8" s="91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9"/>
      <c r="DN8" s="29"/>
      <c r="DO8" s="29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9"/>
      <c r="EL8" s="29"/>
      <c r="EM8" s="29"/>
    </row>
    <row r="9" spans="1:143" s="2" customFormat="1" ht="35.1" customHeight="1" thickBot="1" x14ac:dyDescent="0.3">
      <c r="A9" s="63"/>
      <c r="B9" s="122" t="s">
        <v>297</v>
      </c>
      <c r="C9" s="94"/>
      <c r="D9" s="95"/>
      <c r="E9" s="95">
        <v>6976.75</v>
      </c>
      <c r="F9" s="95"/>
      <c r="G9" s="46"/>
      <c r="H9" s="46"/>
      <c r="I9" s="25"/>
      <c r="J9" s="22"/>
      <c r="K9" s="22"/>
      <c r="L9" s="23"/>
      <c r="M9" s="23"/>
      <c r="N9" s="23"/>
      <c r="O9" s="22"/>
      <c r="P9" s="22"/>
      <c r="Q9" s="25"/>
      <c r="R9" s="25"/>
      <c r="S9" s="25"/>
      <c r="T9" s="25"/>
      <c r="U9" s="25"/>
      <c r="V9" s="25"/>
      <c r="W9" s="25"/>
      <c r="X9" s="25"/>
      <c r="Y9" s="25"/>
      <c r="Z9" s="25"/>
      <c r="AA9" s="29"/>
      <c r="AB9" s="6"/>
      <c r="AC9" s="6"/>
      <c r="AD9" s="6"/>
      <c r="AE9" s="6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149" t="s">
        <v>310</v>
      </c>
      <c r="BB9" s="150"/>
      <c r="BC9" s="150"/>
      <c r="BD9" s="151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9"/>
      <c r="BU9" s="29"/>
      <c r="BV9" s="29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9"/>
      <c r="CP9" s="29"/>
      <c r="CQ9" s="29"/>
      <c r="CR9" s="25"/>
      <c r="CS9" s="25"/>
      <c r="CT9" s="91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9"/>
      <c r="DN9" s="29"/>
      <c r="DO9" s="29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9"/>
      <c r="EL9" s="29"/>
      <c r="EM9" s="29"/>
    </row>
    <row r="10" spans="1:143" s="2" customFormat="1" ht="40.5" customHeight="1" x14ac:dyDescent="0.25">
      <c r="A10" s="3">
        <v>2</v>
      </c>
      <c r="B10" s="121">
        <v>43862</v>
      </c>
      <c r="C10" s="92" t="s">
        <v>304</v>
      </c>
      <c r="D10" s="93">
        <f>635146-120</f>
        <v>635026</v>
      </c>
      <c r="E10" s="93">
        <v>24776</v>
      </c>
      <c r="F10" s="93">
        <f>F36/E36*100</f>
        <v>1.8922194499152025</v>
      </c>
      <c r="G10" s="4" t="s">
        <v>3</v>
      </c>
      <c r="H10" s="4">
        <f>(F8+F10)/2</f>
        <v>-43.506504819789257</v>
      </c>
      <c r="I10" s="25"/>
      <c r="J10" s="22"/>
      <c r="K10" s="22"/>
      <c r="L10" s="23"/>
      <c r="M10" s="23"/>
      <c r="N10" s="23"/>
      <c r="O10" s="22"/>
      <c r="P10" s="22"/>
      <c r="Q10" s="25"/>
      <c r="R10" s="25"/>
      <c r="S10" s="25"/>
      <c r="T10" s="25"/>
      <c r="U10" s="25"/>
      <c r="V10" s="25"/>
      <c r="W10" s="25"/>
      <c r="X10" s="29"/>
      <c r="Y10" s="29"/>
      <c r="Z10" s="29"/>
      <c r="AA10" s="29"/>
      <c r="AB10" s="83" t="s">
        <v>145</v>
      </c>
      <c r="AC10" s="83"/>
      <c r="AD10" s="83"/>
      <c r="AE10" s="83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106" t="s">
        <v>145</v>
      </c>
      <c r="BB10" s="107">
        <f>BM52+BM59+BM62+BM64+BM66+BM67+BM68+BM73+BM80+BM81+BM87+BM88+BM94+BM97+BM98+BM99+BM115+BM118+BM122+BM127+BM138+BM156+BM162</f>
        <v>23946.587144455731</v>
      </c>
      <c r="BC10" s="107"/>
      <c r="BD10" s="110">
        <f>BD6-BD11-BD13</f>
        <v>47381.562731464866</v>
      </c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9"/>
      <c r="BU10" s="29"/>
      <c r="BV10" s="29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9"/>
      <c r="CP10" s="29"/>
      <c r="CQ10" s="29"/>
      <c r="CR10" s="25"/>
      <c r="CS10" s="25"/>
      <c r="CT10" s="91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9"/>
      <c r="DN10" s="29"/>
      <c r="DO10" s="29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9"/>
      <c r="EL10" s="29"/>
      <c r="EM10" s="29"/>
    </row>
    <row r="11" spans="1:143" s="2" customFormat="1" ht="34.5" customHeight="1" x14ac:dyDescent="0.25">
      <c r="A11" s="18">
        <v>3</v>
      </c>
      <c r="B11" s="123">
        <v>43891</v>
      </c>
      <c r="C11" s="96">
        <v>43921</v>
      </c>
      <c r="D11" s="129">
        <f>3314*200-120</f>
        <v>662680</v>
      </c>
      <c r="E11" s="93">
        <f>D11-D10-120</f>
        <v>27534</v>
      </c>
      <c r="F11" s="93"/>
      <c r="G11" s="6" t="s">
        <v>3</v>
      </c>
      <c r="H11" s="132"/>
      <c r="I11" s="130">
        <f>E11/E10</f>
        <v>1.1113174039392961</v>
      </c>
      <c r="J11" s="131" t="s">
        <v>311</v>
      </c>
      <c r="K11" s="22"/>
      <c r="L11" s="23"/>
      <c r="M11" s="68"/>
      <c r="N11" s="23"/>
      <c r="O11" s="22"/>
      <c r="P11" s="22"/>
      <c r="Q11" s="25"/>
      <c r="R11" s="25"/>
      <c r="S11" s="25"/>
      <c r="T11" s="25"/>
      <c r="U11" s="25"/>
      <c r="V11" s="25"/>
      <c r="W11" s="25"/>
      <c r="X11" s="29"/>
      <c r="Y11" s="29"/>
      <c r="Z11" s="29"/>
      <c r="AA11" s="29"/>
      <c r="AB11" s="6" t="s">
        <v>278</v>
      </c>
      <c r="AC11" s="6"/>
      <c r="AD11" s="6"/>
      <c r="AE11" s="6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115" t="s">
        <v>278</v>
      </c>
      <c r="BB11" s="111">
        <f>23*110</f>
        <v>2530</v>
      </c>
      <c r="BC11" s="6">
        <v>1.81</v>
      </c>
      <c r="BD11" s="116">
        <f>BB11*BC11</f>
        <v>4579.3</v>
      </c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9"/>
      <c r="BU11" s="29"/>
      <c r="BV11" s="29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9"/>
      <c r="CP11" s="29"/>
      <c r="CQ11" s="29"/>
      <c r="CR11" s="25"/>
      <c r="CS11" s="25"/>
      <c r="CT11" s="91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9"/>
      <c r="DN11" s="29"/>
      <c r="DO11" s="29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9"/>
      <c r="EL11" s="29"/>
      <c r="EM11" s="29"/>
    </row>
    <row r="12" spans="1:143" s="2" customFormat="1" ht="35.1" customHeight="1" thickBot="1" x14ac:dyDescent="0.3">
      <c r="A12" s="3">
        <v>4</v>
      </c>
      <c r="B12" s="121">
        <v>43922</v>
      </c>
      <c r="C12" s="92"/>
      <c r="D12" s="97"/>
      <c r="E12" s="97"/>
      <c r="F12" s="97"/>
      <c r="G12" s="4" t="s">
        <v>3</v>
      </c>
      <c r="H12" s="55"/>
      <c r="I12" s="65"/>
      <c r="J12" s="22"/>
      <c r="K12" s="22"/>
      <c r="L12" s="23"/>
      <c r="M12" s="23"/>
      <c r="N12" s="23"/>
      <c r="O12" s="22"/>
      <c r="P12" s="22"/>
      <c r="Q12" s="25"/>
      <c r="R12" s="25"/>
      <c r="S12" s="25"/>
      <c r="T12" s="25"/>
      <c r="U12" s="25"/>
      <c r="V12" s="25"/>
      <c r="W12" s="25"/>
      <c r="X12" s="29"/>
      <c r="Y12" s="29"/>
      <c r="Z12" s="29"/>
      <c r="AA12" s="29"/>
      <c r="AB12" s="84" t="s">
        <v>149</v>
      </c>
      <c r="AC12" s="84"/>
      <c r="AD12" s="47"/>
      <c r="AE12" s="84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117" t="s">
        <v>149</v>
      </c>
      <c r="BB12" s="118">
        <f>BB10-BB11</f>
        <v>21416.587144455731</v>
      </c>
      <c r="BC12" s="119">
        <f>BD12/BB12</f>
        <v>2.2123769026257238</v>
      </c>
      <c r="BD12" s="120">
        <f>BD6-BD11-BD13</f>
        <v>47381.562731464866</v>
      </c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9"/>
      <c r="BU12" s="29"/>
      <c r="BV12" s="29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9"/>
      <c r="CP12" s="29"/>
      <c r="CQ12" s="29"/>
      <c r="CR12" s="25"/>
      <c r="CS12" s="25"/>
      <c r="CT12" s="91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9"/>
      <c r="DN12" s="29"/>
      <c r="DO12" s="29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9"/>
      <c r="EL12" s="29"/>
      <c r="EM12" s="29"/>
    </row>
    <row r="13" spans="1:143" s="2" customFormat="1" ht="35.1" customHeight="1" x14ac:dyDescent="0.25">
      <c r="A13" s="3">
        <v>5</v>
      </c>
      <c r="B13" s="121">
        <v>43952</v>
      </c>
      <c r="C13" s="92"/>
      <c r="D13" s="97"/>
      <c r="E13" s="97"/>
      <c r="F13" s="97"/>
      <c r="G13" s="4" t="s">
        <v>3</v>
      </c>
      <c r="H13" s="54"/>
      <c r="I13" s="65"/>
      <c r="J13" s="22"/>
      <c r="K13" s="22"/>
      <c r="L13" s="23"/>
      <c r="M13" s="23"/>
      <c r="N13" s="23"/>
      <c r="O13" s="22"/>
      <c r="P13" s="22"/>
      <c r="Q13" s="25"/>
      <c r="R13" s="25"/>
      <c r="S13" s="25"/>
      <c r="T13" s="25"/>
      <c r="U13" s="25"/>
      <c r="V13" s="25"/>
      <c r="W13" s="25"/>
      <c r="X13" s="29"/>
      <c r="Y13" s="29"/>
      <c r="Z13" s="29"/>
      <c r="AA13" s="29"/>
      <c r="AB13" s="45" t="s">
        <v>279</v>
      </c>
      <c r="AC13" s="46"/>
      <c r="AD13" s="45"/>
      <c r="AE13" s="46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112" t="s">
        <v>279</v>
      </c>
      <c r="BB13" s="113">
        <f>BB6-BB10</f>
        <v>829.41285554426941</v>
      </c>
      <c r="BC13" s="114">
        <v>1.81</v>
      </c>
      <c r="BD13" s="113">
        <f>BB13*BC13</f>
        <v>1501.2372685351277</v>
      </c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9"/>
      <c r="BU13" s="29"/>
      <c r="BV13" s="29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9"/>
      <c r="CP13" s="29"/>
      <c r="CQ13" s="29"/>
      <c r="CR13" s="25"/>
      <c r="CS13" s="25"/>
      <c r="CT13" s="91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9"/>
      <c r="DN13" s="29"/>
      <c r="DO13" s="29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9"/>
      <c r="EL13" s="29"/>
      <c r="EM13" s="29"/>
    </row>
    <row r="14" spans="1:143" s="2" customFormat="1" ht="35.1" customHeight="1" x14ac:dyDescent="0.25">
      <c r="A14" s="3">
        <v>6</v>
      </c>
      <c r="B14" s="121">
        <v>43983</v>
      </c>
      <c r="C14" s="92"/>
      <c r="D14" s="97"/>
      <c r="E14" s="97"/>
      <c r="F14" s="97"/>
      <c r="G14" s="4" t="s">
        <v>3</v>
      </c>
      <c r="H14" s="54"/>
      <c r="I14" s="65"/>
      <c r="J14" s="22"/>
      <c r="K14" s="69"/>
      <c r="L14" s="70"/>
      <c r="M14" s="70"/>
      <c r="N14" s="70"/>
      <c r="O14" s="24"/>
      <c r="P14" s="24"/>
      <c r="Q14" s="25"/>
      <c r="R14" s="25"/>
      <c r="S14" s="25"/>
      <c r="T14" s="25"/>
      <c r="U14" s="25"/>
      <c r="V14" s="25"/>
      <c r="W14" s="25"/>
      <c r="X14" s="29"/>
      <c r="Y14" s="29"/>
      <c r="Z14" s="29"/>
      <c r="AA14" s="29"/>
      <c r="AB14" s="6" t="s">
        <v>286</v>
      </c>
      <c r="AC14" s="6"/>
      <c r="AD14" s="6"/>
      <c r="AE14" s="6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103" t="s">
        <v>286</v>
      </c>
      <c r="BB14" s="104">
        <f>BB10+BB13</f>
        <v>24776</v>
      </c>
      <c r="BC14" s="108"/>
      <c r="BD14" s="104">
        <f>BD10++BD11+BD13</f>
        <v>53462.1</v>
      </c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9"/>
      <c r="BU14" s="29"/>
      <c r="BV14" s="29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9"/>
      <c r="CP14" s="29"/>
      <c r="CQ14" s="29"/>
      <c r="CR14" s="25"/>
      <c r="CS14" s="25"/>
      <c r="CT14" s="91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9"/>
      <c r="DN14" s="29"/>
      <c r="DO14" s="29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9"/>
      <c r="EL14" s="29"/>
      <c r="EM14" s="29"/>
    </row>
    <row r="15" spans="1:143" s="20" customFormat="1" ht="35.1" customHeight="1" x14ac:dyDescent="0.25">
      <c r="A15" s="3">
        <v>7</v>
      </c>
      <c r="B15" s="121">
        <v>44013</v>
      </c>
      <c r="C15" s="92"/>
      <c r="D15" s="97"/>
      <c r="E15" s="97"/>
      <c r="F15" s="97"/>
      <c r="G15" s="4" t="s">
        <v>3</v>
      </c>
      <c r="H15" s="54"/>
      <c r="I15" s="65"/>
      <c r="J15" s="25"/>
      <c r="K15" s="25"/>
      <c r="L15" s="23"/>
      <c r="M15" s="26"/>
      <c r="N15" s="23"/>
      <c r="O15" s="25"/>
      <c r="P15" s="25"/>
      <c r="Q15" s="25"/>
      <c r="R15" s="25"/>
      <c r="S15" s="25"/>
      <c r="T15" s="25"/>
      <c r="U15" s="25"/>
      <c r="V15" s="25"/>
      <c r="W15" s="25"/>
      <c r="X15" s="29"/>
      <c r="Y15" s="29"/>
      <c r="Z15" s="29"/>
      <c r="AA15" s="29"/>
      <c r="AB15" s="6" t="s">
        <v>280</v>
      </c>
      <c r="AC15" s="6"/>
      <c r="AD15" s="6"/>
      <c r="AE15" s="6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18" t="s">
        <v>280</v>
      </c>
      <c r="BB15" s="61">
        <f>BB11+BB13</f>
        <v>3359.4128555442694</v>
      </c>
      <c r="BC15" s="6"/>
      <c r="BD15" s="61">
        <f>BD11+BD13</f>
        <v>6080.5372685351276</v>
      </c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9"/>
      <c r="BU15" s="29"/>
      <c r="BV15" s="29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9"/>
      <c r="CP15" s="29"/>
      <c r="CQ15" s="29"/>
      <c r="CR15" s="25"/>
      <c r="CS15" s="25"/>
      <c r="CT15" s="91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9"/>
      <c r="DN15" s="29"/>
      <c r="DO15" s="29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9"/>
      <c r="EL15" s="29"/>
      <c r="EM15" s="29"/>
    </row>
    <row r="16" spans="1:143" s="2" customFormat="1" ht="15" customHeight="1" x14ac:dyDescent="0.25">
      <c r="A16" s="3">
        <v>8</v>
      </c>
      <c r="B16" s="121">
        <v>44044</v>
      </c>
      <c r="C16" s="92"/>
      <c r="D16" s="97"/>
      <c r="E16" s="97"/>
      <c r="F16" s="97"/>
      <c r="G16" s="4" t="s">
        <v>3</v>
      </c>
      <c r="H16" s="54"/>
      <c r="I16" s="65"/>
      <c r="J16" s="25"/>
      <c r="K16" s="148"/>
      <c r="L16" s="148"/>
      <c r="M16" s="148"/>
      <c r="N16" s="148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9"/>
      <c r="BU16" s="29"/>
      <c r="BV16" s="29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9"/>
      <c r="CP16" s="29"/>
      <c r="CQ16" s="29"/>
      <c r="CR16" s="25"/>
      <c r="CS16" s="25"/>
      <c r="CT16" s="91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9"/>
      <c r="DN16" s="29"/>
      <c r="DO16" s="29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9"/>
      <c r="EL16" s="29"/>
      <c r="EM16" s="29"/>
    </row>
    <row r="17" spans="1:143" s="2" customFormat="1" ht="15" customHeight="1" x14ac:dyDescent="0.25">
      <c r="A17" s="3">
        <v>9</v>
      </c>
      <c r="B17" s="121">
        <v>44075</v>
      </c>
      <c r="C17" s="92"/>
      <c r="D17" s="97"/>
      <c r="E17" s="97"/>
      <c r="F17" s="97"/>
      <c r="G17" s="4" t="s">
        <v>3</v>
      </c>
      <c r="H17" s="54"/>
      <c r="I17" s="65"/>
      <c r="J17" s="71"/>
      <c r="K17" s="25"/>
      <c r="L17" s="29"/>
      <c r="M17" s="29"/>
      <c r="N17" s="29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9"/>
      <c r="BU17" s="29"/>
      <c r="BV17" s="29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9"/>
      <c r="CP17" s="29"/>
      <c r="CQ17" s="29"/>
      <c r="CR17" s="25"/>
      <c r="CS17" s="25"/>
      <c r="CT17" s="91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9"/>
      <c r="DN17" s="29"/>
      <c r="DO17" s="29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9"/>
      <c r="EL17" s="29"/>
      <c r="EM17" s="29"/>
    </row>
    <row r="18" spans="1:143" s="2" customFormat="1" ht="15" customHeight="1" x14ac:dyDescent="0.25">
      <c r="A18" s="3">
        <v>10</v>
      </c>
      <c r="B18" s="121">
        <v>44105</v>
      </c>
      <c r="C18" s="92"/>
      <c r="D18" s="97"/>
      <c r="E18" s="97"/>
      <c r="F18" s="97"/>
      <c r="G18" s="4" t="s">
        <v>3</v>
      </c>
      <c r="H18" s="54"/>
      <c r="I18" s="25"/>
      <c r="J18" s="25"/>
      <c r="K18" s="25"/>
      <c r="L18" s="29"/>
      <c r="M18" s="29"/>
      <c r="N18" s="29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91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</row>
    <row r="19" spans="1:143" s="2" customFormat="1" ht="15" customHeight="1" x14ac:dyDescent="0.25">
      <c r="A19" s="3">
        <v>11</v>
      </c>
      <c r="B19" s="121">
        <v>44136</v>
      </c>
      <c r="C19" s="92"/>
      <c r="D19" s="97"/>
      <c r="E19" s="97"/>
      <c r="F19" s="97"/>
      <c r="G19" s="4" t="s">
        <v>3</v>
      </c>
      <c r="H19" s="54"/>
      <c r="I19" s="25"/>
      <c r="J19" s="25"/>
      <c r="K19" s="25"/>
      <c r="L19" s="29"/>
      <c r="M19" s="29"/>
      <c r="N19" s="29"/>
      <c r="O19" s="72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91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</row>
    <row r="20" spans="1:143" s="2" customFormat="1" ht="15" customHeight="1" x14ac:dyDescent="0.25">
      <c r="A20" s="3">
        <v>12</v>
      </c>
      <c r="B20" s="121">
        <v>44166</v>
      </c>
      <c r="C20" s="92"/>
      <c r="D20" s="97"/>
      <c r="E20" s="97"/>
      <c r="F20" s="97"/>
      <c r="G20" s="4" t="s">
        <v>3</v>
      </c>
      <c r="H20" s="54"/>
      <c r="I20" s="25"/>
      <c r="J20" s="25"/>
      <c r="K20" s="25"/>
      <c r="L20" s="29"/>
      <c r="M20" s="29"/>
      <c r="N20" s="29"/>
      <c r="O20" s="6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CT20" s="137"/>
    </row>
    <row r="21" spans="1:143" s="2" customFormat="1" ht="24" customHeight="1" x14ac:dyDescent="0.25">
      <c r="A21" s="8"/>
      <c r="B21" s="10" t="s">
        <v>139</v>
      </c>
      <c r="C21" s="98">
        <v>43830</v>
      </c>
      <c r="D21" s="99">
        <v>600466.75</v>
      </c>
      <c r="E21" s="99"/>
      <c r="F21" s="99"/>
      <c r="G21" s="9"/>
      <c r="H21" s="9" t="s">
        <v>160</v>
      </c>
      <c r="I21" s="25"/>
      <c r="J21" s="25"/>
      <c r="K21" s="25"/>
      <c r="L21" s="29"/>
      <c r="M21" s="29"/>
      <c r="N21" s="29"/>
      <c r="O21" s="65"/>
      <c r="P21" s="73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CT21" s="137"/>
    </row>
    <row r="22" spans="1:143" s="2" customFormat="1" ht="15" customHeight="1" x14ac:dyDescent="0.25">
      <c r="A22" s="3">
        <v>1</v>
      </c>
      <c r="B22" s="121">
        <v>43831</v>
      </c>
      <c r="C22" s="92">
        <v>43861</v>
      </c>
      <c r="D22" s="93">
        <v>629875.4</v>
      </c>
      <c r="E22" s="93">
        <f t="shared" ref="E22:E23" si="2">D22-D21</f>
        <v>29408.650000000023</v>
      </c>
      <c r="F22" s="93">
        <f t="shared" ref="F22:F23" si="3">(E22-E35)/E35*100</f>
        <v>4.6175414780814892</v>
      </c>
      <c r="G22" s="4" t="s">
        <v>4</v>
      </c>
      <c r="H22" s="4">
        <f>F22</f>
        <v>4.6175414780814892</v>
      </c>
      <c r="I22" s="25"/>
      <c r="J22" s="25"/>
      <c r="K22" s="25"/>
      <c r="L22" s="29"/>
      <c r="M22" s="29"/>
      <c r="N22" s="29"/>
      <c r="O22" s="6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CT22" s="137"/>
    </row>
    <row r="23" spans="1:143" s="2" customFormat="1" ht="15" customHeight="1" x14ac:dyDescent="0.25">
      <c r="A23" s="3">
        <v>2</v>
      </c>
      <c r="B23" s="121">
        <v>43862</v>
      </c>
      <c r="C23" s="92">
        <v>43890</v>
      </c>
      <c r="D23" s="93">
        <v>655307.44999999995</v>
      </c>
      <c r="E23" s="93">
        <f t="shared" si="2"/>
        <v>25432.04999999993</v>
      </c>
      <c r="F23" s="93">
        <f t="shared" si="3"/>
        <v>4.5902494212628682</v>
      </c>
      <c r="G23" s="4" t="s">
        <v>4</v>
      </c>
      <c r="H23" s="4">
        <f>(F22+F23)/2</f>
        <v>4.6038954496721782</v>
      </c>
      <c r="I23" s="25"/>
      <c r="J23" s="25"/>
      <c r="K23" s="25"/>
      <c r="L23" s="29"/>
      <c r="M23" s="29"/>
      <c r="N23" s="29"/>
      <c r="O23" s="6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CT23" s="137"/>
    </row>
    <row r="24" spans="1:143" s="2" customFormat="1" ht="48" customHeight="1" x14ac:dyDescent="0.25">
      <c r="A24" s="56">
        <v>3</v>
      </c>
      <c r="B24" s="126" t="s">
        <v>316</v>
      </c>
      <c r="C24" s="127">
        <v>43921</v>
      </c>
      <c r="D24" s="128"/>
      <c r="E24" s="128"/>
      <c r="F24" s="128"/>
      <c r="G24" s="57" t="s">
        <v>4</v>
      </c>
      <c r="H24" s="57"/>
      <c r="I24" s="25"/>
      <c r="J24" s="25"/>
      <c r="K24" s="25"/>
      <c r="L24" s="29"/>
      <c r="M24" s="74"/>
      <c r="N24" s="29"/>
      <c r="O24" s="6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CT24" s="137"/>
    </row>
    <row r="25" spans="1:143" s="2" customFormat="1" ht="15" customHeight="1" x14ac:dyDescent="0.25">
      <c r="A25" s="3">
        <v>4</v>
      </c>
      <c r="B25" s="121">
        <v>43922</v>
      </c>
      <c r="C25" s="92"/>
      <c r="D25" s="93"/>
      <c r="E25" s="93"/>
      <c r="F25" s="93"/>
      <c r="G25" s="4" t="s">
        <v>4</v>
      </c>
      <c r="H25" s="6"/>
      <c r="I25" s="25"/>
      <c r="J25" s="25"/>
      <c r="K25" s="25"/>
      <c r="L25" s="29"/>
      <c r="M25" s="29"/>
      <c r="N25" s="29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CT25" s="137"/>
    </row>
    <row r="26" spans="1:143" s="2" customFormat="1" ht="15" customHeight="1" x14ac:dyDescent="0.25">
      <c r="A26" s="3">
        <v>5</v>
      </c>
      <c r="B26" s="121">
        <v>43952</v>
      </c>
      <c r="C26" s="92"/>
      <c r="D26" s="93"/>
      <c r="E26" s="93"/>
      <c r="F26" s="93"/>
      <c r="G26" s="4" t="s">
        <v>4</v>
      </c>
      <c r="H26" s="4"/>
      <c r="I26" s="25"/>
      <c r="J26" s="25"/>
      <c r="K26" s="73"/>
      <c r="L26" s="75"/>
      <c r="M26" s="75"/>
      <c r="N26" s="7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CT26" s="137"/>
    </row>
    <row r="27" spans="1:143" s="2" customFormat="1" ht="15" customHeight="1" x14ac:dyDescent="0.25">
      <c r="A27" s="3">
        <v>6</v>
      </c>
      <c r="B27" s="121">
        <v>43983</v>
      </c>
      <c r="C27" s="92"/>
      <c r="D27" s="93"/>
      <c r="E27" s="93"/>
      <c r="F27" s="93"/>
      <c r="G27" s="4" t="s">
        <v>4</v>
      </c>
      <c r="H27" s="4"/>
      <c r="I27" s="25"/>
      <c r="J27" s="25"/>
      <c r="K27" s="25"/>
      <c r="L27" s="29"/>
      <c r="M27" s="29"/>
      <c r="N27" s="29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CT27" s="137"/>
    </row>
    <row r="28" spans="1:143" s="2" customFormat="1" ht="15" customHeight="1" x14ac:dyDescent="0.25">
      <c r="A28" s="3">
        <v>7</v>
      </c>
      <c r="B28" s="121">
        <v>44013</v>
      </c>
      <c r="C28" s="92"/>
      <c r="D28" s="93"/>
      <c r="E28" s="93"/>
      <c r="F28" s="93"/>
      <c r="G28" s="4" t="s">
        <v>4</v>
      </c>
      <c r="H28" s="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CT28" s="137"/>
    </row>
    <row r="29" spans="1:143" s="2" customFormat="1" ht="15" customHeight="1" x14ac:dyDescent="0.25">
      <c r="A29" s="3">
        <v>8</v>
      </c>
      <c r="B29" s="121">
        <v>44044</v>
      </c>
      <c r="C29" s="92"/>
      <c r="D29" s="93"/>
      <c r="E29" s="93"/>
      <c r="F29" s="93"/>
      <c r="G29" s="4" t="s">
        <v>4</v>
      </c>
      <c r="H29" s="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CT29" s="137"/>
    </row>
    <row r="30" spans="1:143" s="2" customFormat="1" ht="15" customHeight="1" x14ac:dyDescent="0.25">
      <c r="A30" s="3">
        <v>9</v>
      </c>
      <c r="B30" s="121">
        <v>44075</v>
      </c>
      <c r="C30" s="92"/>
      <c r="D30" s="93"/>
      <c r="E30" s="93"/>
      <c r="F30" s="93"/>
      <c r="G30" s="4" t="s">
        <v>4</v>
      </c>
      <c r="H30" s="4"/>
      <c r="CT30" s="137"/>
    </row>
    <row r="31" spans="1:143" s="2" customFormat="1" ht="15" customHeight="1" x14ac:dyDescent="0.25">
      <c r="A31" s="3">
        <v>10</v>
      </c>
      <c r="B31" s="121">
        <v>44105</v>
      </c>
      <c r="C31" s="92"/>
      <c r="D31" s="93"/>
      <c r="E31" s="93"/>
      <c r="F31" s="93"/>
      <c r="G31" s="4" t="s">
        <v>4</v>
      </c>
      <c r="H31" s="4"/>
      <c r="CT31" s="137"/>
    </row>
    <row r="32" spans="1:143" s="17" customFormat="1" ht="15" customHeight="1" x14ac:dyDescent="0.25">
      <c r="A32" s="18">
        <v>11</v>
      </c>
      <c r="B32" s="124" t="s">
        <v>296</v>
      </c>
      <c r="C32" s="96"/>
      <c r="D32" s="100"/>
      <c r="E32" s="93"/>
      <c r="F32" s="93"/>
      <c r="G32" s="4" t="s">
        <v>4</v>
      </c>
      <c r="H32" s="6"/>
      <c r="BS32" s="2"/>
      <c r="BT32" s="2"/>
      <c r="BU32" s="2"/>
      <c r="BV32" s="2"/>
      <c r="CT32" s="138"/>
    </row>
    <row r="33" spans="1:99" s="2" customFormat="1" ht="15" customHeight="1" x14ac:dyDescent="0.25">
      <c r="A33" s="3">
        <v>12</v>
      </c>
      <c r="B33" s="121">
        <v>44166</v>
      </c>
      <c r="C33" s="92"/>
      <c r="D33" s="93"/>
      <c r="E33" s="93"/>
      <c r="F33" s="97"/>
      <c r="G33" s="4" t="s">
        <v>4</v>
      </c>
      <c r="H33" s="54"/>
      <c r="CT33" s="137"/>
    </row>
    <row r="34" spans="1:99" s="2" customFormat="1" ht="24.75" customHeight="1" x14ac:dyDescent="0.25">
      <c r="A34" s="8"/>
      <c r="B34" s="125" t="s">
        <v>5</v>
      </c>
      <c r="C34" s="98">
        <v>43830</v>
      </c>
      <c r="D34" s="99">
        <v>550726.75</v>
      </c>
      <c r="E34" s="99"/>
      <c r="F34" s="99"/>
      <c r="G34" s="9"/>
      <c r="H34" s="9"/>
      <c r="CT34" s="137"/>
    </row>
    <row r="35" spans="1:99" s="2" customFormat="1" ht="15" customHeight="1" x14ac:dyDescent="0.25">
      <c r="A35" s="3">
        <v>1</v>
      </c>
      <c r="B35" s="121">
        <v>43831</v>
      </c>
      <c r="C35" s="92">
        <v>43861</v>
      </c>
      <c r="D35" s="93">
        <v>578837.38</v>
      </c>
      <c r="E35" s="93">
        <f t="shared" ref="E35:E36" si="4">D35-D34</f>
        <v>28110.630000000005</v>
      </c>
      <c r="F35" s="93">
        <f>E8-E35</f>
        <v>-24991.819999999949</v>
      </c>
      <c r="G35" s="4" t="s">
        <v>6</v>
      </c>
      <c r="H35" s="4"/>
      <c r="BS35" s="17"/>
      <c r="BT35" s="17"/>
      <c r="BU35" s="17"/>
      <c r="BV35" s="17"/>
      <c r="CT35" s="137"/>
    </row>
    <row r="36" spans="1:99" s="2" customFormat="1" ht="15" customHeight="1" x14ac:dyDescent="0.25">
      <c r="A36" s="3">
        <v>2</v>
      </c>
      <c r="B36" s="121">
        <v>43862</v>
      </c>
      <c r="C36" s="92">
        <v>43890</v>
      </c>
      <c r="D36" s="93">
        <v>603153.27</v>
      </c>
      <c r="E36" s="93">
        <f t="shared" si="4"/>
        <v>24315.890000000014</v>
      </c>
      <c r="F36" s="93">
        <f t="shared" ref="F36:F46" si="5">E10-E36</f>
        <v>460.10999999998603</v>
      </c>
      <c r="G36" s="4" t="s">
        <v>6</v>
      </c>
      <c r="H36" s="4"/>
      <c r="CT36" s="137"/>
    </row>
    <row r="37" spans="1:99" s="2" customFormat="1" ht="45.75" customHeight="1" x14ac:dyDescent="0.25">
      <c r="A37" s="56">
        <v>3</v>
      </c>
      <c r="B37" s="126" t="s">
        <v>316</v>
      </c>
      <c r="C37" s="127">
        <v>43921</v>
      </c>
      <c r="D37" s="128"/>
      <c r="E37" s="128"/>
      <c r="F37" s="128"/>
      <c r="G37" s="57" t="s">
        <v>6</v>
      </c>
      <c r="H37" s="57"/>
      <c r="CT37" s="137"/>
    </row>
    <row r="38" spans="1:99" s="2" customFormat="1" ht="15" customHeight="1" x14ac:dyDescent="0.25">
      <c r="A38" s="3">
        <v>4</v>
      </c>
      <c r="B38" s="121">
        <v>43922</v>
      </c>
      <c r="C38" s="92"/>
      <c r="D38" s="93"/>
      <c r="E38" s="93"/>
      <c r="F38" s="93">
        <f t="shared" si="5"/>
        <v>0</v>
      </c>
      <c r="G38" s="4" t="s">
        <v>6</v>
      </c>
      <c r="H38" s="4"/>
      <c r="CT38" s="137"/>
    </row>
    <row r="39" spans="1:99" s="2" customFormat="1" ht="15" customHeight="1" x14ac:dyDescent="0.25">
      <c r="A39" s="3">
        <v>5</v>
      </c>
      <c r="B39" s="121">
        <v>43952</v>
      </c>
      <c r="C39" s="92"/>
      <c r="D39" s="93"/>
      <c r="E39" s="93"/>
      <c r="F39" s="93">
        <f t="shared" si="5"/>
        <v>0</v>
      </c>
      <c r="G39" s="4" t="s">
        <v>6</v>
      </c>
      <c r="H39" s="4"/>
      <c r="CT39" s="137"/>
    </row>
    <row r="40" spans="1:99" s="2" customFormat="1" ht="15" customHeight="1" x14ac:dyDescent="0.25">
      <c r="A40" s="3">
        <v>6</v>
      </c>
      <c r="B40" s="121">
        <v>43983</v>
      </c>
      <c r="C40" s="92"/>
      <c r="D40" s="93"/>
      <c r="E40" s="93"/>
      <c r="F40" s="93">
        <f t="shared" si="5"/>
        <v>0</v>
      </c>
      <c r="G40" s="4" t="s">
        <v>6</v>
      </c>
      <c r="H40" s="4"/>
      <c r="CT40" s="137"/>
    </row>
    <row r="41" spans="1:99" s="2" customFormat="1" ht="15" customHeight="1" x14ac:dyDescent="0.25">
      <c r="A41" s="3">
        <v>7</v>
      </c>
      <c r="B41" s="121">
        <v>44013</v>
      </c>
      <c r="C41" s="92"/>
      <c r="D41" s="93"/>
      <c r="E41" s="93"/>
      <c r="F41" s="93">
        <f t="shared" si="5"/>
        <v>0</v>
      </c>
      <c r="G41" s="4" t="s">
        <v>6</v>
      </c>
      <c r="H41" s="4"/>
      <c r="CT41" s="137"/>
    </row>
    <row r="42" spans="1:99" s="2" customFormat="1" ht="15" customHeight="1" x14ac:dyDescent="0.25">
      <c r="A42" s="3">
        <v>8</v>
      </c>
      <c r="B42" s="121">
        <v>44044</v>
      </c>
      <c r="C42" s="92"/>
      <c r="D42" s="93"/>
      <c r="E42" s="93"/>
      <c r="F42" s="93">
        <f t="shared" si="5"/>
        <v>0</v>
      </c>
      <c r="G42" s="4" t="s">
        <v>6</v>
      </c>
      <c r="H42" s="4"/>
      <c r="CT42" s="137"/>
    </row>
    <row r="43" spans="1:99" s="2" customFormat="1" ht="15" customHeight="1" x14ac:dyDescent="0.25">
      <c r="A43" s="3">
        <v>9</v>
      </c>
      <c r="B43" s="121">
        <v>44075</v>
      </c>
      <c r="C43" s="92"/>
      <c r="D43" s="93"/>
      <c r="E43" s="93"/>
      <c r="F43" s="93">
        <f t="shared" si="5"/>
        <v>0</v>
      </c>
      <c r="G43" s="4" t="s">
        <v>6</v>
      </c>
      <c r="H43" s="4"/>
      <c r="CT43" s="137"/>
    </row>
    <row r="44" spans="1:99" s="2" customFormat="1" ht="15" customHeight="1" x14ac:dyDescent="0.25">
      <c r="A44" s="3">
        <v>10</v>
      </c>
      <c r="B44" s="121">
        <v>44105</v>
      </c>
      <c r="C44" s="92"/>
      <c r="D44" s="93"/>
      <c r="E44" s="93"/>
      <c r="F44" s="93">
        <f t="shared" si="5"/>
        <v>0</v>
      </c>
      <c r="G44" s="4" t="s">
        <v>6</v>
      </c>
      <c r="H44" s="4"/>
      <c r="CT44" s="137"/>
    </row>
    <row r="45" spans="1:99" s="2" customFormat="1" ht="15" customHeight="1" x14ac:dyDescent="0.25">
      <c r="A45" s="3">
        <v>11</v>
      </c>
      <c r="B45" s="121">
        <v>44136</v>
      </c>
      <c r="C45" s="92"/>
      <c r="D45" s="93"/>
      <c r="E45" s="93"/>
      <c r="F45" s="93">
        <f t="shared" si="5"/>
        <v>0</v>
      </c>
      <c r="G45" s="4" t="s">
        <v>6</v>
      </c>
      <c r="H45" s="4"/>
      <c r="CT45" s="137"/>
    </row>
    <row r="46" spans="1:99" s="2" customFormat="1" ht="15" customHeight="1" x14ac:dyDescent="0.25">
      <c r="A46" s="15">
        <v>12</v>
      </c>
      <c r="B46" s="133">
        <v>44166</v>
      </c>
      <c r="C46" s="101"/>
      <c r="D46" s="102"/>
      <c r="E46" s="102"/>
      <c r="F46" s="102">
        <f t="shared" si="5"/>
        <v>0</v>
      </c>
      <c r="G46" s="7" t="s">
        <v>6</v>
      </c>
      <c r="H46" s="7"/>
      <c r="CC46" s="152" t="s">
        <v>318</v>
      </c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T46" s="137"/>
    </row>
    <row r="47" spans="1:99" ht="26.25" customHeight="1" x14ac:dyDescent="0.25">
      <c r="A47" s="145" t="s">
        <v>289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 t="s">
        <v>299</v>
      </c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 t="s">
        <v>307</v>
      </c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 t="s">
        <v>312</v>
      </c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</row>
    <row r="48" spans="1:99" ht="94.5" customHeight="1" x14ac:dyDescent="0.25">
      <c r="A48" s="76" t="s">
        <v>7</v>
      </c>
      <c r="B48" s="76" t="s">
        <v>8</v>
      </c>
      <c r="C48" s="76" t="s">
        <v>13</v>
      </c>
      <c r="D48" s="76" t="s">
        <v>1</v>
      </c>
      <c r="E48" s="76" t="s">
        <v>288</v>
      </c>
      <c r="F48" s="76" t="s">
        <v>235</v>
      </c>
      <c r="G48" s="11" t="s">
        <v>203</v>
      </c>
      <c r="H48" s="11" t="s">
        <v>204</v>
      </c>
      <c r="I48" s="11" t="s">
        <v>236</v>
      </c>
      <c r="J48" s="11" t="s">
        <v>237</v>
      </c>
      <c r="K48" s="76" t="s">
        <v>50</v>
      </c>
      <c r="L48" s="76" t="s">
        <v>9</v>
      </c>
      <c r="M48" s="76" t="s">
        <v>10</v>
      </c>
      <c r="N48" s="76" t="s">
        <v>11</v>
      </c>
      <c r="O48" s="76" t="s">
        <v>146</v>
      </c>
      <c r="P48" s="76" t="s">
        <v>147</v>
      </c>
      <c r="Q48" s="76" t="s">
        <v>269</v>
      </c>
      <c r="R48" s="76" t="s">
        <v>148</v>
      </c>
      <c r="S48" s="76" t="s">
        <v>290</v>
      </c>
      <c r="T48" s="76" t="s">
        <v>292</v>
      </c>
      <c r="U48" s="76" t="s">
        <v>293</v>
      </c>
      <c r="V48" s="76" t="s">
        <v>284</v>
      </c>
      <c r="W48" s="76" t="s">
        <v>283</v>
      </c>
      <c r="X48" s="76" t="s">
        <v>291</v>
      </c>
      <c r="Y48" s="76" t="s">
        <v>150</v>
      </c>
      <c r="Z48" s="76" t="s">
        <v>47</v>
      </c>
      <c r="AA48" s="76" t="s">
        <v>7</v>
      </c>
      <c r="AB48" s="76" t="s">
        <v>8</v>
      </c>
      <c r="AC48" s="76" t="s">
        <v>13</v>
      </c>
      <c r="AD48" s="76" t="s">
        <v>1</v>
      </c>
      <c r="AE48" s="76" t="s">
        <v>298</v>
      </c>
      <c r="AF48" s="76" t="s">
        <v>235</v>
      </c>
      <c r="AG48" s="76" t="s">
        <v>203</v>
      </c>
      <c r="AH48" s="76" t="s">
        <v>204</v>
      </c>
      <c r="AI48" s="76" t="s">
        <v>236</v>
      </c>
      <c r="AJ48" s="76" t="s">
        <v>237</v>
      </c>
      <c r="AK48" s="76" t="s">
        <v>50</v>
      </c>
      <c r="AL48" s="76" t="s">
        <v>9</v>
      </c>
      <c r="AM48" s="76" t="s">
        <v>10</v>
      </c>
      <c r="AN48" s="76" t="s">
        <v>11</v>
      </c>
      <c r="AO48" s="76" t="s">
        <v>146</v>
      </c>
      <c r="AP48" s="76" t="s">
        <v>147</v>
      </c>
      <c r="AQ48" s="76" t="s">
        <v>269</v>
      </c>
      <c r="AR48" s="76" t="s">
        <v>148</v>
      </c>
      <c r="AS48" s="76" t="s">
        <v>301</v>
      </c>
      <c r="AT48" s="76" t="s">
        <v>300</v>
      </c>
      <c r="AU48" s="76" t="s">
        <v>284</v>
      </c>
      <c r="AV48" s="76" t="s">
        <v>283</v>
      </c>
      <c r="AW48" s="76" t="s">
        <v>302</v>
      </c>
      <c r="AX48" s="76" t="s">
        <v>150</v>
      </c>
      <c r="AY48" s="76" t="s">
        <v>47</v>
      </c>
      <c r="AZ48" s="76" t="s">
        <v>7</v>
      </c>
      <c r="BA48" s="76" t="s">
        <v>8</v>
      </c>
      <c r="BB48" s="76" t="s">
        <v>13</v>
      </c>
      <c r="BC48" s="76" t="s">
        <v>1</v>
      </c>
      <c r="BD48" s="76" t="s">
        <v>306</v>
      </c>
      <c r="BE48" s="76" t="s">
        <v>235</v>
      </c>
      <c r="BF48" s="11" t="s">
        <v>203</v>
      </c>
      <c r="BG48" s="11" t="s">
        <v>204</v>
      </c>
      <c r="BH48" s="11" t="s">
        <v>236</v>
      </c>
      <c r="BI48" s="11" t="s">
        <v>237</v>
      </c>
      <c r="BJ48" s="76" t="s">
        <v>50</v>
      </c>
      <c r="BK48" s="76" t="s">
        <v>9</v>
      </c>
      <c r="BL48" s="76" t="s">
        <v>10</v>
      </c>
      <c r="BM48" s="76" t="s">
        <v>11</v>
      </c>
      <c r="BN48" s="76" t="s">
        <v>146</v>
      </c>
      <c r="BO48" s="76" t="s">
        <v>147</v>
      </c>
      <c r="BP48" s="76" t="s">
        <v>269</v>
      </c>
      <c r="BQ48" s="76" t="s">
        <v>148</v>
      </c>
      <c r="BR48" s="76" t="s">
        <v>309</v>
      </c>
      <c r="BS48" s="76" t="s">
        <v>284</v>
      </c>
      <c r="BT48" s="76" t="s">
        <v>283</v>
      </c>
      <c r="BU48" s="76" t="s">
        <v>308</v>
      </c>
      <c r="BV48" s="11" t="s">
        <v>150</v>
      </c>
      <c r="BW48" s="76" t="s">
        <v>47</v>
      </c>
      <c r="BX48" s="76" t="s">
        <v>7</v>
      </c>
      <c r="BY48" s="76" t="s">
        <v>8</v>
      </c>
      <c r="BZ48" s="76" t="s">
        <v>13</v>
      </c>
      <c r="CA48" s="76" t="s">
        <v>1</v>
      </c>
      <c r="CB48" s="76" t="s">
        <v>313</v>
      </c>
      <c r="CC48" s="40" t="s">
        <v>235</v>
      </c>
      <c r="CD48" s="40" t="s">
        <v>203</v>
      </c>
      <c r="CE48" s="40" t="s">
        <v>204</v>
      </c>
      <c r="CF48" s="40" t="s">
        <v>236</v>
      </c>
      <c r="CG48" s="40" t="s">
        <v>237</v>
      </c>
      <c r="CH48" s="40" t="s">
        <v>50</v>
      </c>
      <c r="CI48" s="40" t="s">
        <v>9</v>
      </c>
      <c r="CJ48" s="40" t="s">
        <v>10</v>
      </c>
      <c r="CK48" s="40" t="s">
        <v>11</v>
      </c>
      <c r="CL48" s="40" t="s">
        <v>146</v>
      </c>
      <c r="CM48" s="40" t="s">
        <v>147</v>
      </c>
      <c r="CN48" s="40" t="s">
        <v>269</v>
      </c>
      <c r="CO48" s="40" t="s">
        <v>148</v>
      </c>
      <c r="CP48" s="76" t="s">
        <v>317</v>
      </c>
      <c r="CQ48" s="76" t="s">
        <v>284</v>
      </c>
      <c r="CR48" s="76" t="s">
        <v>283</v>
      </c>
      <c r="CS48" s="76" t="s">
        <v>314</v>
      </c>
      <c r="CT48" s="139" t="s">
        <v>150</v>
      </c>
      <c r="CU48" s="76" t="s">
        <v>47</v>
      </c>
    </row>
    <row r="49" spans="1:99" ht="30" customHeight="1" x14ac:dyDescent="0.25">
      <c r="A49" s="1">
        <v>1</v>
      </c>
      <c r="B49" s="1" t="s">
        <v>53</v>
      </c>
      <c r="C49" s="1" t="s">
        <v>14</v>
      </c>
      <c r="D49" s="36">
        <v>43830</v>
      </c>
      <c r="E49" s="58"/>
      <c r="F49" s="43">
        <v>2970.19</v>
      </c>
      <c r="G49" s="43"/>
      <c r="H49" s="43"/>
      <c r="I49" s="43"/>
      <c r="J49" s="43"/>
      <c r="K49" s="48">
        <v>2970.19</v>
      </c>
      <c r="L49" s="49">
        <v>10</v>
      </c>
      <c r="M49" s="51">
        <v>1.1999991423139997</v>
      </c>
      <c r="N49" s="39">
        <v>11.199999142313999</v>
      </c>
      <c r="O49" s="43">
        <v>11.199999142313999</v>
      </c>
      <c r="P49" s="43">
        <v>0</v>
      </c>
      <c r="Q49" s="43">
        <v>20.271998447588338</v>
      </c>
      <c r="R49" s="43">
        <v>0</v>
      </c>
      <c r="S49" s="52">
        <v>20.271998447588338</v>
      </c>
      <c r="T49" s="43"/>
      <c r="U49" s="43"/>
      <c r="V49" s="43">
        <v>1.0186619956554084</v>
      </c>
      <c r="W49" s="60">
        <v>21.290660443243745</v>
      </c>
      <c r="X49" s="53">
        <v>-66.796345140456793</v>
      </c>
      <c r="Y49" s="78">
        <v>1</v>
      </c>
      <c r="Z49" s="43" t="s">
        <v>276</v>
      </c>
      <c r="AA49" s="1">
        <v>1</v>
      </c>
      <c r="AB49" s="1" t="s">
        <v>53</v>
      </c>
      <c r="AC49" s="1" t="s">
        <v>14</v>
      </c>
      <c r="AD49" s="36">
        <v>43861</v>
      </c>
      <c r="AE49" s="77"/>
      <c r="AF49" s="1">
        <v>2982.4</v>
      </c>
      <c r="AG49" s="1"/>
      <c r="AH49" s="1"/>
      <c r="AI49" s="1"/>
      <c r="AJ49" s="1"/>
      <c r="AK49" s="40">
        <f t="shared" ref="AK49:AK112" si="6">AF49+AG49+AH49+AI49</f>
        <v>2982.4</v>
      </c>
      <c r="AL49" s="49">
        <f>AK49-K49</f>
        <v>12.210000000000036</v>
      </c>
      <c r="AM49" s="51">
        <f>$F$35/$E$35*AL49</f>
        <v>-10.855328471827214</v>
      </c>
      <c r="AN49" s="39">
        <f>AL49+AM49</f>
        <v>1.3546715281728225</v>
      </c>
      <c r="AO49" s="43">
        <f>IF(AN49&gt;=110,110,AN49)</f>
        <v>1.3546715281728225</v>
      </c>
      <c r="AP49" s="43">
        <f>AN49-AO49</f>
        <v>0</v>
      </c>
      <c r="AQ49" s="43">
        <f>AO49*1.81</f>
        <v>2.4519554659928087</v>
      </c>
      <c r="AR49" s="43"/>
      <c r="AS49" s="52">
        <f>AQ49</f>
        <v>2.4519554659928087</v>
      </c>
      <c r="AT49" s="43">
        <f>$E$9/$E$8*AN49*2.9</f>
        <v>8.7881253728571966</v>
      </c>
      <c r="AU49" s="43">
        <f t="shared" ref="AU49:AU112" si="7">$AE$4/$AE$2*AS49</f>
        <v>1.5623758699111374</v>
      </c>
      <c r="AV49" s="60">
        <f>AS49+AT49+AU49</f>
        <v>12.802456708761143</v>
      </c>
      <c r="AW49" s="53">
        <f>X49-AE49+AV49</f>
        <v>-53.993888431695652</v>
      </c>
      <c r="AX49" s="78">
        <v>1</v>
      </c>
      <c r="AY49" s="43" t="s">
        <v>276</v>
      </c>
      <c r="AZ49" s="1">
        <v>1</v>
      </c>
      <c r="BA49" s="1" t="s">
        <v>53</v>
      </c>
      <c r="BB49" s="1" t="s">
        <v>14</v>
      </c>
      <c r="BC49" s="36">
        <v>43890</v>
      </c>
      <c r="BD49" s="58"/>
      <c r="BE49" s="1">
        <v>2993.84</v>
      </c>
      <c r="BF49" s="1"/>
      <c r="BG49" s="1"/>
      <c r="BH49" s="1"/>
      <c r="BI49" s="1"/>
      <c r="BJ49" s="40">
        <v>2993.84</v>
      </c>
      <c r="BK49" s="49">
        <f>BJ49-AK49</f>
        <v>11.440000000000055</v>
      </c>
      <c r="BL49" s="51">
        <f>$F$36/$E$36*BK49</f>
        <v>0.2164699050703002</v>
      </c>
      <c r="BM49" s="39">
        <f>BK49+BL49</f>
        <v>11.656469905070354</v>
      </c>
      <c r="BN49" s="43">
        <f>IF(BM49&gt;=110,110,BM49)</f>
        <v>11.656469905070354</v>
      </c>
      <c r="BO49" s="43">
        <f>BM49-BN49</f>
        <v>0</v>
      </c>
      <c r="BP49" s="43">
        <f>BN49*1.81</f>
        <v>21.09821052817734</v>
      </c>
      <c r="BQ49" s="43">
        <f>BO49*$BC$12</f>
        <v>0</v>
      </c>
      <c r="BR49" s="52">
        <f>BP49+BQ49</f>
        <v>21.09821052817734</v>
      </c>
      <c r="BS49" s="43">
        <f>$BD$4/$BD$6*BR49</f>
        <v>1.4195151943124922</v>
      </c>
      <c r="BT49" s="60">
        <f>BR49+BS49</f>
        <v>22.517725722489832</v>
      </c>
      <c r="BU49" s="53">
        <f>AW49-BD49+BT49</f>
        <v>-31.47616270920582</v>
      </c>
      <c r="BV49" s="78">
        <v>1</v>
      </c>
      <c r="BW49" s="43" t="s">
        <v>276</v>
      </c>
      <c r="BX49" s="1">
        <v>1</v>
      </c>
      <c r="BY49" s="1" t="s">
        <v>53</v>
      </c>
      <c r="BZ49" s="1" t="s">
        <v>14</v>
      </c>
      <c r="CA49" s="36">
        <v>43890</v>
      </c>
      <c r="CB49" s="58"/>
      <c r="CC49" s="48">
        <v>2993.84</v>
      </c>
      <c r="CD49" s="48"/>
      <c r="CE49" s="48"/>
      <c r="CF49" s="48"/>
      <c r="CG49" s="48"/>
      <c r="CH49" s="48">
        <v>2993.84</v>
      </c>
      <c r="CI49" s="48">
        <v>11.440000000000055</v>
      </c>
      <c r="CJ49" s="48">
        <v>0.2164699050703002</v>
      </c>
      <c r="CK49" s="48">
        <v>11.656469905070354</v>
      </c>
      <c r="CL49" s="48">
        <v>11.656469905070354</v>
      </c>
      <c r="CM49" s="48">
        <v>0</v>
      </c>
      <c r="CN49" s="48">
        <v>21.09821052817734</v>
      </c>
      <c r="CO49" s="48">
        <v>0</v>
      </c>
      <c r="CP49" s="52">
        <f>(CN49+CO49)*$I$11</f>
        <v>23.446808551938766</v>
      </c>
      <c r="CQ49" s="43">
        <f>$BD$4/$BD$6*CP49/$I$11</f>
        <v>1.4195151943124922</v>
      </c>
      <c r="CR49" s="60">
        <f>CP49+CQ49</f>
        <v>24.866323746251258</v>
      </c>
      <c r="CS49" s="53">
        <f>BU49-CB49+CR49</f>
        <v>-6.6098389629545622</v>
      </c>
      <c r="CT49" s="50" t="s">
        <v>231</v>
      </c>
      <c r="CU49" s="1" t="s">
        <v>315</v>
      </c>
    </row>
    <row r="50" spans="1:99" ht="30" customHeight="1" x14ac:dyDescent="0.25">
      <c r="A50" s="1">
        <v>2</v>
      </c>
      <c r="B50" s="1" t="s">
        <v>161</v>
      </c>
      <c r="C50" s="1" t="s">
        <v>270</v>
      </c>
      <c r="D50" s="36">
        <v>43830</v>
      </c>
      <c r="E50" s="58"/>
      <c r="F50" s="43">
        <v>955.75</v>
      </c>
      <c r="G50" s="43">
        <v>280.98</v>
      </c>
      <c r="H50" s="43">
        <v>6608.91</v>
      </c>
      <c r="I50" s="43"/>
      <c r="J50" s="43">
        <v>4623.7700000000004</v>
      </c>
      <c r="K50" s="48">
        <v>7845.6399999999994</v>
      </c>
      <c r="L50" s="49">
        <v>0</v>
      </c>
      <c r="M50" s="51">
        <v>0</v>
      </c>
      <c r="N50" s="39">
        <v>0</v>
      </c>
      <c r="O50" s="43">
        <v>0</v>
      </c>
      <c r="P50" s="43">
        <v>0</v>
      </c>
      <c r="Q50" s="43">
        <v>0</v>
      </c>
      <c r="R50" s="43">
        <v>0</v>
      </c>
      <c r="S50" s="52">
        <v>0</v>
      </c>
      <c r="T50" s="43"/>
      <c r="U50" s="43"/>
      <c r="V50" s="43">
        <v>0</v>
      </c>
      <c r="W50" s="60">
        <v>0</v>
      </c>
      <c r="X50" s="53">
        <v>252.33155143594144</v>
      </c>
      <c r="Y50" s="78">
        <v>2</v>
      </c>
      <c r="Z50" s="43" t="s">
        <v>276</v>
      </c>
      <c r="AA50" s="1">
        <v>2</v>
      </c>
      <c r="AB50" s="1" t="s">
        <v>161</v>
      </c>
      <c r="AC50" s="1" t="s">
        <v>270</v>
      </c>
      <c r="AD50" s="36">
        <v>43861</v>
      </c>
      <c r="AE50" s="77"/>
      <c r="AF50" s="1">
        <v>955.75</v>
      </c>
      <c r="AG50" s="1">
        <v>280.98</v>
      </c>
      <c r="AH50" s="1">
        <v>6608.91</v>
      </c>
      <c r="AI50" s="1"/>
      <c r="AJ50" s="1">
        <v>4623.7700000000004</v>
      </c>
      <c r="AK50" s="40">
        <f t="shared" si="6"/>
        <v>7845.6399999999994</v>
      </c>
      <c r="AL50" s="49">
        <f t="shared" ref="AL50:AL113" si="8">AK50-K50</f>
        <v>0</v>
      </c>
      <c r="AM50" s="51">
        <f t="shared" ref="AM50:AM113" si="9">$F$35/$E$35*AL50</f>
        <v>0</v>
      </c>
      <c r="AN50" s="39">
        <f t="shared" ref="AN50:AN113" si="10">AL50+AM50</f>
        <v>0</v>
      </c>
      <c r="AO50" s="43">
        <f t="shared" ref="AO50:AO113" si="11">AN50</f>
        <v>0</v>
      </c>
      <c r="AP50" s="43">
        <f t="shared" ref="AP50:AP113" si="12">AN50-AO50</f>
        <v>0</v>
      </c>
      <c r="AQ50" s="43">
        <f t="shared" ref="AQ50:AQ113" si="13">AO50*1.81</f>
        <v>0</v>
      </c>
      <c r="AR50" s="43"/>
      <c r="AS50" s="52">
        <f t="shared" ref="AS50:AS113" si="14">AQ50</f>
        <v>0</v>
      </c>
      <c r="AT50" s="43">
        <f t="shared" ref="AT50:AT113" si="15">$E$9/$E$8*AN50*2.9</f>
        <v>0</v>
      </c>
      <c r="AU50" s="43">
        <f t="shared" si="7"/>
        <v>0</v>
      </c>
      <c r="AV50" s="60">
        <f t="shared" ref="AV50:AV113" si="16">AS50+AT50+AU50</f>
        <v>0</v>
      </c>
      <c r="AW50" s="53">
        <f t="shared" ref="AW50:AW113" si="17">X50-AE50+AV50</f>
        <v>252.33155143594144</v>
      </c>
      <c r="AX50" s="78">
        <v>2</v>
      </c>
      <c r="AY50" s="43" t="s">
        <v>276</v>
      </c>
      <c r="AZ50" s="1">
        <v>2</v>
      </c>
      <c r="BA50" s="1" t="s">
        <v>161</v>
      </c>
      <c r="BB50" s="1" t="s">
        <v>270</v>
      </c>
      <c r="BC50" s="36">
        <v>43890</v>
      </c>
      <c r="BD50" s="58"/>
      <c r="BE50" s="1">
        <v>955.75</v>
      </c>
      <c r="BF50" s="1">
        <v>280.98</v>
      </c>
      <c r="BG50" s="1">
        <v>6608.91</v>
      </c>
      <c r="BH50" s="1"/>
      <c r="BI50" s="1">
        <v>4623.7700000000004</v>
      </c>
      <c r="BJ50" s="40">
        <v>7845.6399999999994</v>
      </c>
      <c r="BK50" s="49">
        <f t="shared" ref="BK50:BK113" si="18">BJ50-AK50</f>
        <v>0</v>
      </c>
      <c r="BL50" s="51">
        <f t="shared" ref="BL50:BL113" si="19">$F$36/$E$36*BK50</f>
        <v>0</v>
      </c>
      <c r="BM50" s="39">
        <f t="shared" ref="BM50:BM113" si="20">BK50+BL50</f>
        <v>0</v>
      </c>
      <c r="BN50" s="43">
        <f t="shared" ref="BN50:BN113" si="21">IF(BM50&gt;=110,110,BM50)</f>
        <v>0</v>
      </c>
      <c r="BO50" s="43">
        <f t="shared" ref="BO50:BO113" si="22">BM50-BN50</f>
        <v>0</v>
      </c>
      <c r="BP50" s="43">
        <f t="shared" ref="BP50:BP113" si="23">BN50*1.81</f>
        <v>0</v>
      </c>
      <c r="BQ50" s="43">
        <f t="shared" ref="BQ50:BQ113" si="24">BO50*$BC$12</f>
        <v>0</v>
      </c>
      <c r="BR50" s="52">
        <f t="shared" ref="BR50:BR113" si="25">BP50+BQ50</f>
        <v>0</v>
      </c>
      <c r="BS50" s="43">
        <f t="shared" ref="BS50:BS113" si="26">$BD$4/$BD$6*BR50</f>
        <v>0</v>
      </c>
      <c r="BT50" s="60">
        <f t="shared" ref="BT50:BT113" si="27">BR50+BS50</f>
        <v>0</v>
      </c>
      <c r="BU50" s="53">
        <f t="shared" ref="BU50:BU113" si="28">AW50-BD50+BT50</f>
        <v>252.33155143594144</v>
      </c>
      <c r="BV50" s="78">
        <v>2</v>
      </c>
      <c r="BW50" s="43" t="s">
        <v>276</v>
      </c>
      <c r="BX50" s="1">
        <v>2</v>
      </c>
      <c r="BY50" s="1" t="s">
        <v>161</v>
      </c>
      <c r="BZ50" s="1" t="s">
        <v>270</v>
      </c>
      <c r="CA50" s="36">
        <v>43890</v>
      </c>
      <c r="CB50" s="58"/>
      <c r="CC50" s="48">
        <v>955.75</v>
      </c>
      <c r="CD50" s="48">
        <v>280.98</v>
      </c>
      <c r="CE50" s="48">
        <v>6608.91</v>
      </c>
      <c r="CF50" s="48"/>
      <c r="CG50" s="48">
        <v>4623.7700000000004</v>
      </c>
      <c r="CH50" s="48">
        <v>7845.6399999999994</v>
      </c>
      <c r="CI50" s="48">
        <v>0</v>
      </c>
      <c r="CJ50" s="48">
        <v>0</v>
      </c>
      <c r="CK50" s="48">
        <v>0</v>
      </c>
      <c r="CL50" s="48">
        <v>0</v>
      </c>
      <c r="CM50" s="48">
        <v>0</v>
      </c>
      <c r="CN50" s="48">
        <v>0</v>
      </c>
      <c r="CO50" s="48">
        <v>0</v>
      </c>
      <c r="CP50" s="52">
        <f t="shared" ref="CP50:CP113" si="29">(CN50+CO50)*$I$11</f>
        <v>0</v>
      </c>
      <c r="CQ50" s="43">
        <f t="shared" ref="CQ50:CQ113" si="30">$BD$4/$BD$6*CP50/$I$11</f>
        <v>0</v>
      </c>
      <c r="CR50" s="60">
        <f t="shared" ref="CR50:CR113" si="31">CP50+CQ50</f>
        <v>0</v>
      </c>
      <c r="CS50" s="53">
        <f t="shared" ref="CS50:CS113" si="32">BU50-CB50+CR50</f>
        <v>252.33155143594144</v>
      </c>
      <c r="CT50" s="50" t="s">
        <v>231</v>
      </c>
      <c r="CU50" s="1" t="s">
        <v>315</v>
      </c>
    </row>
    <row r="51" spans="1:99" ht="30" customHeight="1" x14ac:dyDescent="0.25">
      <c r="A51" s="1">
        <v>3</v>
      </c>
      <c r="B51" s="1" t="s">
        <v>54</v>
      </c>
      <c r="C51" s="1" t="s">
        <v>15</v>
      </c>
      <c r="D51" s="36">
        <v>43830</v>
      </c>
      <c r="E51" s="58"/>
      <c r="F51" s="43">
        <v>386.49</v>
      </c>
      <c r="G51" s="43"/>
      <c r="H51" s="43"/>
      <c r="I51" s="43"/>
      <c r="J51" s="43"/>
      <c r="K51" s="48">
        <v>386.49</v>
      </c>
      <c r="L51" s="49">
        <v>0</v>
      </c>
      <c r="M51" s="51">
        <v>0</v>
      </c>
      <c r="N51" s="39">
        <v>0</v>
      </c>
      <c r="O51" s="43">
        <v>0</v>
      </c>
      <c r="P51" s="43">
        <v>0</v>
      </c>
      <c r="Q51" s="43">
        <v>0</v>
      </c>
      <c r="R51" s="43">
        <v>0</v>
      </c>
      <c r="S51" s="52">
        <v>0</v>
      </c>
      <c r="T51" s="43"/>
      <c r="U51" s="43"/>
      <c r="V51" s="43">
        <v>0</v>
      </c>
      <c r="W51" s="60">
        <v>0</v>
      </c>
      <c r="X51" s="53">
        <v>-95.839976688970552</v>
      </c>
      <c r="Y51" s="78">
        <v>1</v>
      </c>
      <c r="Z51" s="43" t="s">
        <v>276</v>
      </c>
      <c r="AA51" s="1">
        <v>3</v>
      </c>
      <c r="AB51" s="1" t="s">
        <v>54</v>
      </c>
      <c r="AC51" s="1" t="s">
        <v>15</v>
      </c>
      <c r="AD51" s="36">
        <v>43861</v>
      </c>
      <c r="AE51" s="77"/>
      <c r="AF51" s="1">
        <v>399.69</v>
      </c>
      <c r="AG51" s="1"/>
      <c r="AH51" s="1"/>
      <c r="AI51" s="1"/>
      <c r="AJ51" s="1"/>
      <c r="AK51" s="40">
        <f t="shared" si="6"/>
        <v>399.69</v>
      </c>
      <c r="AL51" s="49">
        <f t="shared" si="8"/>
        <v>13.199999999999989</v>
      </c>
      <c r="AM51" s="51">
        <f t="shared" si="9"/>
        <v>-11.73549023981316</v>
      </c>
      <c r="AN51" s="39">
        <f t="shared" si="10"/>
        <v>1.4645097601868287</v>
      </c>
      <c r="AO51" s="43">
        <f t="shared" si="11"/>
        <v>1.4645097601868287</v>
      </c>
      <c r="AP51" s="43">
        <f t="shared" si="12"/>
        <v>0</v>
      </c>
      <c r="AQ51" s="43">
        <f t="shared" si="13"/>
        <v>2.65076266593816</v>
      </c>
      <c r="AR51" s="43"/>
      <c r="AS51" s="52">
        <f t="shared" si="14"/>
        <v>2.65076266593816</v>
      </c>
      <c r="AT51" s="43">
        <f t="shared" si="15"/>
        <v>9.5006760787644939</v>
      </c>
      <c r="AU51" s="43">
        <f t="shared" si="7"/>
        <v>1.6890549944985196</v>
      </c>
      <c r="AV51" s="60">
        <f t="shared" si="16"/>
        <v>13.840493739201174</v>
      </c>
      <c r="AW51" s="53">
        <f t="shared" si="17"/>
        <v>-81.999482949769373</v>
      </c>
      <c r="AX51" s="78">
        <v>1</v>
      </c>
      <c r="AY51" s="43" t="s">
        <v>276</v>
      </c>
      <c r="AZ51" s="1">
        <v>3</v>
      </c>
      <c r="BA51" s="1" t="s">
        <v>54</v>
      </c>
      <c r="BB51" s="1" t="s">
        <v>15</v>
      </c>
      <c r="BC51" s="36">
        <v>43890</v>
      </c>
      <c r="BD51" s="58"/>
      <c r="BE51" s="1">
        <v>399.69</v>
      </c>
      <c r="BF51" s="1"/>
      <c r="BG51" s="1"/>
      <c r="BH51" s="1"/>
      <c r="BI51" s="1"/>
      <c r="BJ51" s="40">
        <v>399.69</v>
      </c>
      <c r="BK51" s="49">
        <f t="shared" si="18"/>
        <v>0</v>
      </c>
      <c r="BL51" s="51">
        <f t="shared" si="19"/>
        <v>0</v>
      </c>
      <c r="BM51" s="39">
        <f t="shared" si="20"/>
        <v>0</v>
      </c>
      <c r="BN51" s="43">
        <f t="shared" si="21"/>
        <v>0</v>
      </c>
      <c r="BO51" s="43">
        <f t="shared" si="22"/>
        <v>0</v>
      </c>
      <c r="BP51" s="43">
        <f t="shared" si="23"/>
        <v>0</v>
      </c>
      <c r="BQ51" s="43">
        <f t="shared" si="24"/>
        <v>0</v>
      </c>
      <c r="BR51" s="52">
        <f t="shared" si="25"/>
        <v>0</v>
      </c>
      <c r="BS51" s="43">
        <f t="shared" si="26"/>
        <v>0</v>
      </c>
      <c r="BT51" s="60">
        <f t="shared" si="27"/>
        <v>0</v>
      </c>
      <c r="BU51" s="53">
        <f t="shared" si="28"/>
        <v>-81.999482949769373</v>
      </c>
      <c r="BV51" s="78">
        <v>1</v>
      </c>
      <c r="BW51" s="43" t="s">
        <v>276</v>
      </c>
      <c r="BX51" s="1">
        <v>3</v>
      </c>
      <c r="BY51" s="1" t="s">
        <v>54</v>
      </c>
      <c r="BZ51" s="1" t="s">
        <v>15</v>
      </c>
      <c r="CA51" s="36">
        <v>43890</v>
      </c>
      <c r="CB51" s="58"/>
      <c r="CC51" s="48">
        <v>399.69</v>
      </c>
      <c r="CD51" s="48"/>
      <c r="CE51" s="48"/>
      <c r="CF51" s="48"/>
      <c r="CG51" s="48"/>
      <c r="CH51" s="48">
        <v>399.69</v>
      </c>
      <c r="CI51" s="48">
        <v>0</v>
      </c>
      <c r="CJ51" s="48">
        <v>0</v>
      </c>
      <c r="CK51" s="48">
        <v>0</v>
      </c>
      <c r="CL51" s="48">
        <v>0</v>
      </c>
      <c r="CM51" s="48">
        <v>0</v>
      </c>
      <c r="CN51" s="48">
        <v>0</v>
      </c>
      <c r="CO51" s="48">
        <v>0</v>
      </c>
      <c r="CP51" s="52">
        <f t="shared" si="29"/>
        <v>0</v>
      </c>
      <c r="CQ51" s="43">
        <f t="shared" si="30"/>
        <v>0</v>
      </c>
      <c r="CR51" s="60">
        <f t="shared" si="31"/>
        <v>0</v>
      </c>
      <c r="CS51" s="53">
        <f t="shared" si="32"/>
        <v>-81.999482949769373</v>
      </c>
      <c r="CT51" s="50" t="s">
        <v>231</v>
      </c>
      <c r="CU51" s="1" t="s">
        <v>315</v>
      </c>
    </row>
    <row r="52" spans="1:99" ht="30" customHeight="1" x14ac:dyDescent="0.25">
      <c r="A52" s="1">
        <v>4</v>
      </c>
      <c r="B52" s="1" t="s">
        <v>55</v>
      </c>
      <c r="C52" s="1" t="s">
        <v>51</v>
      </c>
      <c r="D52" s="36">
        <v>43830</v>
      </c>
      <c r="E52" s="58"/>
      <c r="F52" s="43">
        <v>6040.77</v>
      </c>
      <c r="G52" s="43"/>
      <c r="H52" s="43"/>
      <c r="I52" s="43"/>
      <c r="J52" s="43"/>
      <c r="K52" s="48">
        <v>6040.77</v>
      </c>
      <c r="L52" s="49">
        <v>219.49000000000069</v>
      </c>
      <c r="M52" s="51">
        <v>26.338781174650066</v>
      </c>
      <c r="N52" s="39">
        <v>245.82878117465077</v>
      </c>
      <c r="O52" s="43">
        <v>110</v>
      </c>
      <c r="P52" s="43">
        <v>135.82878117465077</v>
      </c>
      <c r="Q52" s="43">
        <v>199.1</v>
      </c>
      <c r="R52" s="43">
        <v>318.20725628109022</v>
      </c>
      <c r="S52" s="52">
        <v>517.30725628109019</v>
      </c>
      <c r="T52" s="43"/>
      <c r="U52" s="43"/>
      <c r="V52" s="43">
        <v>25.994538398014193</v>
      </c>
      <c r="W52" s="60">
        <v>543.30179467910443</v>
      </c>
      <c r="X52" s="53">
        <v>804.80793716333221</v>
      </c>
      <c r="Y52" s="78">
        <v>1</v>
      </c>
      <c r="Z52" s="43" t="s">
        <v>276</v>
      </c>
      <c r="AA52" s="1">
        <v>4</v>
      </c>
      <c r="AB52" s="1" t="s">
        <v>55</v>
      </c>
      <c r="AC52" s="1" t="s">
        <v>51</v>
      </c>
      <c r="AD52" s="36">
        <v>43861</v>
      </c>
      <c r="AE52" s="77"/>
      <c r="AF52" s="1">
        <v>6310.46</v>
      </c>
      <c r="AG52" s="1"/>
      <c r="AH52" s="1"/>
      <c r="AI52" s="1"/>
      <c r="AJ52" s="1"/>
      <c r="AK52" s="40">
        <f t="shared" si="6"/>
        <v>6310.46</v>
      </c>
      <c r="AL52" s="49">
        <f t="shared" si="8"/>
        <v>269.6899999999996</v>
      </c>
      <c r="AM52" s="51">
        <f t="shared" si="9"/>
        <v>-239.76851233145524</v>
      </c>
      <c r="AN52" s="39">
        <f t="shared" si="10"/>
        <v>29.921487668544358</v>
      </c>
      <c r="AO52" s="43">
        <f t="shared" si="11"/>
        <v>29.921487668544358</v>
      </c>
      <c r="AP52" s="43">
        <f t="shared" si="12"/>
        <v>0</v>
      </c>
      <c r="AQ52" s="43">
        <f t="shared" si="13"/>
        <v>54.157892680065288</v>
      </c>
      <c r="AR52" s="43"/>
      <c r="AS52" s="52">
        <f t="shared" si="14"/>
        <v>54.157892680065288</v>
      </c>
      <c r="AT52" s="43">
        <f t="shared" si="15"/>
        <v>194.10888876378746</v>
      </c>
      <c r="AU52" s="43">
        <f t="shared" si="7"/>
        <v>34.509184959568593</v>
      </c>
      <c r="AV52" s="60">
        <f t="shared" si="16"/>
        <v>282.77596640342136</v>
      </c>
      <c r="AW52" s="53">
        <f t="shared" si="17"/>
        <v>1087.5839035667536</v>
      </c>
      <c r="AX52" s="78">
        <v>1</v>
      </c>
      <c r="AY52" s="43" t="s">
        <v>276</v>
      </c>
      <c r="AZ52" s="1">
        <v>4</v>
      </c>
      <c r="BA52" s="1" t="s">
        <v>55</v>
      </c>
      <c r="BB52" s="1" t="s">
        <v>51</v>
      </c>
      <c r="BC52" s="36">
        <v>43890</v>
      </c>
      <c r="BD52" s="58"/>
      <c r="BE52" s="1">
        <v>6574.52</v>
      </c>
      <c r="BF52" s="1"/>
      <c r="BG52" s="1"/>
      <c r="BH52" s="1"/>
      <c r="BI52" s="1"/>
      <c r="BJ52" s="40">
        <v>6574.52</v>
      </c>
      <c r="BK52" s="49">
        <f t="shared" si="18"/>
        <v>264.0600000000004</v>
      </c>
      <c r="BL52" s="51">
        <f t="shared" si="19"/>
        <v>4.9965946794460914</v>
      </c>
      <c r="BM52" s="39">
        <f t="shared" si="20"/>
        <v>269.0565946794465</v>
      </c>
      <c r="BN52" s="43">
        <f t="shared" si="21"/>
        <v>110</v>
      </c>
      <c r="BO52" s="43">
        <f t="shared" si="22"/>
        <v>159.0565946794465</v>
      </c>
      <c r="BP52" s="43">
        <f t="shared" si="23"/>
        <v>199.1</v>
      </c>
      <c r="BQ52" s="43">
        <f t="shared" si="24"/>
        <v>351.89313627910906</v>
      </c>
      <c r="BR52" s="52">
        <f t="shared" si="25"/>
        <v>550.99313627910908</v>
      </c>
      <c r="BS52" s="43">
        <f t="shared" si="26"/>
        <v>37.071538738582198</v>
      </c>
      <c r="BT52" s="60">
        <f t="shared" si="27"/>
        <v>588.06467501769123</v>
      </c>
      <c r="BU52" s="53">
        <f t="shared" si="28"/>
        <v>1675.6485785844447</v>
      </c>
      <c r="BV52" s="78">
        <v>1</v>
      </c>
      <c r="BW52" s="43" t="s">
        <v>276</v>
      </c>
      <c r="BX52" s="1">
        <v>4</v>
      </c>
      <c r="BY52" s="1" t="s">
        <v>55</v>
      </c>
      <c r="BZ52" s="1" t="s">
        <v>51</v>
      </c>
      <c r="CA52" s="36">
        <v>43890</v>
      </c>
      <c r="CB52" s="58"/>
      <c r="CC52" s="48">
        <v>6574.52</v>
      </c>
      <c r="CD52" s="48"/>
      <c r="CE52" s="48"/>
      <c r="CF52" s="48"/>
      <c r="CG52" s="48"/>
      <c r="CH52" s="48">
        <v>6574.52</v>
      </c>
      <c r="CI52" s="48">
        <v>264.0600000000004</v>
      </c>
      <c r="CJ52" s="48">
        <v>4.9965946794460914</v>
      </c>
      <c r="CK52" s="48">
        <v>269.0565946794465</v>
      </c>
      <c r="CL52" s="48">
        <v>110</v>
      </c>
      <c r="CM52" s="48">
        <v>159.0565946794465</v>
      </c>
      <c r="CN52" s="48">
        <v>199.1</v>
      </c>
      <c r="CO52" s="48">
        <v>351.89313627910906</v>
      </c>
      <c r="CP52" s="52">
        <f t="shared" si="29"/>
        <v>612.32826179807034</v>
      </c>
      <c r="CQ52" s="43">
        <f t="shared" si="30"/>
        <v>37.071538738582198</v>
      </c>
      <c r="CR52" s="60">
        <f t="shared" si="31"/>
        <v>649.39980053665249</v>
      </c>
      <c r="CS52" s="53">
        <f t="shared" si="32"/>
        <v>2325.0483791210972</v>
      </c>
      <c r="CT52" s="50" t="s">
        <v>231</v>
      </c>
      <c r="CU52" s="1" t="s">
        <v>315</v>
      </c>
    </row>
    <row r="53" spans="1:99" ht="30" customHeight="1" x14ac:dyDescent="0.25">
      <c r="A53" s="1">
        <v>5</v>
      </c>
      <c r="B53" s="1" t="s">
        <v>56</v>
      </c>
      <c r="C53" s="1" t="s">
        <v>238</v>
      </c>
      <c r="D53" s="36">
        <v>43830</v>
      </c>
      <c r="E53" s="58"/>
      <c r="F53" s="43">
        <v>3031.82</v>
      </c>
      <c r="G53" s="43"/>
      <c r="H53" s="43">
        <v>-2895.4</v>
      </c>
      <c r="I53" s="43"/>
      <c r="J53" s="43"/>
      <c r="K53" s="48">
        <v>136.42000000000007</v>
      </c>
      <c r="L53" s="49">
        <v>1.8600000000001273</v>
      </c>
      <c r="M53" s="51">
        <v>0.22319984047041924</v>
      </c>
      <c r="N53" s="39">
        <v>2.0831998404705465</v>
      </c>
      <c r="O53" s="43">
        <v>2.0831998404705465</v>
      </c>
      <c r="P53" s="43">
        <v>0</v>
      </c>
      <c r="Q53" s="43">
        <v>3.7705917112516891</v>
      </c>
      <c r="R53" s="43">
        <v>0</v>
      </c>
      <c r="S53" s="52">
        <v>3.7705917112516891</v>
      </c>
      <c r="T53" s="43"/>
      <c r="U53" s="43"/>
      <c r="V53" s="43">
        <v>0.18947113119191894</v>
      </c>
      <c r="W53" s="60">
        <v>3.960062842443608</v>
      </c>
      <c r="X53" s="53">
        <v>-1454.8286895253998</v>
      </c>
      <c r="Y53" s="78">
        <v>2</v>
      </c>
      <c r="Z53" s="43" t="s">
        <v>276</v>
      </c>
      <c r="AA53" s="1">
        <v>5</v>
      </c>
      <c r="AB53" s="1" t="s">
        <v>56</v>
      </c>
      <c r="AC53" s="1" t="s">
        <v>238</v>
      </c>
      <c r="AD53" s="36">
        <v>43861</v>
      </c>
      <c r="AE53" s="77"/>
      <c r="AF53" s="1">
        <v>3033.23</v>
      </c>
      <c r="AG53" s="1"/>
      <c r="AH53" s="1">
        <v>-2895.4</v>
      </c>
      <c r="AI53" s="1"/>
      <c r="AJ53" s="1"/>
      <c r="AK53" s="40">
        <f t="shared" si="6"/>
        <v>137.82999999999993</v>
      </c>
      <c r="AL53" s="49">
        <f t="shared" si="8"/>
        <v>1.4099999999998545</v>
      </c>
      <c r="AM53" s="51">
        <f t="shared" si="9"/>
        <v>-1.2535637301617319</v>
      </c>
      <c r="AN53" s="39">
        <f t="shared" si="10"/>
        <v>0.15643626983812253</v>
      </c>
      <c r="AO53" s="43">
        <f t="shared" si="11"/>
        <v>0.15643626983812253</v>
      </c>
      <c r="AP53" s="43">
        <f t="shared" si="12"/>
        <v>0</v>
      </c>
      <c r="AQ53" s="43">
        <f t="shared" si="13"/>
        <v>0.2831496484070018</v>
      </c>
      <c r="AR53" s="43"/>
      <c r="AS53" s="52">
        <f t="shared" si="14"/>
        <v>0.2831496484070018</v>
      </c>
      <c r="AT53" s="43">
        <f t="shared" si="15"/>
        <v>1.0148449447770127</v>
      </c>
      <c r="AU53" s="43">
        <f t="shared" si="7"/>
        <v>0.18042178350323251</v>
      </c>
      <c r="AV53" s="60">
        <f t="shared" si="16"/>
        <v>1.4784163766872469</v>
      </c>
      <c r="AW53" s="53">
        <f t="shared" si="17"/>
        <v>-1453.3502731487126</v>
      </c>
      <c r="AX53" s="78">
        <v>2</v>
      </c>
      <c r="AY53" s="43" t="s">
        <v>276</v>
      </c>
      <c r="AZ53" s="1">
        <v>5</v>
      </c>
      <c r="BA53" s="1" t="s">
        <v>56</v>
      </c>
      <c r="BB53" s="1" t="s">
        <v>238</v>
      </c>
      <c r="BC53" s="36">
        <v>43890</v>
      </c>
      <c r="BD53" s="58"/>
      <c r="BE53" s="1">
        <v>3034.08</v>
      </c>
      <c r="BF53" s="1"/>
      <c r="BG53" s="1">
        <v>-2895.4</v>
      </c>
      <c r="BH53" s="1"/>
      <c r="BI53" s="1"/>
      <c r="BJ53" s="40">
        <v>138.67999999999984</v>
      </c>
      <c r="BK53" s="49">
        <f t="shared" si="18"/>
        <v>0.84999999999990905</v>
      </c>
      <c r="BL53" s="51">
        <f t="shared" si="19"/>
        <v>1.60838653242775E-2</v>
      </c>
      <c r="BM53" s="39">
        <f t="shared" si="20"/>
        <v>0.86608386532418657</v>
      </c>
      <c r="BN53" s="43">
        <f t="shared" si="21"/>
        <v>0.86608386532418657</v>
      </c>
      <c r="BO53" s="43">
        <f t="shared" si="22"/>
        <v>0</v>
      </c>
      <c r="BP53" s="43">
        <f t="shared" si="23"/>
        <v>1.5676117962367777</v>
      </c>
      <c r="BQ53" s="43">
        <f t="shared" si="24"/>
        <v>0</v>
      </c>
      <c r="BR53" s="52">
        <f t="shared" si="25"/>
        <v>1.5676117962367777</v>
      </c>
      <c r="BS53" s="43">
        <f t="shared" si="26"/>
        <v>0.10547097160537444</v>
      </c>
      <c r="BT53" s="60">
        <f t="shared" si="27"/>
        <v>1.673082767842152</v>
      </c>
      <c r="BU53" s="53">
        <f t="shared" si="28"/>
        <v>-1451.6771903808706</v>
      </c>
      <c r="BV53" s="78">
        <v>2</v>
      </c>
      <c r="BW53" s="43" t="s">
        <v>276</v>
      </c>
      <c r="BX53" s="1">
        <v>5</v>
      </c>
      <c r="BY53" s="1" t="s">
        <v>56</v>
      </c>
      <c r="BZ53" s="1" t="s">
        <v>238</v>
      </c>
      <c r="CA53" s="36">
        <v>43890</v>
      </c>
      <c r="CB53" s="58"/>
      <c r="CC53" s="48">
        <v>3034.08</v>
      </c>
      <c r="CD53" s="48"/>
      <c r="CE53" s="48">
        <v>-2895.4</v>
      </c>
      <c r="CF53" s="48"/>
      <c r="CG53" s="48"/>
      <c r="CH53" s="48">
        <v>138.67999999999984</v>
      </c>
      <c r="CI53" s="48">
        <v>0.84999999999990905</v>
      </c>
      <c r="CJ53" s="48">
        <v>1.60838653242775E-2</v>
      </c>
      <c r="CK53" s="48">
        <v>0.86608386532418657</v>
      </c>
      <c r="CL53" s="48">
        <v>0.86608386532418657</v>
      </c>
      <c r="CM53" s="48">
        <v>0</v>
      </c>
      <c r="CN53" s="48">
        <v>1.5676117962367777</v>
      </c>
      <c r="CO53" s="48">
        <v>0</v>
      </c>
      <c r="CP53" s="52">
        <f t="shared" si="29"/>
        <v>1.7421142717784726</v>
      </c>
      <c r="CQ53" s="43">
        <f t="shared" si="30"/>
        <v>0.10547097160537443</v>
      </c>
      <c r="CR53" s="60">
        <f t="shared" si="31"/>
        <v>1.8475852433838469</v>
      </c>
      <c r="CS53" s="53">
        <f t="shared" si="32"/>
        <v>-1449.8296051374866</v>
      </c>
      <c r="CT53" s="50" t="s">
        <v>231</v>
      </c>
      <c r="CU53" s="1" t="s">
        <v>315</v>
      </c>
    </row>
    <row r="54" spans="1:99" ht="30" customHeight="1" x14ac:dyDescent="0.25">
      <c r="A54" s="1">
        <v>6</v>
      </c>
      <c r="B54" s="1" t="s">
        <v>271</v>
      </c>
      <c r="C54" s="1" t="s">
        <v>272</v>
      </c>
      <c r="D54" s="36">
        <v>43830</v>
      </c>
      <c r="E54" s="58"/>
      <c r="F54" s="43">
        <v>18797.88</v>
      </c>
      <c r="G54" s="43">
        <v>766.87</v>
      </c>
      <c r="H54" s="43">
        <v>-10024.99</v>
      </c>
      <c r="I54" s="43"/>
      <c r="J54" s="43"/>
      <c r="K54" s="48">
        <v>9539.76</v>
      </c>
      <c r="L54" s="49">
        <v>153.77999999999884</v>
      </c>
      <c r="M54" s="51">
        <v>18.45358681050455</v>
      </c>
      <c r="N54" s="39">
        <v>172.2335868105034</v>
      </c>
      <c r="O54" s="43">
        <v>110</v>
      </c>
      <c r="P54" s="43">
        <v>62.233586810503397</v>
      </c>
      <c r="Q54" s="43">
        <v>199.1</v>
      </c>
      <c r="R54" s="43">
        <v>145.79516017329269</v>
      </c>
      <c r="S54" s="52">
        <v>344.89516017329265</v>
      </c>
      <c r="T54" s="43"/>
      <c r="U54" s="43"/>
      <c r="V54" s="43">
        <v>17.330880971718614</v>
      </c>
      <c r="W54" s="60">
        <v>362.22604114501127</v>
      </c>
      <c r="X54" s="53">
        <v>2193.612061952887</v>
      </c>
      <c r="Y54" s="78">
        <v>2</v>
      </c>
      <c r="Z54" s="43" t="s">
        <v>276</v>
      </c>
      <c r="AA54" s="1">
        <v>6</v>
      </c>
      <c r="AB54" s="1" t="s">
        <v>271</v>
      </c>
      <c r="AC54" s="1" t="s">
        <v>272</v>
      </c>
      <c r="AD54" s="36">
        <v>43861</v>
      </c>
      <c r="AE54" s="77"/>
      <c r="AF54" s="1">
        <v>18799.78</v>
      </c>
      <c r="AG54" s="1">
        <v>766.87</v>
      </c>
      <c r="AH54" s="1">
        <v>-10024.99</v>
      </c>
      <c r="AI54" s="1"/>
      <c r="AJ54" s="1"/>
      <c r="AK54" s="40">
        <f t="shared" si="6"/>
        <v>9541.659999999998</v>
      </c>
      <c r="AL54" s="49">
        <f t="shared" si="8"/>
        <v>1.8999999999978172</v>
      </c>
      <c r="AM54" s="51">
        <f t="shared" si="9"/>
        <v>-1.6891993526984399</v>
      </c>
      <c r="AN54" s="39">
        <f t="shared" si="10"/>
        <v>0.21080064729937731</v>
      </c>
      <c r="AO54" s="43">
        <f t="shared" si="11"/>
        <v>0.21080064729937731</v>
      </c>
      <c r="AP54" s="43">
        <f t="shared" si="12"/>
        <v>0</v>
      </c>
      <c r="AQ54" s="43">
        <f t="shared" si="13"/>
        <v>0.38154917161187296</v>
      </c>
      <c r="AR54" s="43"/>
      <c r="AS54" s="52">
        <f t="shared" si="14"/>
        <v>0.38154917161187296</v>
      </c>
      <c r="AT54" s="43">
        <f t="shared" si="15"/>
        <v>1.3675215567902894</v>
      </c>
      <c r="AU54" s="43">
        <f t="shared" si="7"/>
        <v>0.24312155223814422</v>
      </c>
      <c r="AV54" s="60">
        <f t="shared" si="16"/>
        <v>1.9921922806403065</v>
      </c>
      <c r="AW54" s="53">
        <f t="shared" si="17"/>
        <v>2195.6042542335272</v>
      </c>
      <c r="AX54" s="78">
        <v>2</v>
      </c>
      <c r="AY54" s="43" t="s">
        <v>276</v>
      </c>
      <c r="AZ54" s="1">
        <v>6</v>
      </c>
      <c r="BA54" s="1" t="s">
        <v>271</v>
      </c>
      <c r="BB54" s="1" t="s">
        <v>272</v>
      </c>
      <c r="BC54" s="36">
        <v>43890</v>
      </c>
      <c r="BD54" s="58"/>
      <c r="BE54" s="1">
        <v>18800.14</v>
      </c>
      <c r="BF54" s="1">
        <v>766.87</v>
      </c>
      <c r="BG54" s="1">
        <v>-10024.99</v>
      </c>
      <c r="BH54" s="1"/>
      <c r="BI54" s="1"/>
      <c r="BJ54" s="40">
        <v>9542.0199999999986</v>
      </c>
      <c r="BK54" s="49">
        <f t="shared" si="18"/>
        <v>0.36000000000058208</v>
      </c>
      <c r="BL54" s="51">
        <f t="shared" si="19"/>
        <v>6.8119900197057435E-3</v>
      </c>
      <c r="BM54" s="39">
        <f t="shared" si="20"/>
        <v>0.3668119900202878</v>
      </c>
      <c r="BN54" s="43">
        <f t="shared" si="21"/>
        <v>0.3668119900202878</v>
      </c>
      <c r="BO54" s="43">
        <f t="shared" si="22"/>
        <v>0</v>
      </c>
      <c r="BP54" s="43">
        <f t="shared" si="23"/>
        <v>0.66392970193672096</v>
      </c>
      <c r="BQ54" s="43">
        <f t="shared" si="24"/>
        <v>0</v>
      </c>
      <c r="BR54" s="52">
        <f t="shared" si="25"/>
        <v>0.66392970193672096</v>
      </c>
      <c r="BS54" s="43">
        <f t="shared" si="26"/>
        <v>4.4670058562353239E-2</v>
      </c>
      <c r="BT54" s="60">
        <f t="shared" si="27"/>
        <v>0.70859976049907425</v>
      </c>
      <c r="BU54" s="53">
        <f t="shared" si="28"/>
        <v>2196.3128539940262</v>
      </c>
      <c r="BV54" s="78">
        <v>2</v>
      </c>
      <c r="BW54" s="43" t="s">
        <v>276</v>
      </c>
      <c r="BX54" s="1">
        <v>6</v>
      </c>
      <c r="BY54" s="1" t="s">
        <v>271</v>
      </c>
      <c r="BZ54" s="1" t="s">
        <v>272</v>
      </c>
      <c r="CA54" s="36">
        <v>43890</v>
      </c>
      <c r="CB54" s="58"/>
      <c r="CC54" s="48">
        <v>18800.14</v>
      </c>
      <c r="CD54" s="48">
        <v>766.87</v>
      </c>
      <c r="CE54" s="48">
        <v>-10024.99</v>
      </c>
      <c r="CF54" s="48"/>
      <c r="CG54" s="48"/>
      <c r="CH54" s="48">
        <v>9542.0199999999986</v>
      </c>
      <c r="CI54" s="48">
        <v>0.36000000000058208</v>
      </c>
      <c r="CJ54" s="48">
        <v>6.8119900197057435E-3</v>
      </c>
      <c r="CK54" s="48">
        <v>0.3668119900202878</v>
      </c>
      <c r="CL54" s="48">
        <v>0.3668119900202878</v>
      </c>
      <c r="CM54" s="48">
        <v>0</v>
      </c>
      <c r="CN54" s="48">
        <v>0.66392970193672096</v>
      </c>
      <c r="CO54" s="48">
        <v>0</v>
      </c>
      <c r="CP54" s="52">
        <f t="shared" si="29"/>
        <v>0.73783663275450739</v>
      </c>
      <c r="CQ54" s="43">
        <f t="shared" si="30"/>
        <v>4.4670058562353239E-2</v>
      </c>
      <c r="CR54" s="60">
        <f t="shared" si="31"/>
        <v>0.78250669131686068</v>
      </c>
      <c r="CS54" s="53">
        <f t="shared" si="32"/>
        <v>2197.0953606853432</v>
      </c>
      <c r="CT54" s="50" t="s">
        <v>231</v>
      </c>
      <c r="CU54" s="1" t="s">
        <v>315</v>
      </c>
    </row>
    <row r="55" spans="1:99" ht="30" customHeight="1" x14ac:dyDescent="0.25">
      <c r="A55" s="1">
        <v>7</v>
      </c>
      <c r="B55" s="1" t="s">
        <v>242</v>
      </c>
      <c r="C55" s="1" t="s">
        <v>239</v>
      </c>
      <c r="D55" s="36">
        <v>43830</v>
      </c>
      <c r="E55" s="58"/>
      <c r="F55" s="43">
        <v>4822.83</v>
      </c>
      <c r="G55" s="43">
        <v>0.01</v>
      </c>
      <c r="H55" s="43">
        <v>-4370.42</v>
      </c>
      <c r="I55" s="43"/>
      <c r="J55" s="43"/>
      <c r="K55" s="48">
        <v>452.42000000000007</v>
      </c>
      <c r="L55" s="49">
        <v>0</v>
      </c>
      <c r="M55" s="51">
        <v>0</v>
      </c>
      <c r="N55" s="39">
        <v>0</v>
      </c>
      <c r="O55" s="43">
        <v>0</v>
      </c>
      <c r="P55" s="43">
        <v>0</v>
      </c>
      <c r="Q55" s="43">
        <v>0</v>
      </c>
      <c r="R55" s="43">
        <v>0</v>
      </c>
      <c r="S55" s="52">
        <v>0</v>
      </c>
      <c r="T55" s="43"/>
      <c r="U55" s="43"/>
      <c r="V55" s="43">
        <v>0</v>
      </c>
      <c r="W55" s="60">
        <v>0</v>
      </c>
      <c r="X55" s="53">
        <v>-2258.1414881168362</v>
      </c>
      <c r="Y55" s="78">
        <v>2</v>
      </c>
      <c r="Z55" s="43" t="s">
        <v>276</v>
      </c>
      <c r="AA55" s="1">
        <v>7</v>
      </c>
      <c r="AB55" s="1" t="s">
        <v>242</v>
      </c>
      <c r="AC55" s="1" t="s">
        <v>239</v>
      </c>
      <c r="AD55" s="36">
        <v>43861</v>
      </c>
      <c r="AE55" s="77"/>
      <c r="AF55" s="1">
        <v>4822.83</v>
      </c>
      <c r="AG55" s="1">
        <v>0.01</v>
      </c>
      <c r="AH55" s="1">
        <v>-4370.42</v>
      </c>
      <c r="AI55" s="1"/>
      <c r="AJ55" s="1"/>
      <c r="AK55" s="40">
        <f t="shared" si="6"/>
        <v>452.42000000000007</v>
      </c>
      <c r="AL55" s="49">
        <f t="shared" si="8"/>
        <v>0</v>
      </c>
      <c r="AM55" s="51">
        <f t="shared" si="9"/>
        <v>0</v>
      </c>
      <c r="AN55" s="39">
        <f t="shared" si="10"/>
        <v>0</v>
      </c>
      <c r="AO55" s="43">
        <f t="shared" si="11"/>
        <v>0</v>
      </c>
      <c r="AP55" s="43">
        <f t="shared" si="12"/>
        <v>0</v>
      </c>
      <c r="AQ55" s="43">
        <f t="shared" si="13"/>
        <v>0</v>
      </c>
      <c r="AR55" s="43"/>
      <c r="AS55" s="52">
        <f t="shared" si="14"/>
        <v>0</v>
      </c>
      <c r="AT55" s="43">
        <f t="shared" si="15"/>
        <v>0</v>
      </c>
      <c r="AU55" s="43">
        <f t="shared" si="7"/>
        <v>0</v>
      </c>
      <c r="AV55" s="60">
        <f t="shared" si="16"/>
        <v>0</v>
      </c>
      <c r="AW55" s="53">
        <f t="shared" si="17"/>
        <v>-2258.1414881168362</v>
      </c>
      <c r="AX55" s="78">
        <v>2</v>
      </c>
      <c r="AY55" s="43" t="s">
        <v>276</v>
      </c>
      <c r="AZ55" s="1">
        <v>7</v>
      </c>
      <c r="BA55" s="1" t="s">
        <v>242</v>
      </c>
      <c r="BB55" s="1" t="s">
        <v>239</v>
      </c>
      <c r="BC55" s="36">
        <v>43890</v>
      </c>
      <c r="BD55" s="58"/>
      <c r="BE55" s="1">
        <v>4822.83</v>
      </c>
      <c r="BF55" s="1">
        <v>0.01</v>
      </c>
      <c r="BG55" s="1">
        <v>-4370.42</v>
      </c>
      <c r="BH55" s="1"/>
      <c r="BI55" s="1"/>
      <c r="BJ55" s="40">
        <v>452.42000000000007</v>
      </c>
      <c r="BK55" s="49">
        <f t="shared" si="18"/>
        <v>0</v>
      </c>
      <c r="BL55" s="51">
        <f t="shared" si="19"/>
        <v>0</v>
      </c>
      <c r="BM55" s="39">
        <f t="shared" si="20"/>
        <v>0</v>
      </c>
      <c r="BN55" s="43">
        <f t="shared" si="21"/>
        <v>0</v>
      </c>
      <c r="BO55" s="43">
        <f t="shared" si="22"/>
        <v>0</v>
      </c>
      <c r="BP55" s="43">
        <f t="shared" si="23"/>
        <v>0</v>
      </c>
      <c r="BQ55" s="43">
        <f t="shared" si="24"/>
        <v>0</v>
      </c>
      <c r="BR55" s="52">
        <f t="shared" si="25"/>
        <v>0</v>
      </c>
      <c r="BS55" s="43">
        <f t="shared" si="26"/>
        <v>0</v>
      </c>
      <c r="BT55" s="60">
        <f t="shared" si="27"/>
        <v>0</v>
      </c>
      <c r="BU55" s="53">
        <f t="shared" si="28"/>
        <v>-2258.1414881168362</v>
      </c>
      <c r="BV55" s="78">
        <v>2</v>
      </c>
      <c r="BW55" s="43" t="s">
        <v>276</v>
      </c>
      <c r="BX55" s="1">
        <v>7</v>
      </c>
      <c r="BY55" s="1" t="s">
        <v>242</v>
      </c>
      <c r="BZ55" s="1" t="s">
        <v>239</v>
      </c>
      <c r="CA55" s="36">
        <v>43890</v>
      </c>
      <c r="CB55" s="58"/>
      <c r="CC55" s="48">
        <v>4822.83</v>
      </c>
      <c r="CD55" s="48">
        <v>0.01</v>
      </c>
      <c r="CE55" s="48">
        <v>-4370.42</v>
      </c>
      <c r="CF55" s="48"/>
      <c r="CG55" s="48"/>
      <c r="CH55" s="48">
        <v>452.42000000000007</v>
      </c>
      <c r="CI55" s="48">
        <v>0</v>
      </c>
      <c r="CJ55" s="48">
        <v>0</v>
      </c>
      <c r="CK55" s="48">
        <v>0</v>
      </c>
      <c r="CL55" s="48">
        <v>0</v>
      </c>
      <c r="CM55" s="48">
        <v>0</v>
      </c>
      <c r="CN55" s="48">
        <v>0</v>
      </c>
      <c r="CO55" s="48">
        <v>0</v>
      </c>
      <c r="CP55" s="52">
        <f t="shared" si="29"/>
        <v>0</v>
      </c>
      <c r="CQ55" s="43">
        <f t="shared" si="30"/>
        <v>0</v>
      </c>
      <c r="CR55" s="60">
        <f t="shared" si="31"/>
        <v>0</v>
      </c>
      <c r="CS55" s="53">
        <f t="shared" si="32"/>
        <v>-2258.1414881168362</v>
      </c>
      <c r="CT55" s="50" t="s">
        <v>231</v>
      </c>
      <c r="CU55" s="1" t="s">
        <v>315</v>
      </c>
    </row>
    <row r="56" spans="1:99" ht="30" customHeight="1" x14ac:dyDescent="0.25">
      <c r="A56" s="1">
        <v>8</v>
      </c>
      <c r="B56" s="1" t="s">
        <v>57</v>
      </c>
      <c r="C56" s="1" t="s">
        <v>17</v>
      </c>
      <c r="D56" s="36">
        <v>43830</v>
      </c>
      <c r="E56" s="58"/>
      <c r="F56" s="43">
        <v>2479.79</v>
      </c>
      <c r="G56" s="43"/>
      <c r="H56" s="43"/>
      <c r="I56" s="43"/>
      <c r="J56" s="43"/>
      <c r="K56" s="48">
        <v>2479.79</v>
      </c>
      <c r="L56" s="49">
        <v>7.5099999999997635</v>
      </c>
      <c r="M56" s="51">
        <v>0.90119935587778544</v>
      </c>
      <c r="N56" s="39">
        <v>8.4111993558775495</v>
      </c>
      <c r="O56" s="43">
        <v>8.4111993558775495</v>
      </c>
      <c r="P56" s="43">
        <v>0</v>
      </c>
      <c r="Q56" s="43">
        <v>15.224270834138364</v>
      </c>
      <c r="R56" s="43">
        <v>0</v>
      </c>
      <c r="S56" s="52">
        <v>15.224270834138364</v>
      </c>
      <c r="T56" s="43"/>
      <c r="U56" s="43"/>
      <c r="V56" s="43">
        <v>0.76501515873718773</v>
      </c>
      <c r="W56" s="60">
        <v>15.989285992875551</v>
      </c>
      <c r="X56" s="53">
        <v>104.73997270147535</v>
      </c>
      <c r="Y56" s="78">
        <v>1</v>
      </c>
      <c r="Z56" s="43" t="s">
        <v>276</v>
      </c>
      <c r="AA56" s="1">
        <v>8</v>
      </c>
      <c r="AB56" s="1" t="s">
        <v>57</v>
      </c>
      <c r="AC56" s="1" t="s">
        <v>17</v>
      </c>
      <c r="AD56" s="36">
        <v>43861</v>
      </c>
      <c r="AE56" s="77"/>
      <c r="AF56" s="1">
        <v>2494.21</v>
      </c>
      <c r="AG56" s="1"/>
      <c r="AH56" s="1"/>
      <c r="AI56" s="1"/>
      <c r="AJ56" s="1"/>
      <c r="AK56" s="40">
        <f t="shared" si="6"/>
        <v>2494.21</v>
      </c>
      <c r="AL56" s="49">
        <f t="shared" si="8"/>
        <v>14.420000000000073</v>
      </c>
      <c r="AM56" s="51">
        <f t="shared" si="9"/>
        <v>-12.820134034705058</v>
      </c>
      <c r="AN56" s="39">
        <f t="shared" si="10"/>
        <v>1.5998659652950149</v>
      </c>
      <c r="AO56" s="43">
        <f t="shared" si="11"/>
        <v>1.5998659652950149</v>
      </c>
      <c r="AP56" s="43">
        <f t="shared" si="12"/>
        <v>0</v>
      </c>
      <c r="AQ56" s="43">
        <f t="shared" si="13"/>
        <v>2.895757397183977</v>
      </c>
      <c r="AR56" s="43"/>
      <c r="AS56" s="52">
        <f t="shared" si="14"/>
        <v>2.895757397183977</v>
      </c>
      <c r="AT56" s="43">
        <f t="shared" si="15"/>
        <v>10.378768867862487</v>
      </c>
      <c r="AU56" s="43">
        <f t="shared" si="7"/>
        <v>1.8451646227779392</v>
      </c>
      <c r="AV56" s="60">
        <f t="shared" si="16"/>
        <v>15.119690887824405</v>
      </c>
      <c r="AW56" s="53">
        <f t="shared" si="17"/>
        <v>119.85966358929976</v>
      </c>
      <c r="AX56" s="78">
        <v>1</v>
      </c>
      <c r="AY56" s="43" t="s">
        <v>276</v>
      </c>
      <c r="AZ56" s="1">
        <v>8</v>
      </c>
      <c r="BA56" s="1" t="s">
        <v>57</v>
      </c>
      <c r="BB56" s="1" t="s">
        <v>17</v>
      </c>
      <c r="BC56" s="36">
        <v>43890</v>
      </c>
      <c r="BD56" s="58"/>
      <c r="BE56" s="1">
        <v>2494.4</v>
      </c>
      <c r="BF56" s="1"/>
      <c r="BG56" s="1"/>
      <c r="BH56" s="1"/>
      <c r="BI56" s="1"/>
      <c r="BJ56" s="40">
        <v>2494.4</v>
      </c>
      <c r="BK56" s="49">
        <f t="shared" si="18"/>
        <v>0.19000000000005457</v>
      </c>
      <c r="BL56" s="51">
        <f t="shared" si="19"/>
        <v>3.5952169548399172E-3</v>
      </c>
      <c r="BM56" s="39">
        <f t="shared" si="20"/>
        <v>0.19359521695489448</v>
      </c>
      <c r="BN56" s="43">
        <f t="shared" si="21"/>
        <v>0.19359521695489448</v>
      </c>
      <c r="BO56" s="43">
        <f t="shared" si="22"/>
        <v>0</v>
      </c>
      <c r="BP56" s="43">
        <f t="shared" si="23"/>
        <v>0.35040734268835905</v>
      </c>
      <c r="BQ56" s="43">
        <f t="shared" si="24"/>
        <v>0</v>
      </c>
      <c r="BR56" s="52">
        <f t="shared" si="25"/>
        <v>0.35040734268835905</v>
      </c>
      <c r="BS56" s="43">
        <f t="shared" si="26"/>
        <v>2.357586424121064E-2</v>
      </c>
      <c r="BT56" s="60">
        <f t="shared" si="27"/>
        <v>0.37398320692956971</v>
      </c>
      <c r="BU56" s="53">
        <f t="shared" si="28"/>
        <v>120.23364679622932</v>
      </c>
      <c r="BV56" s="78">
        <v>1</v>
      </c>
      <c r="BW56" s="43" t="s">
        <v>276</v>
      </c>
      <c r="BX56" s="1">
        <v>8</v>
      </c>
      <c r="BY56" s="1" t="s">
        <v>57</v>
      </c>
      <c r="BZ56" s="1" t="s">
        <v>17</v>
      </c>
      <c r="CA56" s="36">
        <v>43890</v>
      </c>
      <c r="CB56" s="58"/>
      <c r="CC56" s="48">
        <v>2494.4</v>
      </c>
      <c r="CD56" s="48"/>
      <c r="CE56" s="48"/>
      <c r="CF56" s="48"/>
      <c r="CG56" s="48"/>
      <c r="CH56" s="48">
        <v>2494.4</v>
      </c>
      <c r="CI56" s="48">
        <v>0.19000000000005457</v>
      </c>
      <c r="CJ56" s="48">
        <v>3.5952169548399172E-3</v>
      </c>
      <c r="CK56" s="48">
        <v>0.19359521695489448</v>
      </c>
      <c r="CL56" s="48">
        <v>0.19359521695489448</v>
      </c>
      <c r="CM56" s="48">
        <v>0</v>
      </c>
      <c r="CN56" s="48">
        <v>0.35040734268835905</v>
      </c>
      <c r="CO56" s="48">
        <v>0</v>
      </c>
      <c r="CP56" s="52">
        <f t="shared" si="29"/>
        <v>0.38941377839769448</v>
      </c>
      <c r="CQ56" s="43">
        <f t="shared" si="30"/>
        <v>2.3575864241210644E-2</v>
      </c>
      <c r="CR56" s="60">
        <f t="shared" si="31"/>
        <v>0.41298964263890514</v>
      </c>
      <c r="CS56" s="53">
        <f t="shared" si="32"/>
        <v>120.64663643886823</v>
      </c>
      <c r="CT56" s="50" t="s">
        <v>231</v>
      </c>
      <c r="CU56" s="1" t="s">
        <v>315</v>
      </c>
    </row>
    <row r="57" spans="1:99" ht="30" customHeight="1" x14ac:dyDescent="0.25">
      <c r="A57" s="1">
        <v>9</v>
      </c>
      <c r="B57" s="1" t="s">
        <v>243</v>
      </c>
      <c r="C57" s="1" t="s">
        <v>240</v>
      </c>
      <c r="D57" s="36">
        <v>43830</v>
      </c>
      <c r="E57" s="58"/>
      <c r="F57" s="43">
        <v>609.27</v>
      </c>
      <c r="G57" s="43">
        <v>0.08</v>
      </c>
      <c r="H57" s="43">
        <v>1247.1400000000001</v>
      </c>
      <c r="I57" s="43"/>
      <c r="J57" s="43"/>
      <c r="K57" s="48">
        <v>1856.4900000000002</v>
      </c>
      <c r="L57" s="49">
        <v>0</v>
      </c>
      <c r="M57" s="51">
        <v>0</v>
      </c>
      <c r="N57" s="39">
        <v>0</v>
      </c>
      <c r="O57" s="43">
        <v>0</v>
      </c>
      <c r="P57" s="43">
        <v>0</v>
      </c>
      <c r="Q57" s="43">
        <v>0</v>
      </c>
      <c r="R57" s="43">
        <v>0</v>
      </c>
      <c r="S57" s="52">
        <v>0</v>
      </c>
      <c r="T57" s="43"/>
      <c r="U57" s="43"/>
      <c r="V57" s="43">
        <v>0</v>
      </c>
      <c r="W57" s="60">
        <v>0</v>
      </c>
      <c r="X57" s="53">
        <v>-146.66379459429973</v>
      </c>
      <c r="Y57" s="78">
        <v>2</v>
      </c>
      <c r="Z57" s="43" t="s">
        <v>276</v>
      </c>
      <c r="AA57" s="1">
        <v>9</v>
      </c>
      <c r="AB57" s="1" t="s">
        <v>243</v>
      </c>
      <c r="AC57" s="1" t="s">
        <v>240</v>
      </c>
      <c r="AD57" s="36">
        <v>43861</v>
      </c>
      <c r="AE57" s="77"/>
      <c r="AF57" s="1">
        <v>609.27</v>
      </c>
      <c r="AG57" s="1">
        <v>0.08</v>
      </c>
      <c r="AH57" s="1">
        <v>1247.1400000000001</v>
      </c>
      <c r="AI57" s="1"/>
      <c r="AJ57" s="1"/>
      <c r="AK57" s="40">
        <f t="shared" si="6"/>
        <v>1856.4900000000002</v>
      </c>
      <c r="AL57" s="49">
        <f t="shared" si="8"/>
        <v>0</v>
      </c>
      <c r="AM57" s="51">
        <f t="shared" si="9"/>
        <v>0</v>
      </c>
      <c r="AN57" s="39">
        <f t="shared" si="10"/>
        <v>0</v>
      </c>
      <c r="AO57" s="43">
        <f t="shared" si="11"/>
        <v>0</v>
      </c>
      <c r="AP57" s="43">
        <f t="shared" si="12"/>
        <v>0</v>
      </c>
      <c r="AQ57" s="43">
        <f t="shared" si="13"/>
        <v>0</v>
      </c>
      <c r="AR57" s="43"/>
      <c r="AS57" s="52">
        <f t="shared" si="14"/>
        <v>0</v>
      </c>
      <c r="AT57" s="43">
        <f t="shared" si="15"/>
        <v>0</v>
      </c>
      <c r="AU57" s="43">
        <f t="shared" si="7"/>
        <v>0</v>
      </c>
      <c r="AV57" s="60">
        <f t="shared" si="16"/>
        <v>0</v>
      </c>
      <c r="AW57" s="53">
        <f t="shared" si="17"/>
        <v>-146.66379459429973</v>
      </c>
      <c r="AX57" s="78">
        <v>2</v>
      </c>
      <c r="AY57" s="43" t="s">
        <v>276</v>
      </c>
      <c r="AZ57" s="1">
        <v>9</v>
      </c>
      <c r="BA57" s="1" t="s">
        <v>243</v>
      </c>
      <c r="BB57" s="1" t="s">
        <v>240</v>
      </c>
      <c r="BC57" s="36">
        <v>43890</v>
      </c>
      <c r="BD57" s="58"/>
      <c r="BE57" s="1">
        <v>609.27</v>
      </c>
      <c r="BF57" s="1">
        <v>0.08</v>
      </c>
      <c r="BG57" s="1">
        <v>1247.1400000000001</v>
      </c>
      <c r="BH57" s="1"/>
      <c r="BI57" s="1"/>
      <c r="BJ57" s="40">
        <v>1856.4900000000002</v>
      </c>
      <c r="BK57" s="49">
        <f t="shared" si="18"/>
        <v>0</v>
      </c>
      <c r="BL57" s="51">
        <f t="shared" si="19"/>
        <v>0</v>
      </c>
      <c r="BM57" s="39">
        <f t="shared" si="20"/>
        <v>0</v>
      </c>
      <c r="BN57" s="43">
        <f t="shared" si="21"/>
        <v>0</v>
      </c>
      <c r="BO57" s="43">
        <f t="shared" si="22"/>
        <v>0</v>
      </c>
      <c r="BP57" s="43">
        <f t="shared" si="23"/>
        <v>0</v>
      </c>
      <c r="BQ57" s="43">
        <f t="shared" si="24"/>
        <v>0</v>
      </c>
      <c r="BR57" s="52">
        <f t="shared" si="25"/>
        <v>0</v>
      </c>
      <c r="BS57" s="43">
        <f t="shared" si="26"/>
        <v>0</v>
      </c>
      <c r="BT57" s="60">
        <f t="shared" si="27"/>
        <v>0</v>
      </c>
      <c r="BU57" s="53">
        <f t="shared" si="28"/>
        <v>-146.66379459429973</v>
      </c>
      <c r="BV57" s="78">
        <v>2</v>
      </c>
      <c r="BW57" s="43" t="s">
        <v>276</v>
      </c>
      <c r="BX57" s="1">
        <v>9</v>
      </c>
      <c r="BY57" s="1" t="s">
        <v>243</v>
      </c>
      <c r="BZ57" s="1" t="s">
        <v>240</v>
      </c>
      <c r="CA57" s="36">
        <v>43890</v>
      </c>
      <c r="CB57" s="58"/>
      <c r="CC57" s="48">
        <v>609.27</v>
      </c>
      <c r="CD57" s="48">
        <v>0.08</v>
      </c>
      <c r="CE57" s="48">
        <v>1247.1400000000001</v>
      </c>
      <c r="CF57" s="48"/>
      <c r="CG57" s="48"/>
      <c r="CH57" s="48">
        <v>1856.4900000000002</v>
      </c>
      <c r="CI57" s="48">
        <v>0</v>
      </c>
      <c r="CJ57" s="48">
        <v>0</v>
      </c>
      <c r="CK57" s="48">
        <v>0</v>
      </c>
      <c r="CL57" s="48">
        <v>0</v>
      </c>
      <c r="CM57" s="48">
        <v>0</v>
      </c>
      <c r="CN57" s="48">
        <v>0</v>
      </c>
      <c r="CO57" s="48">
        <v>0</v>
      </c>
      <c r="CP57" s="52">
        <f t="shared" si="29"/>
        <v>0</v>
      </c>
      <c r="CQ57" s="43">
        <f t="shared" si="30"/>
        <v>0</v>
      </c>
      <c r="CR57" s="60">
        <f t="shared" si="31"/>
        <v>0</v>
      </c>
      <c r="CS57" s="53">
        <f t="shared" si="32"/>
        <v>-146.66379459429973</v>
      </c>
      <c r="CT57" s="50" t="s">
        <v>231</v>
      </c>
      <c r="CU57" s="1" t="s">
        <v>315</v>
      </c>
    </row>
    <row r="58" spans="1:99" ht="30" customHeight="1" x14ac:dyDescent="0.25">
      <c r="A58" s="1">
        <v>10</v>
      </c>
      <c r="B58" s="1" t="s">
        <v>58</v>
      </c>
      <c r="C58" s="1" t="s">
        <v>18</v>
      </c>
      <c r="D58" s="36">
        <v>43830</v>
      </c>
      <c r="E58" s="58"/>
      <c r="F58" s="43">
        <v>2161.1</v>
      </c>
      <c r="G58" s="43"/>
      <c r="H58" s="43"/>
      <c r="I58" s="43"/>
      <c r="J58" s="43"/>
      <c r="K58" s="48">
        <v>2161.1</v>
      </c>
      <c r="L58" s="49">
        <v>95.609999999999673</v>
      </c>
      <c r="M58" s="51">
        <v>11.473191799664113</v>
      </c>
      <c r="N58" s="39">
        <v>107.08319179966378</v>
      </c>
      <c r="O58" s="43">
        <v>107.08319179966378</v>
      </c>
      <c r="P58" s="43">
        <v>0</v>
      </c>
      <c r="Q58" s="43">
        <v>193.82057715739145</v>
      </c>
      <c r="R58" s="43">
        <v>0</v>
      </c>
      <c r="S58" s="52">
        <v>193.82057715739145</v>
      </c>
      <c r="T58" s="43"/>
      <c r="U58" s="43"/>
      <c r="V58" s="43">
        <v>9.7394273404613276</v>
      </c>
      <c r="W58" s="60">
        <v>203.56000449785279</v>
      </c>
      <c r="X58" s="53">
        <v>1376.9859773786886</v>
      </c>
      <c r="Y58" s="78">
        <v>1</v>
      </c>
      <c r="Z58" s="43" t="s">
        <v>276</v>
      </c>
      <c r="AA58" s="1">
        <v>10</v>
      </c>
      <c r="AB58" s="1" t="s">
        <v>58</v>
      </c>
      <c r="AC58" s="1" t="s">
        <v>18</v>
      </c>
      <c r="AD58" s="36">
        <v>43861</v>
      </c>
      <c r="AE58" s="77"/>
      <c r="AF58" s="1">
        <v>2183.5</v>
      </c>
      <c r="AG58" s="1"/>
      <c r="AH58" s="1"/>
      <c r="AI58" s="1"/>
      <c r="AJ58" s="1"/>
      <c r="AK58" s="40">
        <f t="shared" si="6"/>
        <v>2183.5</v>
      </c>
      <c r="AL58" s="49">
        <f t="shared" si="8"/>
        <v>22.400000000000091</v>
      </c>
      <c r="AM58" s="51">
        <f t="shared" si="9"/>
        <v>-19.914771316046672</v>
      </c>
      <c r="AN58" s="39">
        <f t="shared" si="10"/>
        <v>2.4852286839534194</v>
      </c>
      <c r="AO58" s="43">
        <f t="shared" si="11"/>
        <v>2.4852286839534194</v>
      </c>
      <c r="AP58" s="43">
        <f t="shared" si="12"/>
        <v>0</v>
      </c>
      <c r="AQ58" s="43">
        <f t="shared" si="13"/>
        <v>4.4982639179556889</v>
      </c>
      <c r="AR58" s="43"/>
      <c r="AS58" s="52">
        <f t="shared" si="14"/>
        <v>4.4982639179556889</v>
      </c>
      <c r="AT58" s="43">
        <f t="shared" si="15"/>
        <v>16.12235940638832</v>
      </c>
      <c r="AU58" s="43">
        <f t="shared" si="7"/>
        <v>2.8662751421793211</v>
      </c>
      <c r="AV58" s="60">
        <f t="shared" si="16"/>
        <v>23.486898466523332</v>
      </c>
      <c r="AW58" s="53">
        <f t="shared" si="17"/>
        <v>1400.472875845212</v>
      </c>
      <c r="AX58" s="78">
        <v>1</v>
      </c>
      <c r="AY58" s="43" t="s">
        <v>276</v>
      </c>
      <c r="AZ58" s="1">
        <v>10</v>
      </c>
      <c r="BA58" s="1" t="s">
        <v>58</v>
      </c>
      <c r="BB58" s="1" t="s">
        <v>18</v>
      </c>
      <c r="BC58" s="36">
        <v>43890</v>
      </c>
      <c r="BD58" s="58"/>
      <c r="BE58" s="1">
        <v>2198.83</v>
      </c>
      <c r="BF58" s="1"/>
      <c r="BG58" s="1"/>
      <c r="BH58" s="1"/>
      <c r="BI58" s="1"/>
      <c r="BJ58" s="40">
        <v>2198.83</v>
      </c>
      <c r="BK58" s="49">
        <f t="shared" si="18"/>
        <v>15.329999999999927</v>
      </c>
      <c r="BL58" s="51">
        <f t="shared" si="19"/>
        <v>0.29007724167199916</v>
      </c>
      <c r="BM58" s="39">
        <f t="shared" si="20"/>
        <v>15.620077241671927</v>
      </c>
      <c r="BN58" s="43">
        <f t="shared" si="21"/>
        <v>15.620077241671927</v>
      </c>
      <c r="BO58" s="43">
        <f t="shared" si="22"/>
        <v>0</v>
      </c>
      <c r="BP58" s="43">
        <f t="shared" si="23"/>
        <v>28.272339807426189</v>
      </c>
      <c r="BQ58" s="43">
        <f t="shared" si="24"/>
        <v>0</v>
      </c>
      <c r="BR58" s="52">
        <f t="shared" si="25"/>
        <v>28.272339807426189</v>
      </c>
      <c r="BS58" s="43">
        <f t="shared" si="26"/>
        <v>1.9021999937771241</v>
      </c>
      <c r="BT58" s="60">
        <f t="shared" si="27"/>
        <v>30.174539801203313</v>
      </c>
      <c r="BU58" s="53">
        <f t="shared" si="28"/>
        <v>1430.6474156464153</v>
      </c>
      <c r="BV58" s="78">
        <v>1</v>
      </c>
      <c r="BW58" s="43" t="s">
        <v>276</v>
      </c>
      <c r="BX58" s="1">
        <v>10</v>
      </c>
      <c r="BY58" s="1" t="s">
        <v>58</v>
      </c>
      <c r="BZ58" s="1" t="s">
        <v>18</v>
      </c>
      <c r="CA58" s="36">
        <v>43890</v>
      </c>
      <c r="CB58" s="58">
        <v>2000</v>
      </c>
      <c r="CC58" s="48">
        <v>2198.83</v>
      </c>
      <c r="CD58" s="48"/>
      <c r="CE58" s="48"/>
      <c r="CF58" s="48"/>
      <c r="CG58" s="48"/>
      <c r="CH58" s="48">
        <v>2198.83</v>
      </c>
      <c r="CI58" s="48">
        <v>15.329999999999927</v>
      </c>
      <c r="CJ58" s="48">
        <v>0.29007724167199916</v>
      </c>
      <c r="CK58" s="48">
        <v>15.620077241671927</v>
      </c>
      <c r="CL58" s="48">
        <v>15.620077241671927</v>
      </c>
      <c r="CM58" s="48">
        <v>0</v>
      </c>
      <c r="CN58" s="48">
        <v>28.272339807426189</v>
      </c>
      <c r="CO58" s="48">
        <v>0</v>
      </c>
      <c r="CP58" s="52">
        <f t="shared" si="29"/>
        <v>31.419543278078493</v>
      </c>
      <c r="CQ58" s="43">
        <f t="shared" si="30"/>
        <v>1.9021999937771243</v>
      </c>
      <c r="CR58" s="60">
        <f t="shared" si="31"/>
        <v>33.321743271855617</v>
      </c>
      <c r="CS58" s="53">
        <f t="shared" si="32"/>
        <v>-536.03084108172902</v>
      </c>
      <c r="CT58" s="50" t="s">
        <v>231</v>
      </c>
      <c r="CU58" s="1" t="s">
        <v>315</v>
      </c>
    </row>
    <row r="59" spans="1:99" ht="30" customHeight="1" x14ac:dyDescent="0.25">
      <c r="A59" s="1">
        <v>11</v>
      </c>
      <c r="B59" s="1" t="s">
        <v>59</v>
      </c>
      <c r="C59" s="1" t="s">
        <v>19</v>
      </c>
      <c r="D59" s="36">
        <v>43830</v>
      </c>
      <c r="E59" s="58"/>
      <c r="F59" s="43">
        <v>30434.2</v>
      </c>
      <c r="G59" s="43"/>
      <c r="H59" s="43"/>
      <c r="I59" s="43"/>
      <c r="J59" s="43"/>
      <c r="K59" s="48">
        <v>30434.2</v>
      </c>
      <c r="L59" s="49">
        <v>832.13000000000102</v>
      </c>
      <c r="M59" s="51">
        <v>99.855528629374987</v>
      </c>
      <c r="N59" s="39">
        <v>931.98552862937595</v>
      </c>
      <c r="O59" s="43">
        <v>110</v>
      </c>
      <c r="P59" s="43">
        <v>821.98552862937595</v>
      </c>
      <c r="Q59" s="43">
        <v>199.1</v>
      </c>
      <c r="R59" s="43">
        <v>1925.6725820987458</v>
      </c>
      <c r="S59" s="52">
        <v>2124.7725820987457</v>
      </c>
      <c r="T59" s="43"/>
      <c r="U59" s="43"/>
      <c r="V59" s="43">
        <v>106.7692010923617</v>
      </c>
      <c r="W59" s="60">
        <v>2231.5417831911072</v>
      </c>
      <c r="X59" s="53">
        <v>5502.5941598491172</v>
      </c>
      <c r="Y59" s="78">
        <v>1</v>
      </c>
      <c r="Z59" s="43" t="s">
        <v>276</v>
      </c>
      <c r="AA59" s="1">
        <v>11</v>
      </c>
      <c r="AB59" s="1" t="s">
        <v>59</v>
      </c>
      <c r="AC59" s="1" t="s">
        <v>19</v>
      </c>
      <c r="AD59" s="36">
        <v>43861</v>
      </c>
      <c r="AE59" s="77">
        <v>4000</v>
      </c>
      <c r="AF59" s="1">
        <v>31292.55</v>
      </c>
      <c r="AG59" s="1"/>
      <c r="AH59" s="1"/>
      <c r="AI59" s="1"/>
      <c r="AJ59" s="1"/>
      <c r="AK59" s="40">
        <f t="shared" si="6"/>
        <v>31292.55</v>
      </c>
      <c r="AL59" s="49">
        <f t="shared" si="8"/>
        <v>858.34999999999854</v>
      </c>
      <c r="AM59" s="51">
        <f t="shared" si="9"/>
        <v>-763.11803388966791</v>
      </c>
      <c r="AN59" s="39">
        <f t="shared" si="10"/>
        <v>95.231966110330632</v>
      </c>
      <c r="AO59" s="43">
        <f t="shared" si="11"/>
        <v>95.231966110330632</v>
      </c>
      <c r="AP59" s="43">
        <f t="shared" si="12"/>
        <v>0</v>
      </c>
      <c r="AQ59" s="43">
        <f t="shared" si="13"/>
        <v>172.36985865969845</v>
      </c>
      <c r="AR59" s="43"/>
      <c r="AS59" s="52">
        <f t="shared" si="14"/>
        <v>172.36985865969845</v>
      </c>
      <c r="AT59" s="43">
        <f t="shared" si="15"/>
        <v>617.795856985417</v>
      </c>
      <c r="AU59" s="43">
        <f t="shared" si="7"/>
        <v>109.83336019150032</v>
      </c>
      <c r="AV59" s="60">
        <f t="shared" si="16"/>
        <v>899.99907583661582</v>
      </c>
      <c r="AW59" s="53">
        <f t="shared" si="17"/>
        <v>2402.5932356857329</v>
      </c>
      <c r="AX59" s="78">
        <v>1</v>
      </c>
      <c r="AY59" s="43" t="s">
        <v>276</v>
      </c>
      <c r="AZ59" s="1">
        <v>11</v>
      </c>
      <c r="BA59" s="1" t="s">
        <v>59</v>
      </c>
      <c r="BB59" s="1" t="s">
        <v>19</v>
      </c>
      <c r="BC59" s="36">
        <v>43890</v>
      </c>
      <c r="BD59" s="58"/>
      <c r="BE59" s="1">
        <v>31983.33</v>
      </c>
      <c r="BF59" s="1"/>
      <c r="BG59" s="1"/>
      <c r="BH59" s="1"/>
      <c r="BI59" s="1"/>
      <c r="BJ59" s="40">
        <v>31983.33</v>
      </c>
      <c r="BK59" s="49">
        <f t="shared" si="18"/>
        <v>690.78000000000247</v>
      </c>
      <c r="BL59" s="51">
        <f t="shared" si="19"/>
        <v>13.071073516124283</v>
      </c>
      <c r="BM59" s="39">
        <f t="shared" si="20"/>
        <v>703.8510735161268</v>
      </c>
      <c r="BN59" s="43">
        <f t="shared" si="21"/>
        <v>110</v>
      </c>
      <c r="BO59" s="43">
        <f t="shared" si="22"/>
        <v>593.8510735161268</v>
      </c>
      <c r="BP59" s="43">
        <f t="shared" si="23"/>
        <v>199.1</v>
      </c>
      <c r="BQ59" s="43">
        <f t="shared" si="24"/>
        <v>1313.8223986465696</v>
      </c>
      <c r="BR59" s="52">
        <f t="shared" si="25"/>
        <v>1512.9223986465695</v>
      </c>
      <c r="BS59" s="43">
        <f t="shared" si="26"/>
        <v>101.79139741857709</v>
      </c>
      <c r="BT59" s="60">
        <f t="shared" si="27"/>
        <v>1614.7137960651467</v>
      </c>
      <c r="BU59" s="53">
        <f t="shared" si="28"/>
        <v>4017.3070317508796</v>
      </c>
      <c r="BV59" s="78">
        <v>1</v>
      </c>
      <c r="BW59" s="43" t="s">
        <v>276</v>
      </c>
      <c r="BX59" s="1">
        <v>11</v>
      </c>
      <c r="BY59" s="1" t="s">
        <v>59</v>
      </c>
      <c r="BZ59" s="1" t="s">
        <v>19</v>
      </c>
      <c r="CA59" s="36">
        <v>43890</v>
      </c>
      <c r="CB59" s="58"/>
      <c r="CC59" s="48">
        <v>31983.33</v>
      </c>
      <c r="CD59" s="48"/>
      <c r="CE59" s="48"/>
      <c r="CF59" s="48"/>
      <c r="CG59" s="48"/>
      <c r="CH59" s="48">
        <v>31983.33</v>
      </c>
      <c r="CI59" s="48">
        <v>690.78000000000247</v>
      </c>
      <c r="CJ59" s="48">
        <v>13.071073516124283</v>
      </c>
      <c r="CK59" s="48">
        <v>703.8510735161268</v>
      </c>
      <c r="CL59" s="48">
        <v>110</v>
      </c>
      <c r="CM59" s="48">
        <v>593.8510735161268</v>
      </c>
      <c r="CN59" s="48">
        <v>199.1</v>
      </c>
      <c r="CO59" s="48">
        <v>1313.8223986465696</v>
      </c>
      <c r="CP59" s="52">
        <f t="shared" si="29"/>
        <v>1681.3369924255185</v>
      </c>
      <c r="CQ59" s="43">
        <f t="shared" si="30"/>
        <v>101.79139741857709</v>
      </c>
      <c r="CR59" s="60">
        <f t="shared" si="31"/>
        <v>1783.1283898440956</v>
      </c>
      <c r="CS59" s="53">
        <f t="shared" si="32"/>
        <v>5800.4354215949752</v>
      </c>
      <c r="CT59" s="50" t="s">
        <v>231</v>
      </c>
      <c r="CU59" s="1" t="s">
        <v>315</v>
      </c>
    </row>
    <row r="60" spans="1:99" ht="30" customHeight="1" x14ac:dyDescent="0.25">
      <c r="A60" s="1">
        <v>12</v>
      </c>
      <c r="B60" s="1" t="s">
        <v>60</v>
      </c>
      <c r="C60" s="1" t="s">
        <v>233</v>
      </c>
      <c r="D60" s="36">
        <v>43830</v>
      </c>
      <c r="E60" s="58"/>
      <c r="F60" s="43">
        <v>992.02</v>
      </c>
      <c r="G60" s="43"/>
      <c r="H60" s="43"/>
      <c r="I60" s="43">
        <v>501.43</v>
      </c>
      <c r="J60" s="43"/>
      <c r="K60" s="48">
        <v>1493.45</v>
      </c>
      <c r="L60" s="49">
        <v>0.73000000000001819</v>
      </c>
      <c r="M60" s="51">
        <v>8.7599937388924173E-2</v>
      </c>
      <c r="N60" s="39">
        <v>0.81759993738894232</v>
      </c>
      <c r="O60" s="43">
        <v>0.81759993738894232</v>
      </c>
      <c r="P60" s="43">
        <v>0</v>
      </c>
      <c r="Q60" s="43">
        <v>1.4798558866739857</v>
      </c>
      <c r="R60" s="43">
        <v>0</v>
      </c>
      <c r="S60" s="52">
        <v>1.4798558866739857</v>
      </c>
      <c r="T60" s="43"/>
      <c r="U60" s="43"/>
      <c r="V60" s="43">
        <v>7.4362325682846675E-2</v>
      </c>
      <c r="W60" s="60">
        <v>1.5542182123568324</v>
      </c>
      <c r="X60" s="53">
        <v>445.7500282338948</v>
      </c>
      <c r="Y60" s="78">
        <v>2</v>
      </c>
      <c r="Z60" s="43" t="s">
        <v>276</v>
      </c>
      <c r="AA60" s="1">
        <v>12</v>
      </c>
      <c r="AB60" s="1" t="s">
        <v>60</v>
      </c>
      <c r="AC60" s="1" t="s">
        <v>233</v>
      </c>
      <c r="AD60" s="36">
        <v>43861</v>
      </c>
      <c r="AE60" s="77"/>
      <c r="AF60" s="1">
        <v>992.02</v>
      </c>
      <c r="AG60" s="1"/>
      <c r="AH60" s="1"/>
      <c r="AI60" s="1">
        <v>501.43</v>
      </c>
      <c r="AJ60" s="1"/>
      <c r="AK60" s="40">
        <f t="shared" si="6"/>
        <v>1493.45</v>
      </c>
      <c r="AL60" s="49">
        <f t="shared" si="8"/>
        <v>0</v>
      </c>
      <c r="AM60" s="51">
        <f t="shared" si="9"/>
        <v>0</v>
      </c>
      <c r="AN60" s="39">
        <f t="shared" si="10"/>
        <v>0</v>
      </c>
      <c r="AO60" s="43">
        <f t="shared" si="11"/>
        <v>0</v>
      </c>
      <c r="AP60" s="43">
        <f t="shared" si="12"/>
        <v>0</v>
      </c>
      <c r="AQ60" s="43">
        <f t="shared" si="13"/>
        <v>0</v>
      </c>
      <c r="AR60" s="43"/>
      <c r="AS60" s="52">
        <f t="shared" si="14"/>
        <v>0</v>
      </c>
      <c r="AT60" s="43">
        <f t="shared" si="15"/>
        <v>0</v>
      </c>
      <c r="AU60" s="43">
        <f t="shared" si="7"/>
        <v>0</v>
      </c>
      <c r="AV60" s="60">
        <f t="shared" si="16"/>
        <v>0</v>
      </c>
      <c r="AW60" s="53">
        <f t="shared" si="17"/>
        <v>445.7500282338948</v>
      </c>
      <c r="AX60" s="78">
        <v>2</v>
      </c>
      <c r="AY60" s="43" t="s">
        <v>276</v>
      </c>
      <c r="AZ60" s="1">
        <v>12</v>
      </c>
      <c r="BA60" s="1" t="s">
        <v>60</v>
      </c>
      <c r="BB60" s="1" t="s">
        <v>233</v>
      </c>
      <c r="BC60" s="36">
        <v>43890</v>
      </c>
      <c r="BD60" s="58"/>
      <c r="BE60" s="1">
        <v>992.02</v>
      </c>
      <c r="BF60" s="1"/>
      <c r="BG60" s="1"/>
      <c r="BH60" s="1">
        <v>501.43</v>
      </c>
      <c r="BI60" s="1"/>
      <c r="BJ60" s="40">
        <v>1493.45</v>
      </c>
      <c r="BK60" s="49">
        <f t="shared" si="18"/>
        <v>0</v>
      </c>
      <c r="BL60" s="51">
        <f t="shared" si="19"/>
        <v>0</v>
      </c>
      <c r="BM60" s="39">
        <f t="shared" si="20"/>
        <v>0</v>
      </c>
      <c r="BN60" s="43">
        <f t="shared" si="21"/>
        <v>0</v>
      </c>
      <c r="BO60" s="43">
        <f t="shared" si="22"/>
        <v>0</v>
      </c>
      <c r="BP60" s="43">
        <f t="shared" si="23"/>
        <v>0</v>
      </c>
      <c r="BQ60" s="43">
        <f t="shared" si="24"/>
        <v>0</v>
      </c>
      <c r="BR60" s="52">
        <f t="shared" si="25"/>
        <v>0</v>
      </c>
      <c r="BS60" s="43">
        <f t="shared" si="26"/>
        <v>0</v>
      </c>
      <c r="BT60" s="60">
        <f t="shared" si="27"/>
        <v>0</v>
      </c>
      <c r="BU60" s="53">
        <f t="shared" si="28"/>
        <v>445.7500282338948</v>
      </c>
      <c r="BV60" s="78">
        <v>2</v>
      </c>
      <c r="BW60" s="43" t="s">
        <v>276</v>
      </c>
      <c r="BX60" s="1">
        <v>12</v>
      </c>
      <c r="BY60" s="1" t="s">
        <v>60</v>
      </c>
      <c r="BZ60" s="1" t="s">
        <v>233</v>
      </c>
      <c r="CA60" s="36">
        <v>43890</v>
      </c>
      <c r="CB60" s="58"/>
      <c r="CC60" s="48">
        <v>992.02</v>
      </c>
      <c r="CD60" s="48"/>
      <c r="CE60" s="48"/>
      <c r="CF60" s="48">
        <v>501.43</v>
      </c>
      <c r="CG60" s="48"/>
      <c r="CH60" s="48">
        <v>1493.45</v>
      </c>
      <c r="CI60" s="48">
        <v>0</v>
      </c>
      <c r="CJ60" s="48">
        <v>0</v>
      </c>
      <c r="CK60" s="48">
        <v>0</v>
      </c>
      <c r="CL60" s="48">
        <v>0</v>
      </c>
      <c r="CM60" s="48">
        <v>0</v>
      </c>
      <c r="CN60" s="48">
        <v>0</v>
      </c>
      <c r="CO60" s="48">
        <v>0</v>
      </c>
      <c r="CP60" s="52">
        <f t="shared" si="29"/>
        <v>0</v>
      </c>
      <c r="CQ60" s="43">
        <f t="shared" si="30"/>
        <v>0</v>
      </c>
      <c r="CR60" s="60">
        <f t="shared" si="31"/>
        <v>0</v>
      </c>
      <c r="CS60" s="53">
        <f t="shared" si="32"/>
        <v>445.7500282338948</v>
      </c>
      <c r="CT60" s="50" t="s">
        <v>231</v>
      </c>
      <c r="CU60" s="1" t="s">
        <v>315</v>
      </c>
    </row>
    <row r="61" spans="1:99" ht="30" customHeight="1" x14ac:dyDescent="0.25">
      <c r="A61" s="1">
        <v>13</v>
      </c>
      <c r="B61" s="1" t="s">
        <v>151</v>
      </c>
      <c r="C61" s="1" t="s">
        <v>152</v>
      </c>
      <c r="D61" s="36">
        <v>43830</v>
      </c>
      <c r="E61" s="58"/>
      <c r="F61" s="43">
        <v>3743.96</v>
      </c>
      <c r="G61" s="43"/>
      <c r="H61" s="43"/>
      <c r="I61" s="43"/>
      <c r="J61" s="43">
        <v>-3580.03</v>
      </c>
      <c r="K61" s="48">
        <v>3743.96</v>
      </c>
      <c r="L61" s="49">
        <v>0</v>
      </c>
      <c r="M61" s="51">
        <v>0</v>
      </c>
      <c r="N61" s="39">
        <v>0</v>
      </c>
      <c r="O61" s="43">
        <v>0</v>
      </c>
      <c r="P61" s="43">
        <v>0</v>
      </c>
      <c r="Q61" s="43">
        <v>0</v>
      </c>
      <c r="R61" s="43">
        <v>0</v>
      </c>
      <c r="S61" s="52">
        <v>0</v>
      </c>
      <c r="T61" s="43"/>
      <c r="U61" s="43"/>
      <c r="V61" s="43">
        <v>0</v>
      </c>
      <c r="W61" s="60">
        <v>0</v>
      </c>
      <c r="X61" s="53">
        <v>-478.04092748386006</v>
      </c>
      <c r="Y61" s="78">
        <v>2</v>
      </c>
      <c r="Z61" s="43" t="s">
        <v>276</v>
      </c>
      <c r="AA61" s="1">
        <v>13</v>
      </c>
      <c r="AB61" s="1" t="s">
        <v>151</v>
      </c>
      <c r="AC61" s="1" t="s">
        <v>152</v>
      </c>
      <c r="AD61" s="36">
        <v>43861</v>
      </c>
      <c r="AE61" s="77"/>
      <c r="AF61" s="1">
        <v>3743.96</v>
      </c>
      <c r="AG61" s="1"/>
      <c r="AH61" s="1"/>
      <c r="AI61" s="1"/>
      <c r="AJ61" s="1">
        <v>-3580.03</v>
      </c>
      <c r="AK61" s="40">
        <f t="shared" si="6"/>
        <v>3743.96</v>
      </c>
      <c r="AL61" s="49">
        <f t="shared" si="8"/>
        <v>0</v>
      </c>
      <c r="AM61" s="51">
        <f t="shared" si="9"/>
        <v>0</v>
      </c>
      <c r="AN61" s="39">
        <f t="shared" si="10"/>
        <v>0</v>
      </c>
      <c r="AO61" s="43">
        <f t="shared" si="11"/>
        <v>0</v>
      </c>
      <c r="AP61" s="43">
        <f t="shared" si="12"/>
        <v>0</v>
      </c>
      <c r="AQ61" s="43">
        <f t="shared" si="13"/>
        <v>0</v>
      </c>
      <c r="AR61" s="43"/>
      <c r="AS61" s="52">
        <f t="shared" si="14"/>
        <v>0</v>
      </c>
      <c r="AT61" s="43">
        <f t="shared" si="15"/>
        <v>0</v>
      </c>
      <c r="AU61" s="43">
        <f t="shared" si="7"/>
        <v>0</v>
      </c>
      <c r="AV61" s="60">
        <f t="shared" si="16"/>
        <v>0</v>
      </c>
      <c r="AW61" s="53">
        <f t="shared" si="17"/>
        <v>-478.04092748386006</v>
      </c>
      <c r="AX61" s="78">
        <v>2</v>
      </c>
      <c r="AY61" s="43" t="s">
        <v>276</v>
      </c>
      <c r="AZ61" s="1">
        <v>13</v>
      </c>
      <c r="BA61" s="1" t="s">
        <v>151</v>
      </c>
      <c r="BB61" s="1" t="s">
        <v>152</v>
      </c>
      <c r="BC61" s="36">
        <v>43890</v>
      </c>
      <c r="BD61" s="58"/>
      <c r="BE61" s="1">
        <v>3743.9700000000003</v>
      </c>
      <c r="BF61" s="1"/>
      <c r="BG61" s="1"/>
      <c r="BH61" s="1"/>
      <c r="BI61" s="1">
        <v>-3580.03</v>
      </c>
      <c r="BJ61" s="40">
        <v>3743.9700000000003</v>
      </c>
      <c r="BK61" s="49">
        <f t="shared" si="18"/>
        <v>1.0000000000218279E-2</v>
      </c>
      <c r="BL61" s="51">
        <f t="shared" si="19"/>
        <v>1.8922194499565058E-4</v>
      </c>
      <c r="BM61" s="39">
        <f t="shared" si="20"/>
        <v>1.018922194521393E-2</v>
      </c>
      <c r="BN61" s="43">
        <f t="shared" si="21"/>
        <v>1.018922194521393E-2</v>
      </c>
      <c r="BO61" s="43">
        <f t="shared" si="22"/>
        <v>0</v>
      </c>
      <c r="BP61" s="43">
        <f t="shared" si="23"/>
        <v>1.8442491720837215E-2</v>
      </c>
      <c r="BQ61" s="43">
        <f t="shared" si="24"/>
        <v>0</v>
      </c>
      <c r="BR61" s="52">
        <f t="shared" si="25"/>
        <v>1.8442491720837215E-2</v>
      </c>
      <c r="BS61" s="43">
        <f t="shared" si="26"/>
        <v>1.2408349600904465E-3</v>
      </c>
      <c r="BT61" s="60">
        <f t="shared" si="27"/>
        <v>1.9683326680927662E-2</v>
      </c>
      <c r="BU61" s="53">
        <f t="shared" si="28"/>
        <v>-478.02124415717913</v>
      </c>
      <c r="BV61" s="78">
        <v>2</v>
      </c>
      <c r="BW61" s="43" t="s">
        <v>276</v>
      </c>
      <c r="BX61" s="1">
        <v>13</v>
      </c>
      <c r="BY61" s="1" t="s">
        <v>151</v>
      </c>
      <c r="BZ61" s="1" t="s">
        <v>152</v>
      </c>
      <c r="CA61" s="36">
        <v>43890</v>
      </c>
      <c r="CB61" s="58"/>
      <c r="CC61" s="48">
        <v>3743.9700000000003</v>
      </c>
      <c r="CD61" s="48"/>
      <c r="CE61" s="48"/>
      <c r="CF61" s="48"/>
      <c r="CG61" s="48">
        <v>-3580.03</v>
      </c>
      <c r="CH61" s="48">
        <v>3743.9700000000003</v>
      </c>
      <c r="CI61" s="48">
        <v>1.0000000000218279E-2</v>
      </c>
      <c r="CJ61" s="48">
        <v>1.8922194499565058E-4</v>
      </c>
      <c r="CK61" s="48">
        <v>1.018922194521393E-2</v>
      </c>
      <c r="CL61" s="48">
        <v>1.018922194521393E-2</v>
      </c>
      <c r="CM61" s="48">
        <v>0</v>
      </c>
      <c r="CN61" s="48">
        <v>1.8442491720837215E-2</v>
      </c>
      <c r="CO61" s="48">
        <v>0</v>
      </c>
      <c r="CP61" s="52">
        <f t="shared" si="29"/>
        <v>2.0495462021372774E-2</v>
      </c>
      <c r="CQ61" s="43">
        <f t="shared" si="30"/>
        <v>1.2408349600904465E-3</v>
      </c>
      <c r="CR61" s="60">
        <f t="shared" si="31"/>
        <v>2.1736296981463222E-2</v>
      </c>
      <c r="CS61" s="53">
        <f t="shared" si="32"/>
        <v>-477.99950786019764</v>
      </c>
      <c r="CT61" s="50" t="s">
        <v>231</v>
      </c>
      <c r="CU61" s="1" t="s">
        <v>315</v>
      </c>
    </row>
    <row r="62" spans="1:99" ht="30" customHeight="1" x14ac:dyDescent="0.25">
      <c r="A62" s="1">
        <v>14</v>
      </c>
      <c r="B62" s="1" t="s">
        <v>61</v>
      </c>
      <c r="C62" s="1" t="s">
        <v>20</v>
      </c>
      <c r="D62" s="36">
        <v>43830</v>
      </c>
      <c r="E62" s="58">
        <v>4300</v>
      </c>
      <c r="F62" s="43">
        <v>15168.28</v>
      </c>
      <c r="G62" s="43"/>
      <c r="H62" s="43"/>
      <c r="I62" s="43"/>
      <c r="J62" s="43"/>
      <c r="K62" s="48">
        <v>15168.28</v>
      </c>
      <c r="L62" s="49">
        <v>2318.8000000000011</v>
      </c>
      <c r="M62" s="51">
        <v>278.25580111977041</v>
      </c>
      <c r="N62" s="39">
        <v>2597.0558011197713</v>
      </c>
      <c r="O62" s="43">
        <v>110</v>
      </c>
      <c r="P62" s="43">
        <v>2487.0558011197713</v>
      </c>
      <c r="Q62" s="43">
        <v>199.1</v>
      </c>
      <c r="R62" s="43">
        <v>5826.4470596603369</v>
      </c>
      <c r="S62" s="52">
        <v>6025.5470596603373</v>
      </c>
      <c r="T62" s="43"/>
      <c r="U62" s="43"/>
      <c r="V62" s="43">
        <v>302.78197823359568</v>
      </c>
      <c r="W62" s="60">
        <v>6328.3290378939328</v>
      </c>
      <c r="X62" s="53">
        <v>6302.0972875595553</v>
      </c>
      <c r="Y62" s="78">
        <v>1</v>
      </c>
      <c r="Z62" s="43" t="s">
        <v>276</v>
      </c>
      <c r="AA62" s="1">
        <v>14</v>
      </c>
      <c r="AB62" s="1" t="s">
        <v>61</v>
      </c>
      <c r="AC62" s="1" t="s">
        <v>20</v>
      </c>
      <c r="AD62" s="36">
        <v>43861</v>
      </c>
      <c r="AE62" s="77"/>
      <c r="AF62" s="1">
        <v>18108.3</v>
      </c>
      <c r="AG62" s="1"/>
      <c r="AH62" s="1"/>
      <c r="AI62" s="1"/>
      <c r="AJ62" s="1"/>
      <c r="AK62" s="40">
        <f t="shared" si="6"/>
        <v>18108.3</v>
      </c>
      <c r="AL62" s="49">
        <f t="shared" si="8"/>
        <v>2940.0199999999986</v>
      </c>
      <c r="AM62" s="51">
        <f t="shared" si="9"/>
        <v>-2613.8315162769318</v>
      </c>
      <c r="AN62" s="39">
        <f t="shared" si="10"/>
        <v>326.18848372306684</v>
      </c>
      <c r="AO62" s="43">
        <f t="shared" si="11"/>
        <v>326.18848372306684</v>
      </c>
      <c r="AP62" s="43">
        <f t="shared" si="12"/>
        <v>0</v>
      </c>
      <c r="AQ62" s="43">
        <f t="shared" si="13"/>
        <v>590.40115553875103</v>
      </c>
      <c r="AR62" s="43"/>
      <c r="AS62" s="52">
        <f t="shared" si="14"/>
        <v>590.40115553875103</v>
      </c>
      <c r="AT62" s="43">
        <f t="shared" si="15"/>
        <v>2116.0740670522123</v>
      </c>
      <c r="AU62" s="43">
        <f t="shared" si="7"/>
        <v>376.20117158526818</v>
      </c>
      <c r="AV62" s="60">
        <f t="shared" si="16"/>
        <v>3082.6763941762315</v>
      </c>
      <c r="AW62" s="53">
        <f t="shared" si="17"/>
        <v>9384.7736817357872</v>
      </c>
      <c r="AX62" s="78">
        <v>1</v>
      </c>
      <c r="AY62" s="43" t="s">
        <v>276</v>
      </c>
      <c r="AZ62" s="1">
        <v>14</v>
      </c>
      <c r="BA62" s="1" t="s">
        <v>61</v>
      </c>
      <c r="BB62" s="1" t="s">
        <v>20</v>
      </c>
      <c r="BC62" s="36">
        <v>43890</v>
      </c>
      <c r="BD62" s="58">
        <v>7000</v>
      </c>
      <c r="BE62" s="1">
        <v>20637.34</v>
      </c>
      <c r="BF62" s="1"/>
      <c r="BG62" s="1"/>
      <c r="BH62" s="1"/>
      <c r="BI62" s="1"/>
      <c r="BJ62" s="40">
        <v>20637.34</v>
      </c>
      <c r="BK62" s="49">
        <f t="shared" si="18"/>
        <v>2529.0400000000009</v>
      </c>
      <c r="BL62" s="51">
        <f t="shared" si="19"/>
        <v>47.854986776135455</v>
      </c>
      <c r="BM62" s="39">
        <f t="shared" si="20"/>
        <v>2576.8949867761362</v>
      </c>
      <c r="BN62" s="43">
        <f t="shared" si="21"/>
        <v>110</v>
      </c>
      <c r="BO62" s="43">
        <f t="shared" si="22"/>
        <v>2466.8949867761362</v>
      </c>
      <c r="BP62" s="43">
        <f t="shared" si="23"/>
        <v>199.1</v>
      </c>
      <c r="BQ62" s="43">
        <f t="shared" si="24"/>
        <v>5457.701489946714</v>
      </c>
      <c r="BR62" s="52">
        <f t="shared" si="25"/>
        <v>5656.8014899467144</v>
      </c>
      <c r="BS62" s="43">
        <f t="shared" si="26"/>
        <v>380.59700160185122</v>
      </c>
      <c r="BT62" s="60">
        <f t="shared" si="27"/>
        <v>6037.3984915485653</v>
      </c>
      <c r="BU62" s="53">
        <f t="shared" si="28"/>
        <v>8422.1721732843525</v>
      </c>
      <c r="BV62" s="78">
        <v>1</v>
      </c>
      <c r="BW62" s="43" t="s">
        <v>276</v>
      </c>
      <c r="BX62" s="1">
        <v>14</v>
      </c>
      <c r="BY62" s="1" t="s">
        <v>61</v>
      </c>
      <c r="BZ62" s="1" t="s">
        <v>20</v>
      </c>
      <c r="CA62" s="36">
        <v>43890</v>
      </c>
      <c r="CB62" s="58">
        <v>8500</v>
      </c>
      <c r="CC62" s="48">
        <v>20637.34</v>
      </c>
      <c r="CD62" s="48"/>
      <c r="CE62" s="48"/>
      <c r="CF62" s="48"/>
      <c r="CG62" s="48"/>
      <c r="CH62" s="48">
        <v>20637.34</v>
      </c>
      <c r="CI62" s="48">
        <v>2529.0400000000009</v>
      </c>
      <c r="CJ62" s="48">
        <v>47.854986776135455</v>
      </c>
      <c r="CK62" s="48">
        <v>2576.8949867761362</v>
      </c>
      <c r="CL62" s="48">
        <v>110</v>
      </c>
      <c r="CM62" s="48">
        <v>2466.8949867761362</v>
      </c>
      <c r="CN62" s="48">
        <v>199.1</v>
      </c>
      <c r="CO62" s="48">
        <v>5457.701489946714</v>
      </c>
      <c r="CP62" s="52">
        <f t="shared" si="29"/>
        <v>6286.5019464075249</v>
      </c>
      <c r="CQ62" s="43">
        <f t="shared" si="30"/>
        <v>380.59700160185122</v>
      </c>
      <c r="CR62" s="60">
        <f t="shared" si="31"/>
        <v>6667.0989480093758</v>
      </c>
      <c r="CS62" s="53">
        <f t="shared" si="32"/>
        <v>6589.2711212937284</v>
      </c>
      <c r="CT62" s="50" t="s">
        <v>231</v>
      </c>
      <c r="CU62" s="1" t="s">
        <v>315</v>
      </c>
    </row>
    <row r="63" spans="1:99" ht="30" customHeight="1" x14ac:dyDescent="0.25">
      <c r="A63" s="1">
        <v>15</v>
      </c>
      <c r="B63" s="1" t="s">
        <v>62</v>
      </c>
      <c r="C63" s="1" t="s">
        <v>21</v>
      </c>
      <c r="D63" s="36">
        <v>43830</v>
      </c>
      <c r="E63" s="58"/>
      <c r="F63" s="43">
        <v>2557.27</v>
      </c>
      <c r="G63" s="43"/>
      <c r="H63" s="43"/>
      <c r="I63" s="43"/>
      <c r="J63" s="43"/>
      <c r="K63" s="48">
        <v>2557.27</v>
      </c>
      <c r="L63" s="49">
        <v>3.1100000000001273</v>
      </c>
      <c r="M63" s="51">
        <v>0.37319973325966921</v>
      </c>
      <c r="N63" s="39">
        <v>3.4831997332597964</v>
      </c>
      <c r="O63" s="43">
        <v>3.4831997332597964</v>
      </c>
      <c r="P63" s="43">
        <v>0</v>
      </c>
      <c r="Q63" s="43">
        <v>6.3045915172002314</v>
      </c>
      <c r="R63" s="43">
        <v>0</v>
      </c>
      <c r="S63" s="52">
        <v>6.3045915172002314</v>
      </c>
      <c r="T63" s="43"/>
      <c r="U63" s="43"/>
      <c r="V63" s="43">
        <v>0.31680388064884496</v>
      </c>
      <c r="W63" s="60">
        <v>6.621395397849076</v>
      </c>
      <c r="X63" s="53">
        <v>220.95230622830368</v>
      </c>
      <c r="Y63" s="78">
        <v>1</v>
      </c>
      <c r="Z63" s="43" t="s">
        <v>276</v>
      </c>
      <c r="AA63" s="1">
        <v>15</v>
      </c>
      <c r="AB63" s="1" t="s">
        <v>62</v>
      </c>
      <c r="AC63" s="1" t="s">
        <v>21</v>
      </c>
      <c r="AD63" s="36">
        <v>43861</v>
      </c>
      <c r="AE63" s="77"/>
      <c r="AF63" s="1">
        <v>2560.56</v>
      </c>
      <c r="AG63" s="1"/>
      <c r="AH63" s="1"/>
      <c r="AI63" s="1"/>
      <c r="AJ63" s="1"/>
      <c r="AK63" s="40">
        <f t="shared" si="6"/>
        <v>2560.56</v>
      </c>
      <c r="AL63" s="49">
        <f t="shared" si="8"/>
        <v>3.2899999999999636</v>
      </c>
      <c r="AM63" s="51">
        <f t="shared" si="9"/>
        <v>-2.9249820370443107</v>
      </c>
      <c r="AN63" s="39">
        <f t="shared" si="10"/>
        <v>0.36501796295565292</v>
      </c>
      <c r="AO63" s="43">
        <f t="shared" si="11"/>
        <v>0.36501796295565292</v>
      </c>
      <c r="AP63" s="43">
        <f t="shared" si="12"/>
        <v>0</v>
      </c>
      <c r="AQ63" s="43">
        <f t="shared" si="13"/>
        <v>0.66068251294973179</v>
      </c>
      <c r="AR63" s="43"/>
      <c r="AS63" s="52">
        <f t="shared" si="14"/>
        <v>0.66068251294973179</v>
      </c>
      <c r="AT63" s="43">
        <f t="shared" si="15"/>
        <v>2.3679715378132484</v>
      </c>
      <c r="AU63" s="43">
        <f t="shared" si="7"/>
        <v>0.42098416150758139</v>
      </c>
      <c r="AV63" s="60">
        <f t="shared" si="16"/>
        <v>3.4496382122705613</v>
      </c>
      <c r="AW63" s="53">
        <f t="shared" si="17"/>
        <v>224.40194444057425</v>
      </c>
      <c r="AX63" s="78">
        <v>1</v>
      </c>
      <c r="AY63" s="43" t="s">
        <v>276</v>
      </c>
      <c r="AZ63" s="1">
        <v>15</v>
      </c>
      <c r="BA63" s="1" t="s">
        <v>62</v>
      </c>
      <c r="BB63" s="1" t="s">
        <v>21</v>
      </c>
      <c r="BC63" s="36">
        <v>43890</v>
      </c>
      <c r="BD63" s="58"/>
      <c r="BE63" s="1">
        <v>2564</v>
      </c>
      <c r="BF63" s="1"/>
      <c r="BG63" s="1"/>
      <c r="BH63" s="1"/>
      <c r="BI63" s="1"/>
      <c r="BJ63" s="40">
        <v>2564</v>
      </c>
      <c r="BK63" s="49">
        <f t="shared" si="18"/>
        <v>3.4400000000000546</v>
      </c>
      <c r="BL63" s="51">
        <f t="shared" si="19"/>
        <v>6.5092349077084E-2</v>
      </c>
      <c r="BM63" s="39">
        <f t="shared" si="20"/>
        <v>3.5050923490771386</v>
      </c>
      <c r="BN63" s="43">
        <f t="shared" si="21"/>
        <v>3.5050923490771386</v>
      </c>
      <c r="BO63" s="43">
        <f t="shared" si="22"/>
        <v>0</v>
      </c>
      <c r="BP63" s="43">
        <f t="shared" si="23"/>
        <v>6.3442171518296213</v>
      </c>
      <c r="BQ63" s="43">
        <f t="shared" si="24"/>
        <v>0</v>
      </c>
      <c r="BR63" s="52">
        <f t="shared" si="25"/>
        <v>6.3442171518296213</v>
      </c>
      <c r="BS63" s="43">
        <f t="shared" si="26"/>
        <v>0.42684722626180316</v>
      </c>
      <c r="BT63" s="60">
        <f t="shared" si="27"/>
        <v>6.7710643780914248</v>
      </c>
      <c r="BU63" s="53">
        <f t="shared" si="28"/>
        <v>231.17300881866569</v>
      </c>
      <c r="BV63" s="78">
        <v>1</v>
      </c>
      <c r="BW63" s="43" t="s">
        <v>276</v>
      </c>
      <c r="BX63" s="1">
        <v>15</v>
      </c>
      <c r="BY63" s="1" t="s">
        <v>62</v>
      </c>
      <c r="BZ63" s="1" t="s">
        <v>21</v>
      </c>
      <c r="CA63" s="36">
        <v>43890</v>
      </c>
      <c r="CB63" s="58"/>
      <c r="CC63" s="48">
        <v>2564</v>
      </c>
      <c r="CD63" s="48"/>
      <c r="CE63" s="48"/>
      <c r="CF63" s="48"/>
      <c r="CG63" s="48"/>
      <c r="CH63" s="48">
        <v>2564</v>
      </c>
      <c r="CI63" s="48">
        <v>3.4400000000000546</v>
      </c>
      <c r="CJ63" s="48">
        <v>6.5092349077084E-2</v>
      </c>
      <c r="CK63" s="48">
        <v>3.5050923490771386</v>
      </c>
      <c r="CL63" s="48">
        <v>3.5050923490771386</v>
      </c>
      <c r="CM63" s="48">
        <v>0</v>
      </c>
      <c r="CN63" s="48">
        <v>6.3442171518296213</v>
      </c>
      <c r="CO63" s="48">
        <v>0</v>
      </c>
      <c r="CP63" s="52">
        <f t="shared" si="29"/>
        <v>7.05043893519845</v>
      </c>
      <c r="CQ63" s="43">
        <f t="shared" si="30"/>
        <v>0.42684722626180316</v>
      </c>
      <c r="CR63" s="60">
        <f t="shared" si="31"/>
        <v>7.4772861614602535</v>
      </c>
      <c r="CS63" s="53">
        <f t="shared" si="32"/>
        <v>238.65029498012595</v>
      </c>
      <c r="CT63" s="50" t="s">
        <v>231</v>
      </c>
      <c r="CU63" s="1" t="s">
        <v>315</v>
      </c>
    </row>
    <row r="64" spans="1:99" ht="30" customHeight="1" x14ac:dyDescent="0.25">
      <c r="A64" s="1">
        <v>16</v>
      </c>
      <c r="B64" s="1" t="s">
        <v>63</v>
      </c>
      <c r="C64" s="1" t="s">
        <v>52</v>
      </c>
      <c r="D64" s="36">
        <v>43830</v>
      </c>
      <c r="E64" s="58"/>
      <c r="F64" s="43">
        <v>11215.1</v>
      </c>
      <c r="G64" s="43"/>
      <c r="H64" s="43"/>
      <c r="I64" s="43"/>
      <c r="J64" s="43"/>
      <c r="K64" s="48">
        <v>11215.1</v>
      </c>
      <c r="L64" s="49">
        <v>571.5</v>
      </c>
      <c r="M64" s="51">
        <v>68.579950983245084</v>
      </c>
      <c r="N64" s="39">
        <v>640.07995098324511</v>
      </c>
      <c r="O64" s="43">
        <v>110</v>
      </c>
      <c r="P64" s="43">
        <v>530.07995098324511</v>
      </c>
      <c r="Q64" s="43">
        <v>199.1</v>
      </c>
      <c r="R64" s="43">
        <v>1241.8228695957148</v>
      </c>
      <c r="S64" s="52">
        <v>1440.9228695957147</v>
      </c>
      <c r="T64" s="43"/>
      <c r="U64" s="43"/>
      <c r="V64" s="43">
        <v>72.405952956379949</v>
      </c>
      <c r="W64" s="60">
        <v>1513.3288225520946</v>
      </c>
      <c r="X64" s="53">
        <v>707.57865093727389</v>
      </c>
      <c r="Y64" s="78">
        <v>1</v>
      </c>
      <c r="Z64" s="43" t="s">
        <v>276</v>
      </c>
      <c r="AA64" s="1">
        <v>16</v>
      </c>
      <c r="AB64" s="1" t="s">
        <v>63</v>
      </c>
      <c r="AC64" s="1" t="s">
        <v>52</v>
      </c>
      <c r="AD64" s="36">
        <v>43861</v>
      </c>
      <c r="AE64" s="77"/>
      <c r="AF64" s="1">
        <v>11855.11</v>
      </c>
      <c r="AG64" s="1"/>
      <c r="AH64" s="1"/>
      <c r="AI64" s="1"/>
      <c r="AJ64" s="1"/>
      <c r="AK64" s="40">
        <f t="shared" si="6"/>
        <v>11855.11</v>
      </c>
      <c r="AL64" s="49">
        <f t="shared" si="8"/>
        <v>640.01000000000022</v>
      </c>
      <c r="AM64" s="51">
        <f t="shared" si="9"/>
        <v>-569.00235669566894</v>
      </c>
      <c r="AN64" s="39">
        <f t="shared" si="10"/>
        <v>71.007643304331282</v>
      </c>
      <c r="AO64" s="43">
        <f t="shared" si="11"/>
        <v>71.007643304331282</v>
      </c>
      <c r="AP64" s="43">
        <f t="shared" si="12"/>
        <v>0</v>
      </c>
      <c r="AQ64" s="43">
        <f t="shared" si="13"/>
        <v>128.52383438083962</v>
      </c>
      <c r="AR64" s="43"/>
      <c r="AS64" s="52">
        <f t="shared" si="14"/>
        <v>128.52383438083962</v>
      </c>
      <c r="AT64" s="43">
        <f t="shared" si="15"/>
        <v>460.6460376643991</v>
      </c>
      <c r="AU64" s="43">
        <f t="shared" si="7"/>
        <v>81.894855077954418</v>
      </c>
      <c r="AV64" s="60">
        <f t="shared" si="16"/>
        <v>671.06472712319305</v>
      </c>
      <c r="AW64" s="53">
        <f t="shared" si="17"/>
        <v>1378.6433780604671</v>
      </c>
      <c r="AX64" s="78">
        <v>1</v>
      </c>
      <c r="AY64" s="43" t="s">
        <v>276</v>
      </c>
      <c r="AZ64" s="1">
        <v>16</v>
      </c>
      <c r="BA64" s="1" t="s">
        <v>63</v>
      </c>
      <c r="BB64" s="1" t="s">
        <v>52</v>
      </c>
      <c r="BC64" s="36">
        <v>43890</v>
      </c>
      <c r="BD64" s="58"/>
      <c r="BE64" s="1">
        <v>12313.42</v>
      </c>
      <c r="BF64" s="1"/>
      <c r="BG64" s="1"/>
      <c r="BH64" s="1"/>
      <c r="BI64" s="1"/>
      <c r="BJ64" s="40">
        <v>12313.42</v>
      </c>
      <c r="BK64" s="49">
        <f t="shared" si="18"/>
        <v>458.30999999999949</v>
      </c>
      <c r="BL64" s="51">
        <f t="shared" si="19"/>
        <v>8.6722309609063544</v>
      </c>
      <c r="BM64" s="39">
        <f t="shared" si="20"/>
        <v>466.98223096090584</v>
      </c>
      <c r="BN64" s="43">
        <f t="shared" si="21"/>
        <v>110</v>
      </c>
      <c r="BO64" s="43">
        <f t="shared" si="22"/>
        <v>356.98223096090584</v>
      </c>
      <c r="BP64" s="43">
        <f t="shared" si="23"/>
        <v>199.1</v>
      </c>
      <c r="BQ64" s="43">
        <f t="shared" si="24"/>
        <v>789.77924242570964</v>
      </c>
      <c r="BR64" s="52">
        <f t="shared" si="25"/>
        <v>988.87924242570966</v>
      </c>
      <c r="BS64" s="43">
        <f t="shared" si="26"/>
        <v>66.533088580607142</v>
      </c>
      <c r="BT64" s="60">
        <f t="shared" si="27"/>
        <v>1055.4123310063169</v>
      </c>
      <c r="BU64" s="53">
        <f t="shared" si="28"/>
        <v>2434.0557090667839</v>
      </c>
      <c r="BV64" s="78">
        <v>1</v>
      </c>
      <c r="BW64" s="43" t="s">
        <v>276</v>
      </c>
      <c r="BX64" s="1">
        <v>16</v>
      </c>
      <c r="BY64" s="1" t="s">
        <v>63</v>
      </c>
      <c r="BZ64" s="1" t="s">
        <v>52</v>
      </c>
      <c r="CA64" s="36">
        <v>43890</v>
      </c>
      <c r="CB64" s="58"/>
      <c r="CC64" s="48">
        <v>12313.42</v>
      </c>
      <c r="CD64" s="48"/>
      <c r="CE64" s="48"/>
      <c r="CF64" s="48"/>
      <c r="CG64" s="48"/>
      <c r="CH64" s="48">
        <v>12313.42</v>
      </c>
      <c r="CI64" s="48">
        <v>458.30999999999949</v>
      </c>
      <c r="CJ64" s="48">
        <v>8.6722309609063544</v>
      </c>
      <c r="CK64" s="48">
        <v>466.98223096090584</v>
      </c>
      <c r="CL64" s="48">
        <v>110</v>
      </c>
      <c r="CM64" s="48">
        <v>356.98223096090584</v>
      </c>
      <c r="CN64" s="48">
        <v>199.1</v>
      </c>
      <c r="CO64" s="48">
        <v>789.77924242570964</v>
      </c>
      <c r="CP64" s="52">
        <f t="shared" si="29"/>
        <v>1098.9587125019975</v>
      </c>
      <c r="CQ64" s="43">
        <f t="shared" si="30"/>
        <v>66.533088580607142</v>
      </c>
      <c r="CR64" s="60">
        <f t="shared" si="31"/>
        <v>1165.4918010826048</v>
      </c>
      <c r="CS64" s="53">
        <f t="shared" si="32"/>
        <v>3599.5475101493885</v>
      </c>
      <c r="CT64" s="50" t="s">
        <v>231</v>
      </c>
      <c r="CU64" s="1" t="s">
        <v>315</v>
      </c>
    </row>
    <row r="65" spans="1:99" ht="30" customHeight="1" x14ac:dyDescent="0.25">
      <c r="A65" s="1">
        <v>17</v>
      </c>
      <c r="B65" s="1" t="s">
        <v>64</v>
      </c>
      <c r="C65" s="1" t="s">
        <v>22</v>
      </c>
      <c r="D65" s="36">
        <v>43830</v>
      </c>
      <c r="E65" s="58"/>
      <c r="F65" s="43">
        <v>267.34000000000003</v>
      </c>
      <c r="G65" s="43"/>
      <c r="H65" s="43"/>
      <c r="I65" s="43"/>
      <c r="J65" s="43"/>
      <c r="K65" s="48">
        <v>267.34000000000003</v>
      </c>
      <c r="L65" s="49">
        <v>35.060000000000031</v>
      </c>
      <c r="M65" s="51">
        <v>4.2071969929528867</v>
      </c>
      <c r="N65" s="39">
        <v>39.267196992952918</v>
      </c>
      <c r="O65" s="43">
        <v>39.267196992952918</v>
      </c>
      <c r="P65" s="43">
        <v>0</v>
      </c>
      <c r="Q65" s="43">
        <v>71.073626557244779</v>
      </c>
      <c r="R65" s="43">
        <v>0</v>
      </c>
      <c r="S65" s="52">
        <v>71.073626557244779</v>
      </c>
      <c r="T65" s="43"/>
      <c r="U65" s="43"/>
      <c r="V65" s="43">
        <v>3.571428956767865</v>
      </c>
      <c r="W65" s="60">
        <v>74.64505551401264</v>
      </c>
      <c r="X65" s="53">
        <v>-528.45791956065773</v>
      </c>
      <c r="Y65" s="78">
        <v>1</v>
      </c>
      <c r="Z65" s="43" t="s">
        <v>48</v>
      </c>
      <c r="AA65" s="1">
        <v>17</v>
      </c>
      <c r="AB65" s="1" t="s">
        <v>64</v>
      </c>
      <c r="AC65" s="1" t="s">
        <v>22</v>
      </c>
      <c r="AD65" s="36">
        <v>43861</v>
      </c>
      <c r="AE65" s="77"/>
      <c r="AF65" s="1">
        <v>289.51</v>
      </c>
      <c r="AG65" s="1"/>
      <c r="AH65" s="1"/>
      <c r="AI65" s="1"/>
      <c r="AJ65" s="1"/>
      <c r="AK65" s="40">
        <f t="shared" si="6"/>
        <v>289.51</v>
      </c>
      <c r="AL65" s="49">
        <f t="shared" si="8"/>
        <v>22.169999999999959</v>
      </c>
      <c r="AM65" s="51">
        <f t="shared" si="9"/>
        <v>-19.710289289140718</v>
      </c>
      <c r="AN65" s="39">
        <f t="shared" si="10"/>
        <v>2.4597107108592411</v>
      </c>
      <c r="AO65" s="43">
        <f t="shared" si="11"/>
        <v>2.4597107108592411</v>
      </c>
      <c r="AP65" s="43">
        <f t="shared" si="12"/>
        <v>0</v>
      </c>
      <c r="AQ65" s="43">
        <f t="shared" si="13"/>
        <v>4.4520763866552269</v>
      </c>
      <c r="AR65" s="43"/>
      <c r="AS65" s="52">
        <f t="shared" si="14"/>
        <v>4.4520763866552269</v>
      </c>
      <c r="AT65" s="43">
        <f t="shared" si="15"/>
        <v>15.956817323197635</v>
      </c>
      <c r="AU65" s="43">
        <f t="shared" si="7"/>
        <v>2.8368446384872859</v>
      </c>
      <c r="AV65" s="60">
        <f t="shared" si="16"/>
        <v>23.245738348340147</v>
      </c>
      <c r="AW65" s="53">
        <f t="shared" si="17"/>
        <v>-505.2121812123176</v>
      </c>
      <c r="AX65" s="78">
        <v>1</v>
      </c>
      <c r="AY65" s="43" t="s">
        <v>48</v>
      </c>
      <c r="AZ65" s="1">
        <v>17</v>
      </c>
      <c r="BA65" s="1" t="s">
        <v>64</v>
      </c>
      <c r="BB65" s="1" t="s">
        <v>22</v>
      </c>
      <c r="BC65" s="36">
        <v>43890</v>
      </c>
      <c r="BD65" s="58"/>
      <c r="BE65" s="1">
        <v>305.8</v>
      </c>
      <c r="BF65" s="1"/>
      <c r="BG65" s="1"/>
      <c r="BH65" s="1"/>
      <c r="BI65" s="1"/>
      <c r="BJ65" s="40">
        <v>305.8</v>
      </c>
      <c r="BK65" s="49">
        <f t="shared" si="18"/>
        <v>16.29000000000002</v>
      </c>
      <c r="BL65" s="51">
        <f t="shared" si="19"/>
        <v>0.30824254839118687</v>
      </c>
      <c r="BM65" s="39">
        <f t="shared" si="20"/>
        <v>16.598242548391209</v>
      </c>
      <c r="BN65" s="43">
        <f t="shared" si="21"/>
        <v>16.598242548391209</v>
      </c>
      <c r="BO65" s="43">
        <f t="shared" si="22"/>
        <v>0</v>
      </c>
      <c r="BP65" s="43">
        <f t="shared" si="23"/>
        <v>30.04281901258809</v>
      </c>
      <c r="BQ65" s="43">
        <f t="shared" si="24"/>
        <v>0</v>
      </c>
      <c r="BR65" s="52">
        <f t="shared" si="25"/>
        <v>30.04281901258809</v>
      </c>
      <c r="BS65" s="43">
        <f t="shared" si="26"/>
        <v>2.0213201499432185</v>
      </c>
      <c r="BT65" s="60">
        <f t="shared" si="27"/>
        <v>32.064139162531312</v>
      </c>
      <c r="BU65" s="53">
        <f t="shared" si="28"/>
        <v>-473.14804204978628</v>
      </c>
      <c r="BV65" s="78">
        <v>1</v>
      </c>
      <c r="BW65" s="43" t="s">
        <v>48</v>
      </c>
      <c r="BX65" s="1">
        <v>17</v>
      </c>
      <c r="BY65" s="1" t="s">
        <v>64</v>
      </c>
      <c r="BZ65" s="1" t="s">
        <v>22</v>
      </c>
      <c r="CA65" s="36">
        <v>43890</v>
      </c>
      <c r="CB65" s="58"/>
      <c r="CC65" s="48">
        <v>305.8</v>
      </c>
      <c r="CD65" s="48"/>
      <c r="CE65" s="48"/>
      <c r="CF65" s="48"/>
      <c r="CG65" s="48"/>
      <c r="CH65" s="48">
        <v>305.8</v>
      </c>
      <c r="CI65" s="48">
        <v>16.29000000000002</v>
      </c>
      <c r="CJ65" s="48">
        <v>0.30824254839118687</v>
      </c>
      <c r="CK65" s="48">
        <v>16.598242548391209</v>
      </c>
      <c r="CL65" s="48">
        <v>16.598242548391209</v>
      </c>
      <c r="CM65" s="48">
        <v>0</v>
      </c>
      <c r="CN65" s="48">
        <v>30.04281901258809</v>
      </c>
      <c r="CO65" s="48">
        <v>0</v>
      </c>
      <c r="CP65" s="52">
        <f t="shared" si="29"/>
        <v>33.387107632087528</v>
      </c>
      <c r="CQ65" s="43">
        <f t="shared" si="30"/>
        <v>2.0213201499432185</v>
      </c>
      <c r="CR65" s="60">
        <f t="shared" si="31"/>
        <v>35.408427782030749</v>
      </c>
      <c r="CS65" s="53">
        <f t="shared" si="32"/>
        <v>-437.73961426775554</v>
      </c>
      <c r="CT65" s="50" t="s">
        <v>231</v>
      </c>
      <c r="CU65" s="1" t="s">
        <v>315</v>
      </c>
    </row>
    <row r="66" spans="1:99" ht="30" customHeight="1" x14ac:dyDescent="0.25">
      <c r="A66" s="1">
        <v>18</v>
      </c>
      <c r="B66" s="1" t="s">
        <v>65</v>
      </c>
      <c r="C66" s="1" t="s">
        <v>23</v>
      </c>
      <c r="D66" s="36">
        <v>43830</v>
      </c>
      <c r="E66" s="58">
        <v>2500</v>
      </c>
      <c r="F66" s="43">
        <v>58475.630000000005</v>
      </c>
      <c r="G66" s="43"/>
      <c r="H66" s="43"/>
      <c r="I66" s="43"/>
      <c r="J66" s="43"/>
      <c r="K66" s="48">
        <v>58475.630000000005</v>
      </c>
      <c r="L66" s="49">
        <v>845.64000000000669</v>
      </c>
      <c r="M66" s="51">
        <v>101.47672747064189</v>
      </c>
      <c r="N66" s="39">
        <v>947.11672747064858</v>
      </c>
      <c r="O66" s="43">
        <v>110</v>
      </c>
      <c r="P66" s="43">
        <v>837.11672747064858</v>
      </c>
      <c r="Q66" s="43">
        <v>199.1</v>
      </c>
      <c r="R66" s="43">
        <v>1961.1205720305259</v>
      </c>
      <c r="S66" s="52">
        <v>2160.220572030526</v>
      </c>
      <c r="T66" s="43"/>
      <c r="U66" s="43"/>
      <c r="V66" s="43">
        <v>108.55045222353351</v>
      </c>
      <c r="W66" s="60">
        <v>2268.7710242540597</v>
      </c>
      <c r="X66" s="53">
        <v>2242.5712003373246</v>
      </c>
      <c r="Y66" s="78">
        <v>1</v>
      </c>
      <c r="Z66" s="43" t="s">
        <v>48</v>
      </c>
      <c r="AA66" s="1">
        <v>18</v>
      </c>
      <c r="AB66" s="1" t="s">
        <v>65</v>
      </c>
      <c r="AC66" s="1" t="s">
        <v>23</v>
      </c>
      <c r="AD66" s="36">
        <v>43861</v>
      </c>
      <c r="AE66" s="77">
        <v>2250</v>
      </c>
      <c r="AF66" s="1">
        <v>59328.630000000005</v>
      </c>
      <c r="AG66" s="1"/>
      <c r="AH66" s="1"/>
      <c r="AI66" s="1"/>
      <c r="AJ66" s="1"/>
      <c r="AK66" s="40">
        <f t="shared" si="6"/>
        <v>59328.630000000005</v>
      </c>
      <c r="AL66" s="49">
        <f t="shared" si="8"/>
        <v>853</v>
      </c>
      <c r="AM66" s="51">
        <f t="shared" si="9"/>
        <v>-758.36160413338132</v>
      </c>
      <c r="AN66" s="39">
        <f t="shared" si="10"/>
        <v>94.63839586661868</v>
      </c>
      <c r="AO66" s="43">
        <f t="shared" si="11"/>
        <v>94.63839586661868</v>
      </c>
      <c r="AP66" s="43">
        <f t="shared" si="12"/>
        <v>0</v>
      </c>
      <c r="AQ66" s="43">
        <f t="shared" si="13"/>
        <v>171.29549651857982</v>
      </c>
      <c r="AR66" s="43"/>
      <c r="AS66" s="52">
        <f t="shared" si="14"/>
        <v>171.29549651857982</v>
      </c>
      <c r="AT66" s="43">
        <f t="shared" si="15"/>
        <v>613.94520418076706</v>
      </c>
      <c r="AU66" s="43">
        <f t="shared" si="7"/>
        <v>109.14878108388176</v>
      </c>
      <c r="AV66" s="60">
        <f t="shared" si="16"/>
        <v>894.38948178322869</v>
      </c>
      <c r="AW66" s="53">
        <f t="shared" si="17"/>
        <v>886.96068212055332</v>
      </c>
      <c r="AX66" s="78">
        <v>1</v>
      </c>
      <c r="AY66" s="43" t="s">
        <v>48</v>
      </c>
      <c r="AZ66" s="1">
        <v>18</v>
      </c>
      <c r="BA66" s="1" t="s">
        <v>65</v>
      </c>
      <c r="BB66" s="1" t="s">
        <v>23</v>
      </c>
      <c r="BC66" s="36">
        <v>43890</v>
      </c>
      <c r="BD66" s="58">
        <v>1000</v>
      </c>
      <c r="BE66" s="1">
        <v>60186.81</v>
      </c>
      <c r="BF66" s="1"/>
      <c r="BG66" s="1"/>
      <c r="BH66" s="1"/>
      <c r="BI66" s="1"/>
      <c r="BJ66" s="40">
        <v>60186.81</v>
      </c>
      <c r="BK66" s="49">
        <f t="shared" si="18"/>
        <v>858.17999999999302</v>
      </c>
      <c r="BL66" s="51">
        <f t="shared" si="19"/>
        <v>16.238648875282152</v>
      </c>
      <c r="BM66" s="39">
        <f t="shared" si="20"/>
        <v>874.41864887527515</v>
      </c>
      <c r="BN66" s="43">
        <f t="shared" si="21"/>
        <v>110</v>
      </c>
      <c r="BO66" s="43">
        <f t="shared" si="22"/>
        <v>764.41864887527515</v>
      </c>
      <c r="BP66" s="43">
        <f t="shared" si="23"/>
        <v>199.1</v>
      </c>
      <c r="BQ66" s="43">
        <f t="shared" si="24"/>
        <v>1691.1821627080219</v>
      </c>
      <c r="BR66" s="52">
        <f t="shared" si="25"/>
        <v>1890.2821627080218</v>
      </c>
      <c r="BS66" s="43">
        <f t="shared" si="26"/>
        <v>127.18065581525518</v>
      </c>
      <c r="BT66" s="60">
        <f t="shared" si="27"/>
        <v>2017.4628185232771</v>
      </c>
      <c r="BU66" s="53">
        <f t="shared" si="28"/>
        <v>1904.4235006438303</v>
      </c>
      <c r="BV66" s="78">
        <v>1</v>
      </c>
      <c r="BW66" s="43" t="s">
        <v>48</v>
      </c>
      <c r="BX66" s="1">
        <v>18</v>
      </c>
      <c r="BY66" s="1" t="s">
        <v>65</v>
      </c>
      <c r="BZ66" s="1" t="s">
        <v>23</v>
      </c>
      <c r="CA66" s="36">
        <v>43890</v>
      </c>
      <c r="CB66" s="58">
        <v>2000</v>
      </c>
      <c r="CC66" s="48">
        <v>60186.81</v>
      </c>
      <c r="CD66" s="48"/>
      <c r="CE66" s="48"/>
      <c r="CF66" s="48"/>
      <c r="CG66" s="48"/>
      <c r="CH66" s="48">
        <v>60186.81</v>
      </c>
      <c r="CI66" s="48">
        <v>858.17999999999302</v>
      </c>
      <c r="CJ66" s="48">
        <v>16.238648875282152</v>
      </c>
      <c r="CK66" s="48">
        <v>874.41864887527515</v>
      </c>
      <c r="CL66" s="48">
        <v>110</v>
      </c>
      <c r="CM66" s="48">
        <v>764.41864887527515</v>
      </c>
      <c r="CN66" s="48">
        <v>199.1</v>
      </c>
      <c r="CO66" s="48">
        <v>1691.1821627080219</v>
      </c>
      <c r="CP66" s="52">
        <f t="shared" si="29"/>
        <v>2100.7034657734371</v>
      </c>
      <c r="CQ66" s="43">
        <f t="shared" si="30"/>
        <v>127.18065581525518</v>
      </c>
      <c r="CR66" s="60">
        <f t="shared" si="31"/>
        <v>2227.8841215886923</v>
      </c>
      <c r="CS66" s="53">
        <f t="shared" si="32"/>
        <v>2132.3076222325226</v>
      </c>
      <c r="CT66" s="50" t="s">
        <v>231</v>
      </c>
      <c r="CU66" s="1" t="s">
        <v>315</v>
      </c>
    </row>
    <row r="67" spans="1:99" ht="30" customHeight="1" x14ac:dyDescent="0.25">
      <c r="A67" s="1">
        <v>19</v>
      </c>
      <c r="B67" s="1" t="s">
        <v>66</v>
      </c>
      <c r="C67" s="1" t="s">
        <v>24</v>
      </c>
      <c r="D67" s="36">
        <v>43830</v>
      </c>
      <c r="E67" s="58">
        <v>6500</v>
      </c>
      <c r="F67" s="43">
        <v>21377.71</v>
      </c>
      <c r="G67" s="43"/>
      <c r="H67" s="43"/>
      <c r="I67" s="43"/>
      <c r="J67" s="43"/>
      <c r="K67" s="48">
        <v>21377.71</v>
      </c>
      <c r="L67" s="49">
        <v>1664.1699999999983</v>
      </c>
      <c r="M67" s="51">
        <v>199.7002572664687</v>
      </c>
      <c r="N67" s="39">
        <v>1863.870257266467</v>
      </c>
      <c r="O67" s="43">
        <v>110</v>
      </c>
      <c r="P67" s="43">
        <v>1753.870257266467</v>
      </c>
      <c r="Q67" s="43">
        <v>199.1</v>
      </c>
      <c r="R67" s="43">
        <v>4108.8069672079737</v>
      </c>
      <c r="S67" s="52">
        <v>4307.906967207974</v>
      </c>
      <c r="T67" s="43"/>
      <c r="U67" s="43"/>
      <c r="V67" s="43">
        <v>216.47106572445341</v>
      </c>
      <c r="W67" s="60">
        <v>4524.3780329324272</v>
      </c>
      <c r="X67" s="53">
        <v>4170.7996257928298</v>
      </c>
      <c r="Y67" s="78">
        <v>1</v>
      </c>
      <c r="Z67" s="43" t="s">
        <v>48</v>
      </c>
      <c r="AA67" s="1">
        <v>19</v>
      </c>
      <c r="AB67" s="1" t="s">
        <v>66</v>
      </c>
      <c r="AC67" s="1" t="s">
        <v>24</v>
      </c>
      <c r="AD67" s="36">
        <v>43861</v>
      </c>
      <c r="AE67" s="77"/>
      <c r="AF67" s="1">
        <v>23924.55</v>
      </c>
      <c r="AG67" s="1"/>
      <c r="AH67" s="1"/>
      <c r="AI67" s="1"/>
      <c r="AJ67" s="1"/>
      <c r="AK67" s="40">
        <f t="shared" si="6"/>
        <v>23924.55</v>
      </c>
      <c r="AL67" s="49">
        <f t="shared" si="8"/>
        <v>2546.84</v>
      </c>
      <c r="AM67" s="51">
        <f t="shared" si="9"/>
        <v>-2264.2739365428615</v>
      </c>
      <c r="AN67" s="39">
        <f t="shared" si="10"/>
        <v>282.56606345713863</v>
      </c>
      <c r="AO67" s="43">
        <f t="shared" si="11"/>
        <v>282.56606345713863</v>
      </c>
      <c r="AP67" s="43">
        <f t="shared" si="12"/>
        <v>0</v>
      </c>
      <c r="AQ67" s="43">
        <f t="shared" si="13"/>
        <v>511.44457485742095</v>
      </c>
      <c r="AR67" s="43"/>
      <c r="AS67" s="52">
        <f t="shared" si="14"/>
        <v>511.44457485742095</v>
      </c>
      <c r="AT67" s="43">
        <f t="shared" si="15"/>
        <v>1833.0834745788343</v>
      </c>
      <c r="AU67" s="43">
        <f t="shared" si="7"/>
        <v>325.89036531731955</v>
      </c>
      <c r="AV67" s="60">
        <f t="shared" si="16"/>
        <v>2670.4184147535748</v>
      </c>
      <c r="AW67" s="53">
        <f t="shared" si="17"/>
        <v>6841.2180405464042</v>
      </c>
      <c r="AX67" s="78">
        <v>1</v>
      </c>
      <c r="AY67" s="43" t="s">
        <v>48</v>
      </c>
      <c r="AZ67" s="1">
        <v>19</v>
      </c>
      <c r="BA67" s="1" t="s">
        <v>66</v>
      </c>
      <c r="BB67" s="1" t="s">
        <v>24</v>
      </c>
      <c r="BC67" s="36">
        <v>43890</v>
      </c>
      <c r="BD67" s="58">
        <v>8500</v>
      </c>
      <c r="BE67" s="1">
        <v>26021.56</v>
      </c>
      <c r="BF67" s="1"/>
      <c r="BG67" s="1"/>
      <c r="BH67" s="1"/>
      <c r="BI67" s="1"/>
      <c r="BJ67" s="40">
        <v>26021.56</v>
      </c>
      <c r="BK67" s="49">
        <f t="shared" si="18"/>
        <v>2097.010000000002</v>
      </c>
      <c r="BL67" s="51">
        <f t="shared" si="19"/>
        <v>39.68003108666683</v>
      </c>
      <c r="BM67" s="39">
        <f t="shared" si="20"/>
        <v>2136.690031086669</v>
      </c>
      <c r="BN67" s="43">
        <f t="shared" si="21"/>
        <v>110</v>
      </c>
      <c r="BO67" s="43">
        <f t="shared" si="22"/>
        <v>2026.690031086669</v>
      </c>
      <c r="BP67" s="43">
        <f t="shared" si="23"/>
        <v>199.1</v>
      </c>
      <c r="BQ67" s="43">
        <f t="shared" si="24"/>
        <v>4483.8022135579567</v>
      </c>
      <c r="BR67" s="52">
        <f t="shared" si="25"/>
        <v>4682.9022135579571</v>
      </c>
      <c r="BS67" s="43">
        <f t="shared" si="26"/>
        <v>315.07178472540306</v>
      </c>
      <c r="BT67" s="60">
        <f t="shared" si="27"/>
        <v>4997.9739982833598</v>
      </c>
      <c r="BU67" s="53">
        <f t="shared" si="28"/>
        <v>3339.192038829764</v>
      </c>
      <c r="BV67" s="78">
        <v>1</v>
      </c>
      <c r="BW67" s="43" t="s">
        <v>48</v>
      </c>
      <c r="BX67" s="1">
        <v>19</v>
      </c>
      <c r="BY67" s="1" t="s">
        <v>66</v>
      </c>
      <c r="BZ67" s="1" t="s">
        <v>24</v>
      </c>
      <c r="CA67" s="36">
        <v>43890</v>
      </c>
      <c r="CB67" s="58">
        <v>7000</v>
      </c>
      <c r="CC67" s="48">
        <v>26021.56</v>
      </c>
      <c r="CD67" s="48"/>
      <c r="CE67" s="48"/>
      <c r="CF67" s="48"/>
      <c r="CG67" s="48"/>
      <c r="CH67" s="48">
        <v>26021.56</v>
      </c>
      <c r="CI67" s="48">
        <v>2097.010000000002</v>
      </c>
      <c r="CJ67" s="48">
        <v>39.68003108666683</v>
      </c>
      <c r="CK67" s="48">
        <v>2136.690031086669</v>
      </c>
      <c r="CL67" s="48">
        <v>110</v>
      </c>
      <c r="CM67" s="48">
        <v>2026.690031086669</v>
      </c>
      <c r="CN67" s="48">
        <v>199.1</v>
      </c>
      <c r="CO67" s="48">
        <v>4483.8022135579567</v>
      </c>
      <c r="CP67" s="52">
        <f t="shared" si="29"/>
        <v>5204.1907308728123</v>
      </c>
      <c r="CQ67" s="43">
        <f t="shared" si="30"/>
        <v>315.07178472540306</v>
      </c>
      <c r="CR67" s="60">
        <f t="shared" si="31"/>
        <v>5519.262515598215</v>
      </c>
      <c r="CS67" s="53">
        <f t="shared" si="32"/>
        <v>1858.454554427979</v>
      </c>
      <c r="CT67" s="50" t="s">
        <v>231</v>
      </c>
      <c r="CU67" s="1" t="s">
        <v>315</v>
      </c>
    </row>
    <row r="68" spans="1:99" ht="30" customHeight="1" x14ac:dyDescent="0.25">
      <c r="A68" s="1">
        <v>20</v>
      </c>
      <c r="B68" s="1" t="s">
        <v>244</v>
      </c>
      <c r="C68" s="1" t="s">
        <v>241</v>
      </c>
      <c r="D68" s="36">
        <v>43830</v>
      </c>
      <c r="E68" s="58"/>
      <c r="F68" s="43">
        <v>11568.54</v>
      </c>
      <c r="G68" s="43">
        <v>863.81999999999994</v>
      </c>
      <c r="H68" s="43">
        <v>-7208.6100000000006</v>
      </c>
      <c r="I68" s="43"/>
      <c r="J68" s="43">
        <v>3368.4500000000003</v>
      </c>
      <c r="K68" s="48">
        <v>5223.75</v>
      </c>
      <c r="L68" s="49">
        <v>314.42000000000007</v>
      </c>
      <c r="M68" s="51">
        <v>37.730373032636791</v>
      </c>
      <c r="N68" s="39">
        <v>352.15037303263688</v>
      </c>
      <c r="O68" s="43">
        <v>110</v>
      </c>
      <c r="P68" s="43">
        <v>242.15037303263688</v>
      </c>
      <c r="Q68" s="43">
        <v>199.1</v>
      </c>
      <c r="R68" s="43">
        <v>567.28776584603702</v>
      </c>
      <c r="S68" s="52">
        <v>766.38776584603704</v>
      </c>
      <c r="T68" s="43"/>
      <c r="U68" s="43"/>
      <c r="V68" s="43">
        <v>38.510761187212346</v>
      </c>
      <c r="W68" s="60">
        <v>804.89852703324937</v>
      </c>
      <c r="X68" s="53">
        <v>-5120.3794423767622</v>
      </c>
      <c r="Y68" s="78">
        <v>2</v>
      </c>
      <c r="Z68" s="43" t="s">
        <v>48</v>
      </c>
      <c r="AA68" s="1">
        <v>20</v>
      </c>
      <c r="AB68" s="1" t="s">
        <v>244</v>
      </c>
      <c r="AC68" s="1" t="s">
        <v>241</v>
      </c>
      <c r="AD68" s="36">
        <v>43861</v>
      </c>
      <c r="AE68" s="77"/>
      <c r="AF68" s="1">
        <v>11723.9</v>
      </c>
      <c r="AG68" s="1">
        <v>863.81999999999994</v>
      </c>
      <c r="AH68" s="1">
        <v>-7208.6100000000006</v>
      </c>
      <c r="AI68" s="1"/>
      <c r="AJ68" s="1">
        <v>3368.4500000000003</v>
      </c>
      <c r="AK68" s="40">
        <f t="shared" si="6"/>
        <v>5379.1099999999988</v>
      </c>
      <c r="AL68" s="49">
        <f t="shared" si="8"/>
        <v>155.35999999999876</v>
      </c>
      <c r="AM68" s="51">
        <f t="shared" si="9"/>
        <v>-138.12316391343631</v>
      </c>
      <c r="AN68" s="39">
        <f t="shared" si="10"/>
        <v>17.236836086562448</v>
      </c>
      <c r="AO68" s="43">
        <f t="shared" si="11"/>
        <v>17.236836086562448</v>
      </c>
      <c r="AP68" s="43">
        <f t="shared" si="12"/>
        <v>0</v>
      </c>
      <c r="AQ68" s="43">
        <f t="shared" si="13"/>
        <v>31.198673316678033</v>
      </c>
      <c r="AR68" s="43"/>
      <c r="AS68" s="52">
        <f t="shared" si="14"/>
        <v>31.198673316678033</v>
      </c>
      <c r="AT68" s="43">
        <f t="shared" si="15"/>
        <v>111.82007845430628</v>
      </c>
      <c r="AU68" s="43">
        <f t="shared" si="7"/>
        <v>19.879665450400637</v>
      </c>
      <c r="AV68" s="60">
        <f t="shared" si="16"/>
        <v>162.89841722138496</v>
      </c>
      <c r="AW68" s="53">
        <f t="shared" si="17"/>
        <v>-4957.4810251553772</v>
      </c>
      <c r="AX68" s="78">
        <v>2</v>
      </c>
      <c r="AY68" s="43" t="s">
        <v>48</v>
      </c>
      <c r="AZ68" s="1">
        <v>20</v>
      </c>
      <c r="BA68" s="1" t="s">
        <v>244</v>
      </c>
      <c r="BB68" s="1" t="s">
        <v>241</v>
      </c>
      <c r="BC68" s="36">
        <v>43890</v>
      </c>
      <c r="BD68" s="58"/>
      <c r="BE68" s="1">
        <v>12005.64</v>
      </c>
      <c r="BF68" s="1">
        <v>863.81999999999994</v>
      </c>
      <c r="BG68" s="1">
        <v>-7208.6100000000006</v>
      </c>
      <c r="BH68" s="1"/>
      <c r="BI68" s="1">
        <v>3368.4500000000003</v>
      </c>
      <c r="BJ68" s="40">
        <v>5660.8499999999985</v>
      </c>
      <c r="BK68" s="49">
        <f t="shared" si="18"/>
        <v>281.73999999999978</v>
      </c>
      <c r="BL68" s="51">
        <f t="shared" si="19"/>
        <v>5.3311390781910877</v>
      </c>
      <c r="BM68" s="39">
        <f t="shared" si="20"/>
        <v>287.07113907819087</v>
      </c>
      <c r="BN68" s="43">
        <f t="shared" si="21"/>
        <v>110</v>
      </c>
      <c r="BO68" s="43">
        <f t="shared" si="22"/>
        <v>177.07113907819087</v>
      </c>
      <c r="BP68" s="43">
        <f t="shared" si="23"/>
        <v>199.1</v>
      </c>
      <c r="BQ68" s="43">
        <f t="shared" si="24"/>
        <v>391.74809821821668</v>
      </c>
      <c r="BR68" s="52">
        <f t="shared" si="25"/>
        <v>590.84809821821671</v>
      </c>
      <c r="BS68" s="43">
        <f t="shared" si="26"/>
        <v>39.753032695889708</v>
      </c>
      <c r="BT68" s="60">
        <f t="shared" si="27"/>
        <v>630.60113091410642</v>
      </c>
      <c r="BU68" s="53">
        <f t="shared" si="28"/>
        <v>-4326.8798942412704</v>
      </c>
      <c r="BV68" s="78">
        <v>2</v>
      </c>
      <c r="BW68" s="43" t="s">
        <v>48</v>
      </c>
      <c r="BX68" s="1">
        <v>20</v>
      </c>
      <c r="BY68" s="1" t="s">
        <v>244</v>
      </c>
      <c r="BZ68" s="1" t="s">
        <v>241</v>
      </c>
      <c r="CA68" s="36">
        <v>43890</v>
      </c>
      <c r="CB68" s="58"/>
      <c r="CC68" s="48">
        <v>12005.64</v>
      </c>
      <c r="CD68" s="48">
        <v>863.81999999999994</v>
      </c>
      <c r="CE68" s="48">
        <v>-7208.6100000000006</v>
      </c>
      <c r="CF68" s="48"/>
      <c r="CG68" s="48">
        <v>3368.4500000000003</v>
      </c>
      <c r="CH68" s="48">
        <v>5660.8499999999985</v>
      </c>
      <c r="CI68" s="48">
        <v>281.73999999999978</v>
      </c>
      <c r="CJ68" s="48">
        <v>5.3311390781910877</v>
      </c>
      <c r="CK68" s="48">
        <v>287.07113907819087</v>
      </c>
      <c r="CL68" s="48">
        <v>110</v>
      </c>
      <c r="CM68" s="48">
        <v>177.07113907819087</v>
      </c>
      <c r="CN68" s="48">
        <v>199.1</v>
      </c>
      <c r="CO68" s="48">
        <v>391.74809821821668</v>
      </c>
      <c r="CP68" s="52">
        <f t="shared" si="29"/>
        <v>656.6197746343388</v>
      </c>
      <c r="CQ68" s="43">
        <f t="shared" si="30"/>
        <v>39.753032695889708</v>
      </c>
      <c r="CR68" s="60">
        <f t="shared" si="31"/>
        <v>696.37280733022851</v>
      </c>
      <c r="CS68" s="53">
        <f t="shared" si="32"/>
        <v>-3630.5070869110418</v>
      </c>
      <c r="CT68" s="50" t="s">
        <v>231</v>
      </c>
      <c r="CU68" s="1" t="s">
        <v>315</v>
      </c>
    </row>
    <row r="69" spans="1:99" ht="30" customHeight="1" x14ac:dyDescent="0.25">
      <c r="A69" s="1">
        <v>21</v>
      </c>
      <c r="B69" s="1" t="s">
        <v>67</v>
      </c>
      <c r="C69" s="1" t="s">
        <v>162</v>
      </c>
      <c r="D69" s="36">
        <v>43830</v>
      </c>
      <c r="E69" s="58"/>
      <c r="F69" s="43">
        <v>279.17</v>
      </c>
      <c r="G69" s="43"/>
      <c r="H69" s="43"/>
      <c r="I69" s="43"/>
      <c r="J69" s="43">
        <v>41.75</v>
      </c>
      <c r="K69" s="48">
        <v>279.17</v>
      </c>
      <c r="L69" s="49">
        <v>0</v>
      </c>
      <c r="M69" s="51">
        <v>0</v>
      </c>
      <c r="N69" s="39">
        <v>0</v>
      </c>
      <c r="O69" s="43">
        <v>0</v>
      </c>
      <c r="P69" s="43">
        <v>0</v>
      </c>
      <c r="Q69" s="43">
        <v>0</v>
      </c>
      <c r="R69" s="43">
        <v>0</v>
      </c>
      <c r="S69" s="52">
        <v>0</v>
      </c>
      <c r="T69" s="43"/>
      <c r="U69" s="43"/>
      <c r="V69" s="43">
        <v>0</v>
      </c>
      <c r="W69" s="60">
        <v>0</v>
      </c>
      <c r="X69" s="53">
        <v>-631.53786921167875</v>
      </c>
      <c r="Y69" s="78">
        <v>2</v>
      </c>
      <c r="Z69" s="43" t="s">
        <v>48</v>
      </c>
      <c r="AA69" s="1">
        <v>21</v>
      </c>
      <c r="AB69" s="1" t="s">
        <v>67</v>
      </c>
      <c r="AC69" s="1" t="s">
        <v>162</v>
      </c>
      <c r="AD69" s="36">
        <v>43861</v>
      </c>
      <c r="AE69" s="77"/>
      <c r="AF69" s="1">
        <v>279.48</v>
      </c>
      <c r="AG69" s="1"/>
      <c r="AH69" s="1"/>
      <c r="AI69" s="1"/>
      <c r="AJ69" s="1">
        <v>41.75</v>
      </c>
      <c r="AK69" s="40">
        <f t="shared" si="6"/>
        <v>279.48</v>
      </c>
      <c r="AL69" s="49">
        <f t="shared" si="8"/>
        <v>0.31000000000000227</v>
      </c>
      <c r="AM69" s="51">
        <f t="shared" si="9"/>
        <v>-0.27560621017743253</v>
      </c>
      <c r="AN69" s="39">
        <f t="shared" si="10"/>
        <v>3.4393789822569742E-2</v>
      </c>
      <c r="AO69" s="43">
        <f t="shared" si="11"/>
        <v>3.4393789822569742E-2</v>
      </c>
      <c r="AP69" s="43">
        <f t="shared" si="12"/>
        <v>0</v>
      </c>
      <c r="AQ69" s="43">
        <f t="shared" si="13"/>
        <v>6.2252759578851236E-2</v>
      </c>
      <c r="AR69" s="43"/>
      <c r="AS69" s="52">
        <f t="shared" si="14"/>
        <v>6.2252759578851236E-2</v>
      </c>
      <c r="AT69" s="43">
        <f t="shared" si="15"/>
        <v>0.22312193821341042</v>
      </c>
      <c r="AU69" s="43">
        <f t="shared" si="7"/>
        <v>3.9667200628374651E-2</v>
      </c>
      <c r="AV69" s="60">
        <f t="shared" si="16"/>
        <v>0.3250418984206363</v>
      </c>
      <c r="AW69" s="53">
        <f t="shared" si="17"/>
        <v>-631.21282731325812</v>
      </c>
      <c r="AX69" s="78">
        <v>2</v>
      </c>
      <c r="AY69" s="43" t="s">
        <v>48</v>
      </c>
      <c r="AZ69" s="1">
        <v>21</v>
      </c>
      <c r="BA69" s="1" t="s">
        <v>67</v>
      </c>
      <c r="BB69" s="1" t="s">
        <v>162</v>
      </c>
      <c r="BC69" s="36">
        <v>43890</v>
      </c>
      <c r="BD69" s="58"/>
      <c r="BE69" s="1">
        <v>279.68</v>
      </c>
      <c r="BF69" s="1"/>
      <c r="BG69" s="1"/>
      <c r="BH69" s="1"/>
      <c r="BI69" s="1">
        <v>41.75</v>
      </c>
      <c r="BJ69" s="40">
        <v>279.68</v>
      </c>
      <c r="BK69" s="49">
        <f t="shared" si="18"/>
        <v>0.19999999999998863</v>
      </c>
      <c r="BL69" s="51">
        <f t="shared" si="19"/>
        <v>3.7844388998301897E-3</v>
      </c>
      <c r="BM69" s="39">
        <f t="shared" si="20"/>
        <v>0.20378443889981881</v>
      </c>
      <c r="BN69" s="43">
        <f t="shared" si="21"/>
        <v>0.20378443889981881</v>
      </c>
      <c r="BO69" s="43">
        <f t="shared" si="22"/>
        <v>0</v>
      </c>
      <c r="BP69" s="43">
        <f t="shared" si="23"/>
        <v>0.36884983440867208</v>
      </c>
      <c r="BQ69" s="43">
        <f t="shared" si="24"/>
        <v>0</v>
      </c>
      <c r="BR69" s="52">
        <f t="shared" si="25"/>
        <v>0.36884983440867208</v>
      </c>
      <c r="BS69" s="43">
        <f t="shared" si="26"/>
        <v>2.4816699201265821E-2</v>
      </c>
      <c r="BT69" s="60">
        <f t="shared" si="27"/>
        <v>0.39366653360993792</v>
      </c>
      <c r="BU69" s="53">
        <f t="shared" si="28"/>
        <v>-630.8191607796482</v>
      </c>
      <c r="BV69" s="78">
        <v>2</v>
      </c>
      <c r="BW69" s="43" t="s">
        <v>48</v>
      </c>
      <c r="BX69" s="1">
        <v>21</v>
      </c>
      <c r="BY69" s="1" t="s">
        <v>67</v>
      </c>
      <c r="BZ69" s="1" t="s">
        <v>162</v>
      </c>
      <c r="CA69" s="36">
        <v>43890</v>
      </c>
      <c r="CB69" s="58"/>
      <c r="CC69" s="48">
        <v>279.68</v>
      </c>
      <c r="CD69" s="48"/>
      <c r="CE69" s="48"/>
      <c r="CF69" s="48"/>
      <c r="CG69" s="48">
        <v>41.75</v>
      </c>
      <c r="CH69" s="48">
        <v>279.68</v>
      </c>
      <c r="CI69" s="48">
        <v>0.19999999999998863</v>
      </c>
      <c r="CJ69" s="48">
        <v>3.7844388998301897E-3</v>
      </c>
      <c r="CK69" s="48">
        <v>0.20378443889981881</v>
      </c>
      <c r="CL69" s="48">
        <v>0.20378443889981881</v>
      </c>
      <c r="CM69" s="48">
        <v>0</v>
      </c>
      <c r="CN69" s="48">
        <v>0.36884983440867208</v>
      </c>
      <c r="CO69" s="48">
        <v>0</v>
      </c>
      <c r="CP69" s="52">
        <f t="shared" si="29"/>
        <v>0.4099092404184847</v>
      </c>
      <c r="CQ69" s="43">
        <f t="shared" si="30"/>
        <v>2.4816699201265818E-2</v>
      </c>
      <c r="CR69" s="60">
        <f t="shared" si="31"/>
        <v>0.43472593961975053</v>
      </c>
      <c r="CS69" s="53">
        <f t="shared" si="32"/>
        <v>-630.38443484002846</v>
      </c>
      <c r="CT69" s="50" t="s">
        <v>231</v>
      </c>
      <c r="CU69" s="1" t="s">
        <v>315</v>
      </c>
    </row>
    <row r="70" spans="1:99" ht="30" customHeight="1" x14ac:dyDescent="0.25">
      <c r="A70" s="1">
        <v>22</v>
      </c>
      <c r="B70" s="1" t="s">
        <v>153</v>
      </c>
      <c r="C70" s="1" t="s">
        <v>273</v>
      </c>
      <c r="D70" s="36">
        <v>43830</v>
      </c>
      <c r="E70" s="58"/>
      <c r="F70" s="43">
        <v>10907.300000000001</v>
      </c>
      <c r="G70" s="43">
        <v>1.89</v>
      </c>
      <c r="H70" s="43">
        <v>-7014.9400000000005</v>
      </c>
      <c r="I70" s="43"/>
      <c r="J70" s="43">
        <v>-3823</v>
      </c>
      <c r="K70" s="48">
        <v>3894.25</v>
      </c>
      <c r="L70" s="49">
        <v>0</v>
      </c>
      <c r="M70" s="51">
        <v>0</v>
      </c>
      <c r="N70" s="39">
        <v>0</v>
      </c>
      <c r="O70" s="43">
        <v>0</v>
      </c>
      <c r="P70" s="43">
        <v>0</v>
      </c>
      <c r="Q70" s="43">
        <v>0</v>
      </c>
      <c r="R70" s="43">
        <v>0</v>
      </c>
      <c r="S70" s="52">
        <v>0</v>
      </c>
      <c r="T70" s="43"/>
      <c r="U70" s="43"/>
      <c r="V70" s="43">
        <v>0</v>
      </c>
      <c r="W70" s="60">
        <v>0</v>
      </c>
      <c r="X70" s="53">
        <v>-59.063730262221121</v>
      </c>
      <c r="Y70" s="78">
        <v>2</v>
      </c>
      <c r="Z70" s="43" t="s">
        <v>48</v>
      </c>
      <c r="AA70" s="1">
        <v>22</v>
      </c>
      <c r="AB70" s="1" t="s">
        <v>153</v>
      </c>
      <c r="AC70" s="1" t="s">
        <v>273</v>
      </c>
      <c r="AD70" s="36">
        <v>43861</v>
      </c>
      <c r="AE70" s="77"/>
      <c r="AF70" s="1">
        <v>10907.300000000001</v>
      </c>
      <c r="AG70" s="1">
        <v>1.89</v>
      </c>
      <c r="AH70" s="1">
        <v>-7014.9400000000005</v>
      </c>
      <c r="AI70" s="1"/>
      <c r="AJ70" s="1">
        <v>-3823</v>
      </c>
      <c r="AK70" s="40">
        <f t="shared" si="6"/>
        <v>3894.25</v>
      </c>
      <c r="AL70" s="49">
        <f t="shared" si="8"/>
        <v>0</v>
      </c>
      <c r="AM70" s="51">
        <f t="shared" si="9"/>
        <v>0</v>
      </c>
      <c r="AN70" s="39">
        <f t="shared" si="10"/>
        <v>0</v>
      </c>
      <c r="AO70" s="43">
        <f t="shared" si="11"/>
        <v>0</v>
      </c>
      <c r="AP70" s="43">
        <f t="shared" si="12"/>
        <v>0</v>
      </c>
      <c r="AQ70" s="43">
        <f t="shared" si="13"/>
        <v>0</v>
      </c>
      <c r="AR70" s="43"/>
      <c r="AS70" s="52">
        <f t="shared" si="14"/>
        <v>0</v>
      </c>
      <c r="AT70" s="43">
        <f t="shared" si="15"/>
        <v>0</v>
      </c>
      <c r="AU70" s="43">
        <f t="shared" si="7"/>
        <v>0</v>
      </c>
      <c r="AV70" s="60">
        <f t="shared" si="16"/>
        <v>0</v>
      </c>
      <c r="AW70" s="53">
        <f t="shared" si="17"/>
        <v>-59.063730262221121</v>
      </c>
      <c r="AX70" s="78">
        <v>2</v>
      </c>
      <c r="AY70" s="43" t="s">
        <v>48</v>
      </c>
      <c r="AZ70" s="1">
        <v>22</v>
      </c>
      <c r="BA70" s="1" t="s">
        <v>153</v>
      </c>
      <c r="BB70" s="1" t="s">
        <v>273</v>
      </c>
      <c r="BC70" s="36">
        <v>43890</v>
      </c>
      <c r="BD70" s="58"/>
      <c r="BE70" s="1">
        <v>10907.300000000001</v>
      </c>
      <c r="BF70" s="1">
        <v>1.89</v>
      </c>
      <c r="BG70" s="1">
        <v>-7014.9400000000005</v>
      </c>
      <c r="BH70" s="1"/>
      <c r="BI70" s="1">
        <v>-3823</v>
      </c>
      <c r="BJ70" s="40">
        <v>3894.25</v>
      </c>
      <c r="BK70" s="49">
        <f t="shared" si="18"/>
        <v>0</v>
      </c>
      <c r="BL70" s="51">
        <f t="shared" si="19"/>
        <v>0</v>
      </c>
      <c r="BM70" s="39">
        <f t="shared" si="20"/>
        <v>0</v>
      </c>
      <c r="BN70" s="43">
        <f t="shared" si="21"/>
        <v>0</v>
      </c>
      <c r="BO70" s="43">
        <f t="shared" si="22"/>
        <v>0</v>
      </c>
      <c r="BP70" s="43">
        <f t="shared" si="23"/>
        <v>0</v>
      </c>
      <c r="BQ70" s="43">
        <f t="shared" si="24"/>
        <v>0</v>
      </c>
      <c r="BR70" s="52">
        <f t="shared" si="25"/>
        <v>0</v>
      </c>
      <c r="BS70" s="43">
        <f t="shared" si="26"/>
        <v>0</v>
      </c>
      <c r="BT70" s="60">
        <f t="shared" si="27"/>
        <v>0</v>
      </c>
      <c r="BU70" s="53">
        <f t="shared" si="28"/>
        <v>-59.063730262221121</v>
      </c>
      <c r="BV70" s="78">
        <v>2</v>
      </c>
      <c r="BW70" s="43" t="s">
        <v>48</v>
      </c>
      <c r="BX70" s="1">
        <v>22</v>
      </c>
      <c r="BY70" s="1" t="s">
        <v>153</v>
      </c>
      <c r="BZ70" s="1" t="s">
        <v>273</v>
      </c>
      <c r="CA70" s="36">
        <v>43890</v>
      </c>
      <c r="CB70" s="58"/>
      <c r="CC70" s="48">
        <v>10907.300000000001</v>
      </c>
      <c r="CD70" s="48">
        <v>1.89</v>
      </c>
      <c r="CE70" s="48">
        <v>-7014.9400000000005</v>
      </c>
      <c r="CF70" s="48"/>
      <c r="CG70" s="48">
        <v>-3823</v>
      </c>
      <c r="CH70" s="48">
        <v>3894.25</v>
      </c>
      <c r="CI70" s="48">
        <v>0</v>
      </c>
      <c r="CJ70" s="48">
        <v>0</v>
      </c>
      <c r="CK70" s="48">
        <v>0</v>
      </c>
      <c r="CL70" s="48">
        <v>0</v>
      </c>
      <c r="CM70" s="48">
        <v>0</v>
      </c>
      <c r="CN70" s="48">
        <v>0</v>
      </c>
      <c r="CO70" s="48">
        <v>0</v>
      </c>
      <c r="CP70" s="52">
        <f t="shared" si="29"/>
        <v>0</v>
      </c>
      <c r="CQ70" s="43">
        <f t="shared" si="30"/>
        <v>0</v>
      </c>
      <c r="CR70" s="60">
        <f t="shared" si="31"/>
        <v>0</v>
      </c>
      <c r="CS70" s="53">
        <f t="shared" si="32"/>
        <v>-59.063730262221121</v>
      </c>
      <c r="CT70" s="50" t="s">
        <v>231</v>
      </c>
      <c r="CU70" s="1" t="s">
        <v>315</v>
      </c>
    </row>
    <row r="71" spans="1:99" ht="30" customHeight="1" x14ac:dyDescent="0.25">
      <c r="A71" s="1">
        <v>23</v>
      </c>
      <c r="B71" s="1" t="s">
        <v>68</v>
      </c>
      <c r="C71" s="1" t="s">
        <v>25</v>
      </c>
      <c r="D71" s="36">
        <v>43830</v>
      </c>
      <c r="E71" s="58"/>
      <c r="F71" s="43">
        <v>542.66999999999996</v>
      </c>
      <c r="G71" s="43"/>
      <c r="H71" s="43"/>
      <c r="I71" s="43"/>
      <c r="J71" s="43"/>
      <c r="K71" s="48">
        <v>542.66999999999996</v>
      </c>
      <c r="L71" s="49">
        <v>0</v>
      </c>
      <c r="M71" s="51">
        <v>0</v>
      </c>
      <c r="N71" s="39">
        <v>0</v>
      </c>
      <c r="O71" s="43">
        <v>0</v>
      </c>
      <c r="P71" s="43">
        <v>0</v>
      </c>
      <c r="Q71" s="43">
        <v>0</v>
      </c>
      <c r="R71" s="43">
        <v>0</v>
      </c>
      <c r="S71" s="52">
        <v>0</v>
      </c>
      <c r="T71" s="43"/>
      <c r="U71" s="43"/>
      <c r="V71" s="43">
        <v>0</v>
      </c>
      <c r="W71" s="60">
        <v>0</v>
      </c>
      <c r="X71" s="53">
        <v>-416.77640072630652</v>
      </c>
      <c r="Y71" s="78">
        <v>1</v>
      </c>
      <c r="Z71" s="43" t="s">
        <v>48</v>
      </c>
      <c r="AA71" s="1">
        <v>23</v>
      </c>
      <c r="AB71" s="1" t="s">
        <v>68</v>
      </c>
      <c r="AC71" s="1" t="s">
        <v>25</v>
      </c>
      <c r="AD71" s="36">
        <v>43861</v>
      </c>
      <c r="AE71" s="77"/>
      <c r="AF71" s="1">
        <v>542.97</v>
      </c>
      <c r="AG71" s="1"/>
      <c r="AH71" s="1"/>
      <c r="AI71" s="1"/>
      <c r="AJ71" s="1"/>
      <c r="AK71" s="40">
        <f t="shared" si="6"/>
        <v>542.97</v>
      </c>
      <c r="AL71" s="49">
        <f t="shared" si="8"/>
        <v>0.30000000000006821</v>
      </c>
      <c r="AM71" s="51">
        <f t="shared" si="9"/>
        <v>-0.26671568726854178</v>
      </c>
      <c r="AN71" s="39">
        <f t="shared" si="10"/>
        <v>3.3284312731526433E-2</v>
      </c>
      <c r="AO71" s="43">
        <f t="shared" si="11"/>
        <v>3.3284312731526433E-2</v>
      </c>
      <c r="AP71" s="43">
        <f t="shared" si="12"/>
        <v>0</v>
      </c>
      <c r="AQ71" s="43">
        <f t="shared" si="13"/>
        <v>6.0244606044062843E-2</v>
      </c>
      <c r="AR71" s="43"/>
      <c r="AS71" s="52">
        <f t="shared" si="14"/>
        <v>6.0244606044062843E-2</v>
      </c>
      <c r="AT71" s="43">
        <f t="shared" si="15"/>
        <v>0.215924456335606</v>
      </c>
      <c r="AU71" s="43">
        <f t="shared" si="7"/>
        <v>3.838761351133875E-2</v>
      </c>
      <c r="AV71" s="60">
        <f t="shared" si="16"/>
        <v>0.31455667589100761</v>
      </c>
      <c r="AW71" s="53">
        <f t="shared" si="17"/>
        <v>-416.46184405041549</v>
      </c>
      <c r="AX71" s="78">
        <v>1</v>
      </c>
      <c r="AY71" s="43" t="s">
        <v>48</v>
      </c>
      <c r="AZ71" s="1">
        <v>23</v>
      </c>
      <c r="BA71" s="1" t="s">
        <v>68</v>
      </c>
      <c r="BB71" s="1" t="s">
        <v>25</v>
      </c>
      <c r="BC71" s="36">
        <v>43890</v>
      </c>
      <c r="BD71" s="58"/>
      <c r="BE71" s="1">
        <v>543.23</v>
      </c>
      <c r="BF71" s="1"/>
      <c r="BG71" s="1"/>
      <c r="BH71" s="1"/>
      <c r="BI71" s="1"/>
      <c r="BJ71" s="40">
        <v>543.23</v>
      </c>
      <c r="BK71" s="49">
        <f t="shared" si="18"/>
        <v>0.25999999999999091</v>
      </c>
      <c r="BL71" s="51">
        <f t="shared" si="19"/>
        <v>4.9197705697793543E-3</v>
      </c>
      <c r="BM71" s="39">
        <f t="shared" si="20"/>
        <v>0.26491977056977029</v>
      </c>
      <c r="BN71" s="43">
        <f t="shared" si="21"/>
        <v>0.26491977056977029</v>
      </c>
      <c r="BO71" s="43">
        <f t="shared" si="22"/>
        <v>0</v>
      </c>
      <c r="BP71" s="43">
        <f t="shared" si="23"/>
        <v>0.47950478473128422</v>
      </c>
      <c r="BQ71" s="43">
        <f t="shared" si="24"/>
        <v>0</v>
      </c>
      <c r="BR71" s="52">
        <f t="shared" si="25"/>
        <v>0.47950478473128422</v>
      </c>
      <c r="BS71" s="43">
        <f t="shared" si="26"/>
        <v>3.226170896164627E-2</v>
      </c>
      <c r="BT71" s="60">
        <f t="shared" si="27"/>
        <v>0.51176649369293048</v>
      </c>
      <c r="BU71" s="53">
        <f t="shared" si="28"/>
        <v>-415.95007755672259</v>
      </c>
      <c r="BV71" s="78">
        <v>1</v>
      </c>
      <c r="BW71" s="43" t="s">
        <v>48</v>
      </c>
      <c r="BX71" s="1">
        <v>23</v>
      </c>
      <c r="BY71" s="1" t="s">
        <v>68</v>
      </c>
      <c r="BZ71" s="1" t="s">
        <v>25</v>
      </c>
      <c r="CA71" s="36">
        <v>43890</v>
      </c>
      <c r="CB71" s="58"/>
      <c r="CC71" s="48">
        <v>543.23</v>
      </c>
      <c r="CD71" s="48"/>
      <c r="CE71" s="48"/>
      <c r="CF71" s="48"/>
      <c r="CG71" s="48"/>
      <c r="CH71" s="48">
        <v>543.23</v>
      </c>
      <c r="CI71" s="48">
        <v>0.25999999999999091</v>
      </c>
      <c r="CJ71" s="48">
        <v>4.9197705697793543E-3</v>
      </c>
      <c r="CK71" s="48">
        <v>0.26491977056977029</v>
      </c>
      <c r="CL71" s="48">
        <v>0.26491977056977029</v>
      </c>
      <c r="CM71" s="48">
        <v>0</v>
      </c>
      <c r="CN71" s="48">
        <v>0.47950478473128422</v>
      </c>
      <c r="CO71" s="48">
        <v>0</v>
      </c>
      <c r="CP71" s="52">
        <f t="shared" si="29"/>
        <v>0.53288201254404177</v>
      </c>
      <c r="CQ71" s="43">
        <f t="shared" si="30"/>
        <v>3.226170896164627E-2</v>
      </c>
      <c r="CR71" s="60">
        <f t="shared" si="31"/>
        <v>0.56514372150568803</v>
      </c>
      <c r="CS71" s="53">
        <f t="shared" si="32"/>
        <v>-415.38493383521688</v>
      </c>
      <c r="CT71" s="50" t="s">
        <v>231</v>
      </c>
      <c r="CU71" s="1" t="s">
        <v>315</v>
      </c>
    </row>
    <row r="72" spans="1:99" ht="30" customHeight="1" x14ac:dyDescent="0.25">
      <c r="A72" s="1">
        <v>24</v>
      </c>
      <c r="B72" s="1" t="s">
        <v>69</v>
      </c>
      <c r="C72" s="1" t="s">
        <v>26</v>
      </c>
      <c r="D72" s="36">
        <v>43830</v>
      </c>
      <c r="E72" s="58"/>
      <c r="F72" s="43">
        <v>106.78</v>
      </c>
      <c r="G72" s="43"/>
      <c r="H72" s="43"/>
      <c r="I72" s="43"/>
      <c r="J72" s="43"/>
      <c r="K72" s="48">
        <v>106.78</v>
      </c>
      <c r="L72" s="49">
        <v>0</v>
      </c>
      <c r="M72" s="51">
        <v>0</v>
      </c>
      <c r="N72" s="39">
        <v>0</v>
      </c>
      <c r="O72" s="43">
        <v>0</v>
      </c>
      <c r="P72" s="43">
        <v>0</v>
      </c>
      <c r="Q72" s="43">
        <v>0</v>
      </c>
      <c r="R72" s="43">
        <v>0</v>
      </c>
      <c r="S72" s="52">
        <v>0</v>
      </c>
      <c r="T72" s="43"/>
      <c r="U72" s="43"/>
      <c r="V72" s="43">
        <v>0</v>
      </c>
      <c r="W72" s="60">
        <v>0</v>
      </c>
      <c r="X72" s="53">
        <v>-504.78669864419737</v>
      </c>
      <c r="Y72" s="78">
        <v>1</v>
      </c>
      <c r="Z72" s="43" t="s">
        <v>48</v>
      </c>
      <c r="AA72" s="1">
        <v>24</v>
      </c>
      <c r="AB72" s="1" t="s">
        <v>69</v>
      </c>
      <c r="AC72" s="1" t="s">
        <v>26</v>
      </c>
      <c r="AD72" s="36">
        <v>43861</v>
      </c>
      <c r="AE72" s="77"/>
      <c r="AF72" s="1">
        <v>106.83</v>
      </c>
      <c r="AG72" s="1"/>
      <c r="AH72" s="1"/>
      <c r="AI72" s="1"/>
      <c r="AJ72" s="1"/>
      <c r="AK72" s="40">
        <f t="shared" si="6"/>
        <v>106.83</v>
      </c>
      <c r="AL72" s="49">
        <f t="shared" si="8"/>
        <v>4.9999999999997158E-2</v>
      </c>
      <c r="AM72" s="51">
        <f t="shared" si="9"/>
        <v>-4.4452614544744327E-2</v>
      </c>
      <c r="AN72" s="39">
        <f t="shared" si="10"/>
        <v>5.5473854552528304E-3</v>
      </c>
      <c r="AO72" s="43">
        <f t="shared" si="11"/>
        <v>5.5473854552528304E-3</v>
      </c>
      <c r="AP72" s="43">
        <f t="shared" si="12"/>
        <v>0</v>
      </c>
      <c r="AQ72" s="43">
        <f t="shared" si="13"/>
        <v>1.0040767674007623E-2</v>
      </c>
      <c r="AR72" s="43"/>
      <c r="AS72" s="52">
        <f t="shared" si="14"/>
        <v>1.0040767674007623E-2</v>
      </c>
      <c r="AT72" s="43">
        <f t="shared" si="15"/>
        <v>3.5987409389257451E-2</v>
      </c>
      <c r="AU72" s="43">
        <f t="shared" si="7"/>
        <v>6.3979355852213093E-3</v>
      </c>
      <c r="AV72" s="60">
        <f t="shared" si="16"/>
        <v>5.2426112648486387E-2</v>
      </c>
      <c r="AW72" s="53">
        <f t="shared" si="17"/>
        <v>-504.73427253154887</v>
      </c>
      <c r="AX72" s="78">
        <v>1</v>
      </c>
      <c r="AY72" s="43" t="s">
        <v>48</v>
      </c>
      <c r="AZ72" s="1">
        <v>24</v>
      </c>
      <c r="BA72" s="1" t="s">
        <v>69</v>
      </c>
      <c r="BB72" s="1" t="s">
        <v>26</v>
      </c>
      <c r="BC72" s="36">
        <v>43890</v>
      </c>
      <c r="BD72" s="58"/>
      <c r="BE72" s="1">
        <v>106.83</v>
      </c>
      <c r="BF72" s="1"/>
      <c r="BG72" s="1"/>
      <c r="BH72" s="1"/>
      <c r="BI72" s="1"/>
      <c r="BJ72" s="40">
        <v>106.83</v>
      </c>
      <c r="BK72" s="49">
        <f t="shared" si="18"/>
        <v>0</v>
      </c>
      <c r="BL72" s="51">
        <f t="shared" si="19"/>
        <v>0</v>
      </c>
      <c r="BM72" s="39">
        <f t="shared" si="20"/>
        <v>0</v>
      </c>
      <c r="BN72" s="43">
        <f t="shared" si="21"/>
        <v>0</v>
      </c>
      <c r="BO72" s="43">
        <f t="shared" si="22"/>
        <v>0</v>
      </c>
      <c r="BP72" s="43">
        <f t="shared" si="23"/>
        <v>0</v>
      </c>
      <c r="BQ72" s="43">
        <f t="shared" si="24"/>
        <v>0</v>
      </c>
      <c r="BR72" s="52">
        <f t="shared" si="25"/>
        <v>0</v>
      </c>
      <c r="BS72" s="43">
        <f t="shared" si="26"/>
        <v>0</v>
      </c>
      <c r="BT72" s="60">
        <f t="shared" si="27"/>
        <v>0</v>
      </c>
      <c r="BU72" s="53">
        <f t="shared" si="28"/>
        <v>-504.73427253154887</v>
      </c>
      <c r="BV72" s="78">
        <v>1</v>
      </c>
      <c r="BW72" s="43" t="s">
        <v>48</v>
      </c>
      <c r="BX72" s="1">
        <v>24</v>
      </c>
      <c r="BY72" s="1" t="s">
        <v>69</v>
      </c>
      <c r="BZ72" s="1" t="s">
        <v>26</v>
      </c>
      <c r="CA72" s="36">
        <v>43890</v>
      </c>
      <c r="CB72" s="58"/>
      <c r="CC72" s="48">
        <v>106.83</v>
      </c>
      <c r="CD72" s="48"/>
      <c r="CE72" s="48"/>
      <c r="CF72" s="48"/>
      <c r="CG72" s="48"/>
      <c r="CH72" s="48">
        <v>106.83</v>
      </c>
      <c r="CI72" s="48">
        <v>0</v>
      </c>
      <c r="CJ72" s="48">
        <v>0</v>
      </c>
      <c r="CK72" s="48">
        <v>0</v>
      </c>
      <c r="CL72" s="48">
        <v>0</v>
      </c>
      <c r="CM72" s="48">
        <v>0</v>
      </c>
      <c r="CN72" s="48">
        <v>0</v>
      </c>
      <c r="CO72" s="48">
        <v>0</v>
      </c>
      <c r="CP72" s="52">
        <f t="shared" si="29"/>
        <v>0</v>
      </c>
      <c r="CQ72" s="43">
        <f t="shared" si="30"/>
        <v>0</v>
      </c>
      <c r="CR72" s="60">
        <f t="shared" si="31"/>
        <v>0</v>
      </c>
      <c r="CS72" s="53">
        <f t="shared" si="32"/>
        <v>-504.73427253154887</v>
      </c>
      <c r="CT72" s="50" t="s">
        <v>231</v>
      </c>
      <c r="CU72" s="1" t="s">
        <v>315</v>
      </c>
    </row>
    <row r="73" spans="1:99" ht="30" customHeight="1" x14ac:dyDescent="0.25">
      <c r="A73" s="1">
        <v>25</v>
      </c>
      <c r="B73" s="1" t="s">
        <v>70</v>
      </c>
      <c r="C73" s="1" t="s">
        <v>27</v>
      </c>
      <c r="D73" s="36">
        <v>43830</v>
      </c>
      <c r="E73" s="58"/>
      <c r="F73" s="43">
        <v>4279.13</v>
      </c>
      <c r="G73" s="43"/>
      <c r="H73" s="43"/>
      <c r="I73" s="43"/>
      <c r="J73" s="43"/>
      <c r="K73" s="48">
        <v>4279.13</v>
      </c>
      <c r="L73" s="49">
        <v>140.53999999999996</v>
      </c>
      <c r="M73" s="51">
        <v>16.864787946080948</v>
      </c>
      <c r="N73" s="39">
        <v>157.40478794608092</v>
      </c>
      <c r="O73" s="43">
        <v>110</v>
      </c>
      <c r="P73" s="43">
        <v>47.404787946080916</v>
      </c>
      <c r="Q73" s="43">
        <v>199.1</v>
      </c>
      <c r="R73" s="43">
        <v>111.05560527347559</v>
      </c>
      <c r="S73" s="52">
        <v>310.1556052734756</v>
      </c>
      <c r="T73" s="43"/>
      <c r="U73" s="43"/>
      <c r="V73" s="43">
        <v>15.585228493798354</v>
      </c>
      <c r="W73" s="60">
        <v>325.74083376727395</v>
      </c>
      <c r="X73" s="53">
        <v>-1456.5098249276869</v>
      </c>
      <c r="Y73" s="78">
        <v>1</v>
      </c>
      <c r="Z73" s="43" t="s">
        <v>48</v>
      </c>
      <c r="AA73" s="1">
        <v>25</v>
      </c>
      <c r="AB73" s="1" t="s">
        <v>70</v>
      </c>
      <c r="AC73" s="1" t="s">
        <v>27</v>
      </c>
      <c r="AD73" s="36">
        <v>43861</v>
      </c>
      <c r="AE73" s="77"/>
      <c r="AF73" s="1">
        <v>4712.34</v>
      </c>
      <c r="AG73" s="1"/>
      <c r="AH73" s="1"/>
      <c r="AI73" s="1"/>
      <c r="AJ73" s="1"/>
      <c r="AK73" s="40">
        <f t="shared" si="6"/>
        <v>4712.34</v>
      </c>
      <c r="AL73" s="49">
        <f t="shared" si="8"/>
        <v>433.21000000000004</v>
      </c>
      <c r="AM73" s="51">
        <f t="shared" si="9"/>
        <v>-385.14634293859575</v>
      </c>
      <c r="AN73" s="39">
        <f t="shared" si="10"/>
        <v>48.063657061404285</v>
      </c>
      <c r="AO73" s="43">
        <f t="shared" si="11"/>
        <v>48.063657061404285</v>
      </c>
      <c r="AP73" s="43">
        <f t="shared" si="12"/>
        <v>0</v>
      </c>
      <c r="AQ73" s="43">
        <f t="shared" si="13"/>
        <v>86.995219281141758</v>
      </c>
      <c r="AR73" s="43"/>
      <c r="AS73" s="52">
        <f t="shared" si="14"/>
        <v>86.995219281141758</v>
      </c>
      <c r="AT73" s="43">
        <f t="shared" si="15"/>
        <v>311.80211243042197</v>
      </c>
      <c r="AU73" s="43">
        <f t="shared" si="7"/>
        <v>55.432993497477597</v>
      </c>
      <c r="AV73" s="60">
        <f t="shared" si="16"/>
        <v>454.23032520904133</v>
      </c>
      <c r="AW73" s="53">
        <f t="shared" si="17"/>
        <v>-1002.2794997186455</v>
      </c>
      <c r="AX73" s="78">
        <v>1</v>
      </c>
      <c r="AY73" s="43" t="s">
        <v>48</v>
      </c>
      <c r="AZ73" s="1">
        <v>25</v>
      </c>
      <c r="BA73" s="1" t="s">
        <v>70</v>
      </c>
      <c r="BB73" s="1" t="s">
        <v>27</v>
      </c>
      <c r="BC73" s="36">
        <v>43890</v>
      </c>
      <c r="BD73" s="58"/>
      <c r="BE73" s="1">
        <v>4907.04</v>
      </c>
      <c r="BF73" s="1"/>
      <c r="BG73" s="1"/>
      <c r="BH73" s="1"/>
      <c r="BI73" s="1"/>
      <c r="BJ73" s="40">
        <v>4907.04</v>
      </c>
      <c r="BK73" s="49">
        <f t="shared" si="18"/>
        <v>194.69999999999982</v>
      </c>
      <c r="BL73" s="51">
        <f t="shared" si="19"/>
        <v>3.6841512689848956</v>
      </c>
      <c r="BM73" s="39">
        <f t="shared" si="20"/>
        <v>198.38415126898471</v>
      </c>
      <c r="BN73" s="43">
        <f t="shared" si="21"/>
        <v>110</v>
      </c>
      <c r="BO73" s="43">
        <f t="shared" si="22"/>
        <v>88.384151268984709</v>
      </c>
      <c r="BP73" s="43">
        <f t="shared" si="23"/>
        <v>199.1</v>
      </c>
      <c r="BQ73" s="43">
        <f t="shared" si="24"/>
        <v>195.53905482567984</v>
      </c>
      <c r="BR73" s="52">
        <f t="shared" si="25"/>
        <v>394.63905482567986</v>
      </c>
      <c r="BS73" s="43">
        <f t="shared" si="26"/>
        <v>26.551831675298395</v>
      </c>
      <c r="BT73" s="60">
        <f t="shared" si="27"/>
        <v>421.19088650097825</v>
      </c>
      <c r="BU73" s="53">
        <f t="shared" si="28"/>
        <v>-581.08861321766722</v>
      </c>
      <c r="BV73" s="78">
        <v>1</v>
      </c>
      <c r="BW73" s="43" t="s">
        <v>48</v>
      </c>
      <c r="BX73" s="1">
        <v>25</v>
      </c>
      <c r="BY73" s="1" t="s">
        <v>70</v>
      </c>
      <c r="BZ73" s="1" t="s">
        <v>27</v>
      </c>
      <c r="CA73" s="36">
        <v>43890</v>
      </c>
      <c r="CB73" s="58"/>
      <c r="CC73" s="48">
        <v>4907.04</v>
      </c>
      <c r="CD73" s="48"/>
      <c r="CE73" s="48"/>
      <c r="CF73" s="48"/>
      <c r="CG73" s="48"/>
      <c r="CH73" s="48">
        <v>4907.04</v>
      </c>
      <c r="CI73" s="48">
        <v>194.69999999999982</v>
      </c>
      <c r="CJ73" s="48">
        <v>3.6841512689848956</v>
      </c>
      <c r="CK73" s="48">
        <v>198.38415126898471</v>
      </c>
      <c r="CL73" s="48">
        <v>110</v>
      </c>
      <c r="CM73" s="48">
        <v>88.384151268984709</v>
      </c>
      <c r="CN73" s="48">
        <v>199.1</v>
      </c>
      <c r="CO73" s="48">
        <v>195.53905482567984</v>
      </c>
      <c r="CP73" s="52">
        <f t="shared" si="29"/>
        <v>438.5692499019321</v>
      </c>
      <c r="CQ73" s="43">
        <f t="shared" si="30"/>
        <v>26.551831675298395</v>
      </c>
      <c r="CR73" s="60">
        <f t="shared" si="31"/>
        <v>465.12108157723048</v>
      </c>
      <c r="CS73" s="53">
        <f t="shared" si="32"/>
        <v>-115.96753164043673</v>
      </c>
      <c r="CT73" s="50" t="s">
        <v>231</v>
      </c>
      <c r="CU73" s="1" t="s">
        <v>315</v>
      </c>
    </row>
    <row r="74" spans="1:99" ht="30" customHeight="1" x14ac:dyDescent="0.25">
      <c r="A74" s="1">
        <v>26</v>
      </c>
      <c r="B74" s="1" t="s">
        <v>71</v>
      </c>
      <c r="C74" s="1" t="s">
        <v>163</v>
      </c>
      <c r="D74" s="36">
        <v>43830</v>
      </c>
      <c r="E74" s="58"/>
      <c r="F74" s="43">
        <v>0.38</v>
      </c>
      <c r="G74" s="43"/>
      <c r="H74" s="43"/>
      <c r="I74" s="43"/>
      <c r="J74" s="43">
        <v>25620.32</v>
      </c>
      <c r="K74" s="48">
        <v>0.38</v>
      </c>
      <c r="L74" s="49">
        <v>0</v>
      </c>
      <c r="M74" s="51">
        <v>0</v>
      </c>
      <c r="N74" s="39">
        <v>0</v>
      </c>
      <c r="O74" s="43">
        <v>0</v>
      </c>
      <c r="P74" s="43">
        <v>0</v>
      </c>
      <c r="Q74" s="43">
        <v>0</v>
      </c>
      <c r="R74" s="43">
        <v>0</v>
      </c>
      <c r="S74" s="52">
        <v>0</v>
      </c>
      <c r="T74" s="43"/>
      <c r="U74" s="43"/>
      <c r="V74" s="43">
        <v>0</v>
      </c>
      <c r="W74" s="60">
        <v>0</v>
      </c>
      <c r="X74" s="53">
        <v>-14.337639250649536</v>
      </c>
      <c r="Y74" s="78">
        <v>2</v>
      </c>
      <c r="Z74" s="43" t="s">
        <v>48</v>
      </c>
      <c r="AA74" s="1">
        <v>26</v>
      </c>
      <c r="AB74" s="1" t="s">
        <v>71</v>
      </c>
      <c r="AC74" s="1" t="s">
        <v>163</v>
      </c>
      <c r="AD74" s="36">
        <v>43861</v>
      </c>
      <c r="AE74" s="77"/>
      <c r="AF74" s="1">
        <v>0.38</v>
      </c>
      <c r="AG74" s="1"/>
      <c r="AH74" s="1"/>
      <c r="AI74" s="1"/>
      <c r="AJ74" s="1">
        <v>25620.32</v>
      </c>
      <c r="AK74" s="40">
        <f t="shared" si="6"/>
        <v>0.38</v>
      </c>
      <c r="AL74" s="49">
        <f t="shared" si="8"/>
        <v>0</v>
      </c>
      <c r="AM74" s="51">
        <f t="shared" si="9"/>
        <v>0</v>
      </c>
      <c r="AN74" s="39">
        <f t="shared" si="10"/>
        <v>0</v>
      </c>
      <c r="AO74" s="43">
        <f t="shared" si="11"/>
        <v>0</v>
      </c>
      <c r="AP74" s="43">
        <f t="shared" si="12"/>
        <v>0</v>
      </c>
      <c r="AQ74" s="43">
        <f t="shared" si="13"/>
        <v>0</v>
      </c>
      <c r="AR74" s="43"/>
      <c r="AS74" s="52">
        <f t="shared" si="14"/>
        <v>0</v>
      </c>
      <c r="AT74" s="43">
        <f t="shared" si="15"/>
        <v>0</v>
      </c>
      <c r="AU74" s="43">
        <f t="shared" si="7"/>
        <v>0</v>
      </c>
      <c r="AV74" s="60">
        <f t="shared" si="16"/>
        <v>0</v>
      </c>
      <c r="AW74" s="53">
        <f t="shared" si="17"/>
        <v>-14.337639250649536</v>
      </c>
      <c r="AX74" s="78">
        <v>2</v>
      </c>
      <c r="AY74" s="43" t="s">
        <v>48</v>
      </c>
      <c r="AZ74" s="1">
        <v>26</v>
      </c>
      <c r="BA74" s="1" t="s">
        <v>71</v>
      </c>
      <c r="BB74" s="1" t="s">
        <v>163</v>
      </c>
      <c r="BC74" s="36">
        <v>43890</v>
      </c>
      <c r="BD74" s="58"/>
      <c r="BE74" s="1">
        <v>0.38</v>
      </c>
      <c r="BF74" s="1"/>
      <c r="BG74" s="1"/>
      <c r="BH74" s="1"/>
      <c r="BI74" s="1">
        <v>25620.32</v>
      </c>
      <c r="BJ74" s="40">
        <v>0.38</v>
      </c>
      <c r="BK74" s="49">
        <f t="shared" si="18"/>
        <v>0</v>
      </c>
      <c r="BL74" s="51">
        <f t="shared" si="19"/>
        <v>0</v>
      </c>
      <c r="BM74" s="39">
        <f t="shared" si="20"/>
        <v>0</v>
      </c>
      <c r="BN74" s="43">
        <f t="shared" si="21"/>
        <v>0</v>
      </c>
      <c r="BO74" s="43">
        <f t="shared" si="22"/>
        <v>0</v>
      </c>
      <c r="BP74" s="43">
        <f t="shared" si="23"/>
        <v>0</v>
      </c>
      <c r="BQ74" s="43">
        <f t="shared" si="24"/>
        <v>0</v>
      </c>
      <c r="BR74" s="52">
        <f t="shared" si="25"/>
        <v>0</v>
      </c>
      <c r="BS74" s="43">
        <f t="shared" si="26"/>
        <v>0</v>
      </c>
      <c r="BT74" s="60">
        <f t="shared" si="27"/>
        <v>0</v>
      </c>
      <c r="BU74" s="53">
        <f t="shared" si="28"/>
        <v>-14.337639250649536</v>
      </c>
      <c r="BV74" s="78">
        <v>2</v>
      </c>
      <c r="BW74" s="43" t="s">
        <v>48</v>
      </c>
      <c r="BX74" s="1">
        <v>26</v>
      </c>
      <c r="BY74" s="1" t="s">
        <v>71</v>
      </c>
      <c r="BZ74" s="1" t="s">
        <v>163</v>
      </c>
      <c r="CA74" s="36">
        <v>43890</v>
      </c>
      <c r="CB74" s="58"/>
      <c r="CC74" s="48">
        <v>0.38</v>
      </c>
      <c r="CD74" s="48"/>
      <c r="CE74" s="48"/>
      <c r="CF74" s="48"/>
      <c r="CG74" s="48">
        <v>25620.32</v>
      </c>
      <c r="CH74" s="48">
        <v>0.38</v>
      </c>
      <c r="CI74" s="48">
        <v>0</v>
      </c>
      <c r="CJ74" s="48">
        <v>0</v>
      </c>
      <c r="CK74" s="48">
        <v>0</v>
      </c>
      <c r="CL74" s="48">
        <v>0</v>
      </c>
      <c r="CM74" s="48">
        <v>0</v>
      </c>
      <c r="CN74" s="48">
        <v>0</v>
      </c>
      <c r="CO74" s="48">
        <v>0</v>
      </c>
      <c r="CP74" s="52">
        <f t="shared" si="29"/>
        <v>0</v>
      </c>
      <c r="CQ74" s="43">
        <f t="shared" si="30"/>
        <v>0</v>
      </c>
      <c r="CR74" s="60">
        <f t="shared" si="31"/>
        <v>0</v>
      </c>
      <c r="CS74" s="53">
        <f t="shared" si="32"/>
        <v>-14.337639250649536</v>
      </c>
      <c r="CT74" s="50" t="s">
        <v>231</v>
      </c>
      <c r="CU74" s="1" t="s">
        <v>315</v>
      </c>
    </row>
    <row r="75" spans="1:99" ht="30" customHeight="1" x14ac:dyDescent="0.25">
      <c r="A75" s="1">
        <v>27</v>
      </c>
      <c r="B75" s="1" t="s">
        <v>72</v>
      </c>
      <c r="C75" s="1" t="s">
        <v>28</v>
      </c>
      <c r="D75" s="36">
        <v>43830</v>
      </c>
      <c r="E75" s="58"/>
      <c r="F75" s="43">
        <v>2477.8200000000002</v>
      </c>
      <c r="G75" s="43"/>
      <c r="H75" s="43"/>
      <c r="I75" s="43"/>
      <c r="J75" s="43"/>
      <c r="K75" s="48">
        <v>2477.8200000000002</v>
      </c>
      <c r="L75" s="49">
        <v>5.3000000000001819</v>
      </c>
      <c r="M75" s="51">
        <v>0.63599954542644177</v>
      </c>
      <c r="N75" s="39">
        <v>5.9359995454266237</v>
      </c>
      <c r="O75" s="43">
        <v>5.9359995454266237</v>
      </c>
      <c r="P75" s="43">
        <v>0</v>
      </c>
      <c r="Q75" s="43">
        <v>10.744159177222189</v>
      </c>
      <c r="R75" s="43">
        <v>0</v>
      </c>
      <c r="S75" s="52">
        <v>10.744159177222189</v>
      </c>
      <c r="T75" s="43"/>
      <c r="U75" s="43"/>
      <c r="V75" s="43">
        <v>0.53989085769738498</v>
      </c>
      <c r="W75" s="60">
        <v>11.284050034919574</v>
      </c>
      <c r="X75" s="53">
        <v>475.15080975038717</v>
      </c>
      <c r="Y75" s="78">
        <v>1</v>
      </c>
      <c r="Z75" s="43" t="s">
        <v>48</v>
      </c>
      <c r="AA75" s="1">
        <v>27</v>
      </c>
      <c r="AB75" s="1" t="s">
        <v>72</v>
      </c>
      <c r="AC75" s="1" t="s">
        <v>28</v>
      </c>
      <c r="AD75" s="36">
        <v>43861</v>
      </c>
      <c r="AE75" s="77"/>
      <c r="AF75" s="1">
        <v>2477.98</v>
      </c>
      <c r="AG75" s="1"/>
      <c r="AH75" s="1"/>
      <c r="AI75" s="1"/>
      <c r="AJ75" s="1"/>
      <c r="AK75" s="40">
        <f t="shared" si="6"/>
        <v>2477.98</v>
      </c>
      <c r="AL75" s="49">
        <f t="shared" si="8"/>
        <v>0.15999999999985448</v>
      </c>
      <c r="AM75" s="51">
        <f t="shared" si="9"/>
        <v>-0.14224836654306056</v>
      </c>
      <c r="AN75" s="39">
        <f t="shared" si="10"/>
        <v>1.7751633456793925E-2</v>
      </c>
      <c r="AO75" s="43">
        <f t="shared" si="11"/>
        <v>1.7751633456793925E-2</v>
      </c>
      <c r="AP75" s="43">
        <f t="shared" si="12"/>
        <v>0</v>
      </c>
      <c r="AQ75" s="43">
        <f t="shared" si="13"/>
        <v>3.2130456556797006E-2</v>
      </c>
      <c r="AR75" s="43"/>
      <c r="AS75" s="52">
        <f t="shared" si="14"/>
        <v>3.2130456556797006E-2</v>
      </c>
      <c r="AT75" s="43">
        <f t="shared" si="15"/>
        <v>0.11515971004552567</v>
      </c>
      <c r="AU75" s="43">
        <f t="shared" si="7"/>
        <v>2.0473393872690739E-2</v>
      </c>
      <c r="AV75" s="60">
        <f t="shared" si="16"/>
        <v>0.1677635604750134</v>
      </c>
      <c r="AW75" s="53">
        <f t="shared" si="17"/>
        <v>475.31857331086218</v>
      </c>
      <c r="AX75" s="78">
        <v>1</v>
      </c>
      <c r="AY75" s="43" t="s">
        <v>48</v>
      </c>
      <c r="AZ75" s="1">
        <v>27</v>
      </c>
      <c r="BA75" s="1" t="s">
        <v>72</v>
      </c>
      <c r="BB75" s="1" t="s">
        <v>28</v>
      </c>
      <c r="BC75" s="36">
        <v>43890</v>
      </c>
      <c r="BD75" s="58"/>
      <c r="BE75" s="1">
        <v>2478</v>
      </c>
      <c r="BF75" s="1"/>
      <c r="BG75" s="1"/>
      <c r="BH75" s="1"/>
      <c r="BI75" s="1"/>
      <c r="BJ75" s="40">
        <v>2478</v>
      </c>
      <c r="BK75" s="49">
        <f t="shared" si="18"/>
        <v>1.999999999998181E-2</v>
      </c>
      <c r="BL75" s="51">
        <f t="shared" si="19"/>
        <v>3.7844388998269633E-4</v>
      </c>
      <c r="BM75" s="39">
        <f t="shared" si="20"/>
        <v>2.0378443889964508E-2</v>
      </c>
      <c r="BN75" s="43">
        <f t="shared" si="21"/>
        <v>2.0378443889964508E-2</v>
      </c>
      <c r="BO75" s="43">
        <f t="shared" si="22"/>
        <v>0</v>
      </c>
      <c r="BP75" s="43">
        <f t="shared" si="23"/>
        <v>3.688498344083576E-2</v>
      </c>
      <c r="BQ75" s="43">
        <f t="shared" si="24"/>
        <v>0</v>
      </c>
      <c r="BR75" s="52">
        <f t="shared" si="25"/>
        <v>3.688498344083576E-2</v>
      </c>
      <c r="BS75" s="43">
        <f t="shared" si="26"/>
        <v>2.4816699201244659E-3</v>
      </c>
      <c r="BT75" s="60">
        <f t="shared" si="27"/>
        <v>3.9366653360960228E-2</v>
      </c>
      <c r="BU75" s="53">
        <f t="shared" si="28"/>
        <v>475.35793996422314</v>
      </c>
      <c r="BV75" s="78">
        <v>1</v>
      </c>
      <c r="BW75" s="43" t="s">
        <v>48</v>
      </c>
      <c r="BX75" s="1">
        <v>27</v>
      </c>
      <c r="BY75" s="1" t="s">
        <v>72</v>
      </c>
      <c r="BZ75" s="1" t="s">
        <v>28</v>
      </c>
      <c r="CA75" s="36">
        <v>43890</v>
      </c>
      <c r="CB75" s="58"/>
      <c r="CC75" s="48">
        <v>2478</v>
      </c>
      <c r="CD75" s="48"/>
      <c r="CE75" s="48"/>
      <c r="CF75" s="48"/>
      <c r="CG75" s="48"/>
      <c r="CH75" s="48">
        <v>2478</v>
      </c>
      <c r="CI75" s="48">
        <v>1.999999999998181E-2</v>
      </c>
      <c r="CJ75" s="48">
        <v>3.7844388998269633E-4</v>
      </c>
      <c r="CK75" s="48">
        <v>2.0378443889964508E-2</v>
      </c>
      <c r="CL75" s="48">
        <v>2.0378443889964508E-2</v>
      </c>
      <c r="CM75" s="48">
        <v>0</v>
      </c>
      <c r="CN75" s="48">
        <v>3.688498344083576E-2</v>
      </c>
      <c r="CO75" s="48">
        <v>0</v>
      </c>
      <c r="CP75" s="52">
        <f t="shared" si="29"/>
        <v>4.0990924041813523E-2</v>
      </c>
      <c r="CQ75" s="43">
        <f t="shared" si="30"/>
        <v>2.4816699201244659E-3</v>
      </c>
      <c r="CR75" s="60">
        <f t="shared" si="31"/>
        <v>4.3472593961937991E-2</v>
      </c>
      <c r="CS75" s="53">
        <f t="shared" si="32"/>
        <v>475.40141255818509</v>
      </c>
      <c r="CT75" s="50" t="s">
        <v>231</v>
      </c>
      <c r="CU75" s="1" t="s">
        <v>315</v>
      </c>
    </row>
    <row r="76" spans="1:99" ht="30" customHeight="1" x14ac:dyDescent="0.25">
      <c r="A76" s="1">
        <v>28</v>
      </c>
      <c r="B76" s="1" t="s">
        <v>154</v>
      </c>
      <c r="C76" s="1" t="s">
        <v>155</v>
      </c>
      <c r="D76" s="36">
        <v>43830</v>
      </c>
      <c r="E76" s="58"/>
      <c r="F76" s="43">
        <v>585.96</v>
      </c>
      <c r="G76" s="43"/>
      <c r="H76" s="43"/>
      <c r="I76" s="43"/>
      <c r="J76" s="43">
        <v>-581.27</v>
      </c>
      <c r="K76" s="48">
        <v>585.96</v>
      </c>
      <c r="L76" s="49">
        <v>0</v>
      </c>
      <c r="M76" s="51">
        <v>0</v>
      </c>
      <c r="N76" s="39">
        <v>0</v>
      </c>
      <c r="O76" s="43">
        <v>0</v>
      </c>
      <c r="P76" s="43">
        <v>0</v>
      </c>
      <c r="Q76" s="43">
        <v>0</v>
      </c>
      <c r="R76" s="43">
        <v>0</v>
      </c>
      <c r="S76" s="52">
        <v>0</v>
      </c>
      <c r="T76" s="43"/>
      <c r="U76" s="43"/>
      <c r="V76" s="43">
        <v>0</v>
      </c>
      <c r="W76" s="60">
        <v>0</v>
      </c>
      <c r="X76" s="53">
        <v>208.57541726438285</v>
      </c>
      <c r="Y76" s="78">
        <v>2</v>
      </c>
      <c r="Z76" s="43" t="s">
        <v>48</v>
      </c>
      <c r="AA76" s="1">
        <v>28</v>
      </c>
      <c r="AB76" s="1" t="s">
        <v>154</v>
      </c>
      <c r="AC76" s="1" t="s">
        <v>155</v>
      </c>
      <c r="AD76" s="36">
        <v>43861</v>
      </c>
      <c r="AE76" s="77"/>
      <c r="AF76" s="1">
        <v>585.96</v>
      </c>
      <c r="AG76" s="1"/>
      <c r="AH76" s="1"/>
      <c r="AI76" s="1"/>
      <c r="AJ76" s="1">
        <v>-581.27</v>
      </c>
      <c r="AK76" s="40">
        <f t="shared" si="6"/>
        <v>585.96</v>
      </c>
      <c r="AL76" s="49">
        <f t="shared" si="8"/>
        <v>0</v>
      </c>
      <c r="AM76" s="51">
        <f t="shared" si="9"/>
        <v>0</v>
      </c>
      <c r="AN76" s="39">
        <f t="shared" si="10"/>
        <v>0</v>
      </c>
      <c r="AO76" s="43">
        <f t="shared" si="11"/>
        <v>0</v>
      </c>
      <c r="AP76" s="43">
        <f t="shared" si="12"/>
        <v>0</v>
      </c>
      <c r="AQ76" s="43">
        <f t="shared" si="13"/>
        <v>0</v>
      </c>
      <c r="AR76" s="43"/>
      <c r="AS76" s="52">
        <f t="shared" si="14"/>
        <v>0</v>
      </c>
      <c r="AT76" s="43">
        <f t="shared" si="15"/>
        <v>0</v>
      </c>
      <c r="AU76" s="43">
        <f t="shared" si="7"/>
        <v>0</v>
      </c>
      <c r="AV76" s="60">
        <f t="shared" si="16"/>
        <v>0</v>
      </c>
      <c r="AW76" s="53">
        <f t="shared" si="17"/>
        <v>208.57541726438285</v>
      </c>
      <c r="AX76" s="78">
        <v>2</v>
      </c>
      <c r="AY76" s="43" t="s">
        <v>48</v>
      </c>
      <c r="AZ76" s="1">
        <v>28</v>
      </c>
      <c r="BA76" s="1" t="s">
        <v>154</v>
      </c>
      <c r="BB76" s="1" t="s">
        <v>155</v>
      </c>
      <c r="BC76" s="36">
        <v>43890</v>
      </c>
      <c r="BD76" s="58"/>
      <c r="BE76" s="1">
        <v>585.96</v>
      </c>
      <c r="BF76" s="1"/>
      <c r="BG76" s="1"/>
      <c r="BH76" s="1"/>
      <c r="BI76" s="1">
        <v>-581.27</v>
      </c>
      <c r="BJ76" s="40">
        <v>585.96</v>
      </c>
      <c r="BK76" s="49">
        <f t="shared" si="18"/>
        <v>0</v>
      </c>
      <c r="BL76" s="51">
        <f t="shared" si="19"/>
        <v>0</v>
      </c>
      <c r="BM76" s="39">
        <f t="shared" si="20"/>
        <v>0</v>
      </c>
      <c r="BN76" s="43">
        <f t="shared" si="21"/>
        <v>0</v>
      </c>
      <c r="BO76" s="43">
        <f t="shared" si="22"/>
        <v>0</v>
      </c>
      <c r="BP76" s="43">
        <f t="shared" si="23"/>
        <v>0</v>
      </c>
      <c r="BQ76" s="43">
        <f t="shared" si="24"/>
        <v>0</v>
      </c>
      <c r="BR76" s="52">
        <f t="shared" si="25"/>
        <v>0</v>
      </c>
      <c r="BS76" s="43">
        <f t="shared" si="26"/>
        <v>0</v>
      </c>
      <c r="BT76" s="60">
        <f t="shared" si="27"/>
        <v>0</v>
      </c>
      <c r="BU76" s="53">
        <f t="shared" si="28"/>
        <v>208.57541726438285</v>
      </c>
      <c r="BV76" s="78">
        <v>2</v>
      </c>
      <c r="BW76" s="43" t="s">
        <v>48</v>
      </c>
      <c r="BX76" s="1">
        <v>28</v>
      </c>
      <c r="BY76" s="1" t="s">
        <v>154</v>
      </c>
      <c r="BZ76" s="1" t="s">
        <v>155</v>
      </c>
      <c r="CA76" s="36">
        <v>43890</v>
      </c>
      <c r="CB76" s="58"/>
      <c r="CC76" s="48">
        <v>585.96</v>
      </c>
      <c r="CD76" s="48"/>
      <c r="CE76" s="48"/>
      <c r="CF76" s="48"/>
      <c r="CG76" s="48">
        <v>-581.27</v>
      </c>
      <c r="CH76" s="48">
        <v>585.96</v>
      </c>
      <c r="CI76" s="48">
        <v>0</v>
      </c>
      <c r="CJ76" s="48">
        <v>0</v>
      </c>
      <c r="CK76" s="48">
        <v>0</v>
      </c>
      <c r="CL76" s="48">
        <v>0</v>
      </c>
      <c r="CM76" s="48">
        <v>0</v>
      </c>
      <c r="CN76" s="48">
        <v>0</v>
      </c>
      <c r="CO76" s="48">
        <v>0</v>
      </c>
      <c r="CP76" s="52">
        <f t="shared" si="29"/>
        <v>0</v>
      </c>
      <c r="CQ76" s="43">
        <f t="shared" si="30"/>
        <v>0</v>
      </c>
      <c r="CR76" s="60">
        <f t="shared" si="31"/>
        <v>0</v>
      </c>
      <c r="CS76" s="53">
        <f t="shared" si="32"/>
        <v>208.57541726438285</v>
      </c>
      <c r="CT76" s="50" t="s">
        <v>231</v>
      </c>
      <c r="CU76" s="1" t="s">
        <v>315</v>
      </c>
    </row>
    <row r="77" spans="1:99" ht="30" customHeight="1" x14ac:dyDescent="0.25">
      <c r="A77" s="1">
        <v>29</v>
      </c>
      <c r="B77" s="1" t="s">
        <v>73</v>
      </c>
      <c r="C77" s="1" t="s">
        <v>29</v>
      </c>
      <c r="D77" s="36">
        <v>43830</v>
      </c>
      <c r="E77" s="58"/>
      <c r="F77" s="43">
        <v>16.79</v>
      </c>
      <c r="G77" s="43"/>
      <c r="H77" s="43"/>
      <c r="I77" s="43"/>
      <c r="J77" s="43"/>
      <c r="K77" s="48">
        <v>16.79</v>
      </c>
      <c r="L77" s="49">
        <v>0</v>
      </c>
      <c r="M77" s="51">
        <v>0</v>
      </c>
      <c r="N77" s="39">
        <v>0</v>
      </c>
      <c r="O77" s="43">
        <v>0</v>
      </c>
      <c r="P77" s="43">
        <v>0</v>
      </c>
      <c r="Q77" s="43">
        <v>0</v>
      </c>
      <c r="R77" s="43">
        <v>0</v>
      </c>
      <c r="S77" s="52">
        <v>0</v>
      </c>
      <c r="T77" s="43"/>
      <c r="U77" s="43"/>
      <c r="V77" s="43">
        <v>0</v>
      </c>
      <c r="W77" s="60">
        <v>0</v>
      </c>
      <c r="X77" s="53">
        <v>-2.5346448883302912</v>
      </c>
      <c r="Y77" s="78">
        <v>1</v>
      </c>
      <c r="Z77" s="43" t="s">
        <v>48</v>
      </c>
      <c r="AA77" s="1">
        <v>29</v>
      </c>
      <c r="AB77" s="1" t="s">
        <v>73</v>
      </c>
      <c r="AC77" s="1" t="s">
        <v>29</v>
      </c>
      <c r="AD77" s="36">
        <v>43861</v>
      </c>
      <c r="AE77" s="77"/>
      <c r="AF77" s="1">
        <v>16.79</v>
      </c>
      <c r="AG77" s="1"/>
      <c r="AH77" s="1"/>
      <c r="AI77" s="1"/>
      <c r="AJ77" s="1"/>
      <c r="AK77" s="40">
        <f t="shared" si="6"/>
        <v>16.79</v>
      </c>
      <c r="AL77" s="49">
        <f t="shared" si="8"/>
        <v>0</v>
      </c>
      <c r="AM77" s="51">
        <f t="shared" si="9"/>
        <v>0</v>
      </c>
      <c r="AN77" s="39">
        <f t="shared" si="10"/>
        <v>0</v>
      </c>
      <c r="AO77" s="43">
        <f t="shared" si="11"/>
        <v>0</v>
      </c>
      <c r="AP77" s="43">
        <f t="shared" si="12"/>
        <v>0</v>
      </c>
      <c r="AQ77" s="43">
        <f t="shared" si="13"/>
        <v>0</v>
      </c>
      <c r="AR77" s="43"/>
      <c r="AS77" s="52">
        <f t="shared" si="14"/>
        <v>0</v>
      </c>
      <c r="AT77" s="43">
        <f t="shared" si="15"/>
        <v>0</v>
      </c>
      <c r="AU77" s="43">
        <f t="shared" si="7"/>
        <v>0</v>
      </c>
      <c r="AV77" s="60">
        <f t="shared" si="16"/>
        <v>0</v>
      </c>
      <c r="AW77" s="53">
        <f t="shared" si="17"/>
        <v>-2.5346448883302912</v>
      </c>
      <c r="AX77" s="78">
        <v>1</v>
      </c>
      <c r="AY77" s="43" t="s">
        <v>48</v>
      </c>
      <c r="AZ77" s="1">
        <v>29</v>
      </c>
      <c r="BA77" s="1" t="s">
        <v>73</v>
      </c>
      <c r="BB77" s="1" t="s">
        <v>29</v>
      </c>
      <c r="BC77" s="36">
        <v>43890</v>
      </c>
      <c r="BD77" s="58"/>
      <c r="BE77" s="1">
        <v>16.79</v>
      </c>
      <c r="BF77" s="1"/>
      <c r="BG77" s="1"/>
      <c r="BH77" s="1"/>
      <c r="BI77" s="1"/>
      <c r="BJ77" s="40">
        <v>16.79</v>
      </c>
      <c r="BK77" s="49">
        <f t="shared" si="18"/>
        <v>0</v>
      </c>
      <c r="BL77" s="51">
        <f t="shared" si="19"/>
        <v>0</v>
      </c>
      <c r="BM77" s="39">
        <f t="shared" si="20"/>
        <v>0</v>
      </c>
      <c r="BN77" s="43">
        <f t="shared" si="21"/>
        <v>0</v>
      </c>
      <c r="BO77" s="43">
        <f t="shared" si="22"/>
        <v>0</v>
      </c>
      <c r="BP77" s="43">
        <f t="shared" si="23"/>
        <v>0</v>
      </c>
      <c r="BQ77" s="43">
        <f t="shared" si="24"/>
        <v>0</v>
      </c>
      <c r="BR77" s="52">
        <f t="shared" si="25"/>
        <v>0</v>
      </c>
      <c r="BS77" s="43">
        <f t="shared" si="26"/>
        <v>0</v>
      </c>
      <c r="BT77" s="60">
        <f t="shared" si="27"/>
        <v>0</v>
      </c>
      <c r="BU77" s="53">
        <f t="shared" si="28"/>
        <v>-2.5346448883302912</v>
      </c>
      <c r="BV77" s="78">
        <v>1</v>
      </c>
      <c r="BW77" s="43" t="s">
        <v>48</v>
      </c>
      <c r="BX77" s="1">
        <v>29</v>
      </c>
      <c r="BY77" s="1" t="s">
        <v>73</v>
      </c>
      <c r="BZ77" s="1" t="s">
        <v>29</v>
      </c>
      <c r="CA77" s="36">
        <v>43890</v>
      </c>
      <c r="CB77" s="58"/>
      <c r="CC77" s="48">
        <v>16.79</v>
      </c>
      <c r="CD77" s="48"/>
      <c r="CE77" s="48"/>
      <c r="CF77" s="48"/>
      <c r="CG77" s="48"/>
      <c r="CH77" s="48">
        <v>16.79</v>
      </c>
      <c r="CI77" s="48">
        <v>0</v>
      </c>
      <c r="CJ77" s="48">
        <v>0</v>
      </c>
      <c r="CK77" s="48">
        <v>0</v>
      </c>
      <c r="CL77" s="48">
        <v>0</v>
      </c>
      <c r="CM77" s="48">
        <v>0</v>
      </c>
      <c r="CN77" s="48">
        <v>0</v>
      </c>
      <c r="CO77" s="48">
        <v>0</v>
      </c>
      <c r="CP77" s="52">
        <f t="shared" si="29"/>
        <v>0</v>
      </c>
      <c r="CQ77" s="43">
        <f t="shared" si="30"/>
        <v>0</v>
      </c>
      <c r="CR77" s="60">
        <f t="shared" si="31"/>
        <v>0</v>
      </c>
      <c r="CS77" s="53">
        <f t="shared" si="32"/>
        <v>-2.5346448883302912</v>
      </c>
      <c r="CT77" s="50" t="s">
        <v>231</v>
      </c>
      <c r="CU77" s="1" t="s">
        <v>315</v>
      </c>
    </row>
    <row r="78" spans="1:99" ht="30" customHeight="1" x14ac:dyDescent="0.25">
      <c r="A78" s="1">
        <v>30</v>
      </c>
      <c r="B78" s="1" t="s">
        <v>74</v>
      </c>
      <c r="C78" s="1" t="s">
        <v>46</v>
      </c>
      <c r="D78" s="36">
        <v>43830</v>
      </c>
      <c r="E78" s="58"/>
      <c r="F78" s="43">
        <v>1365.82</v>
      </c>
      <c r="G78" s="43"/>
      <c r="H78" s="43"/>
      <c r="I78" s="43"/>
      <c r="J78" s="43"/>
      <c r="K78" s="48">
        <v>1365.82</v>
      </c>
      <c r="L78" s="49">
        <v>0</v>
      </c>
      <c r="M78" s="51">
        <v>0</v>
      </c>
      <c r="N78" s="39">
        <v>0</v>
      </c>
      <c r="O78" s="43">
        <v>0</v>
      </c>
      <c r="P78" s="43">
        <v>0</v>
      </c>
      <c r="Q78" s="43">
        <v>0</v>
      </c>
      <c r="R78" s="43">
        <v>0</v>
      </c>
      <c r="S78" s="52">
        <v>0</v>
      </c>
      <c r="T78" s="43"/>
      <c r="U78" s="43"/>
      <c r="V78" s="43">
        <v>0</v>
      </c>
      <c r="W78" s="60">
        <v>0</v>
      </c>
      <c r="X78" s="53">
        <v>-89.618165239357666</v>
      </c>
      <c r="Y78" s="78">
        <v>1</v>
      </c>
      <c r="Z78" s="43" t="s">
        <v>48</v>
      </c>
      <c r="AA78" s="1">
        <v>30</v>
      </c>
      <c r="AB78" s="1" t="s">
        <v>74</v>
      </c>
      <c r="AC78" s="1" t="s">
        <v>46</v>
      </c>
      <c r="AD78" s="36">
        <v>43861</v>
      </c>
      <c r="AE78" s="77"/>
      <c r="AF78" s="1">
        <v>1365.92</v>
      </c>
      <c r="AG78" s="1"/>
      <c r="AH78" s="1"/>
      <c r="AI78" s="1"/>
      <c r="AJ78" s="1"/>
      <c r="AK78" s="40">
        <f t="shared" si="6"/>
        <v>1365.92</v>
      </c>
      <c r="AL78" s="49">
        <f t="shared" si="8"/>
        <v>0.10000000000013642</v>
      </c>
      <c r="AM78" s="51">
        <f t="shared" si="9"/>
        <v>-8.8905229089614998E-2</v>
      </c>
      <c r="AN78" s="39">
        <f t="shared" si="10"/>
        <v>1.1094770910521426E-2</v>
      </c>
      <c r="AO78" s="43">
        <f t="shared" si="11"/>
        <v>1.1094770910521426E-2</v>
      </c>
      <c r="AP78" s="43">
        <f t="shared" si="12"/>
        <v>0</v>
      </c>
      <c r="AQ78" s="43">
        <f t="shared" si="13"/>
        <v>2.0081535348043782E-2</v>
      </c>
      <c r="AR78" s="43"/>
      <c r="AS78" s="52">
        <f t="shared" si="14"/>
        <v>2.0081535348043782E-2</v>
      </c>
      <c r="AT78" s="43">
        <f t="shared" si="15"/>
        <v>7.1974818778617167E-2</v>
      </c>
      <c r="AU78" s="43">
        <f t="shared" si="7"/>
        <v>1.2795871170460802E-2</v>
      </c>
      <c r="AV78" s="60">
        <f t="shared" si="16"/>
        <v>0.10485222529712175</v>
      </c>
      <c r="AW78" s="53">
        <f t="shared" si="17"/>
        <v>-89.513313014060543</v>
      </c>
      <c r="AX78" s="78">
        <v>1</v>
      </c>
      <c r="AY78" s="43" t="s">
        <v>48</v>
      </c>
      <c r="AZ78" s="1">
        <v>30</v>
      </c>
      <c r="BA78" s="1" t="s">
        <v>74</v>
      </c>
      <c r="BB78" s="1" t="s">
        <v>46</v>
      </c>
      <c r="BC78" s="36">
        <v>43890</v>
      </c>
      <c r="BD78" s="58"/>
      <c r="BE78" s="1">
        <v>1365.92</v>
      </c>
      <c r="BF78" s="1"/>
      <c r="BG78" s="1"/>
      <c r="BH78" s="1"/>
      <c r="BI78" s="1"/>
      <c r="BJ78" s="40">
        <v>1365.92</v>
      </c>
      <c r="BK78" s="49">
        <f t="shared" si="18"/>
        <v>0</v>
      </c>
      <c r="BL78" s="51">
        <f t="shared" si="19"/>
        <v>0</v>
      </c>
      <c r="BM78" s="39">
        <f t="shared" si="20"/>
        <v>0</v>
      </c>
      <c r="BN78" s="43">
        <f t="shared" si="21"/>
        <v>0</v>
      </c>
      <c r="BO78" s="43">
        <f t="shared" si="22"/>
        <v>0</v>
      </c>
      <c r="BP78" s="43">
        <f t="shared" si="23"/>
        <v>0</v>
      </c>
      <c r="BQ78" s="43">
        <f t="shared" si="24"/>
        <v>0</v>
      </c>
      <c r="BR78" s="52">
        <f t="shared" si="25"/>
        <v>0</v>
      </c>
      <c r="BS78" s="43">
        <f t="shared" si="26"/>
        <v>0</v>
      </c>
      <c r="BT78" s="60">
        <f t="shared" si="27"/>
        <v>0</v>
      </c>
      <c r="BU78" s="53">
        <f t="shared" si="28"/>
        <v>-89.513313014060543</v>
      </c>
      <c r="BV78" s="78">
        <v>1</v>
      </c>
      <c r="BW78" s="43" t="s">
        <v>48</v>
      </c>
      <c r="BX78" s="1">
        <v>30</v>
      </c>
      <c r="BY78" s="1" t="s">
        <v>74</v>
      </c>
      <c r="BZ78" s="1" t="s">
        <v>46</v>
      </c>
      <c r="CA78" s="36">
        <v>43890</v>
      </c>
      <c r="CB78" s="58"/>
      <c r="CC78" s="48">
        <v>1365.92</v>
      </c>
      <c r="CD78" s="48"/>
      <c r="CE78" s="48"/>
      <c r="CF78" s="48"/>
      <c r="CG78" s="48"/>
      <c r="CH78" s="48">
        <v>1365.92</v>
      </c>
      <c r="CI78" s="48">
        <v>0</v>
      </c>
      <c r="CJ78" s="48">
        <v>0</v>
      </c>
      <c r="CK78" s="48">
        <v>0</v>
      </c>
      <c r="CL78" s="48">
        <v>0</v>
      </c>
      <c r="CM78" s="48">
        <v>0</v>
      </c>
      <c r="CN78" s="48">
        <v>0</v>
      </c>
      <c r="CO78" s="48">
        <v>0</v>
      </c>
      <c r="CP78" s="52">
        <f t="shared" si="29"/>
        <v>0</v>
      </c>
      <c r="CQ78" s="43">
        <f t="shared" si="30"/>
        <v>0</v>
      </c>
      <c r="CR78" s="60">
        <f t="shared" si="31"/>
        <v>0</v>
      </c>
      <c r="CS78" s="53">
        <f t="shared" si="32"/>
        <v>-89.513313014060543</v>
      </c>
      <c r="CT78" s="50" t="s">
        <v>231</v>
      </c>
      <c r="CU78" s="1" t="s">
        <v>315</v>
      </c>
    </row>
    <row r="79" spans="1:99" ht="30" customHeight="1" x14ac:dyDescent="0.25">
      <c r="A79" s="1">
        <v>31</v>
      </c>
      <c r="B79" s="1" t="s">
        <v>75</v>
      </c>
      <c r="C79" s="1" t="s">
        <v>30</v>
      </c>
      <c r="D79" s="36">
        <v>43830</v>
      </c>
      <c r="E79" s="58"/>
      <c r="F79" s="43">
        <v>6985.37</v>
      </c>
      <c r="G79" s="43"/>
      <c r="H79" s="43"/>
      <c r="I79" s="43"/>
      <c r="J79" s="43"/>
      <c r="K79" s="48">
        <v>6985.37</v>
      </c>
      <c r="L79" s="49">
        <v>82.340000000000146</v>
      </c>
      <c r="M79" s="51">
        <v>9.8807929378134922</v>
      </c>
      <c r="N79" s="39">
        <v>92.220792937813641</v>
      </c>
      <c r="O79" s="43">
        <v>92.220792937813641</v>
      </c>
      <c r="P79" s="43">
        <v>0</v>
      </c>
      <c r="Q79" s="43">
        <v>166.9196352174427</v>
      </c>
      <c r="R79" s="43">
        <v>0</v>
      </c>
      <c r="S79" s="52">
        <v>166.9196352174427</v>
      </c>
      <c r="T79" s="43"/>
      <c r="U79" s="43"/>
      <c r="V79" s="43">
        <v>8.3876628722266489</v>
      </c>
      <c r="W79" s="60">
        <v>175.30729808966936</v>
      </c>
      <c r="X79" s="53">
        <v>841.61179834037648</v>
      </c>
      <c r="Y79" s="78">
        <v>1</v>
      </c>
      <c r="Z79" s="43" t="s">
        <v>48</v>
      </c>
      <c r="AA79" s="1">
        <v>31</v>
      </c>
      <c r="AB79" s="1" t="s">
        <v>75</v>
      </c>
      <c r="AC79" s="1" t="s">
        <v>30</v>
      </c>
      <c r="AD79" s="36">
        <v>43861</v>
      </c>
      <c r="AE79" s="77">
        <v>1500</v>
      </c>
      <c r="AF79" s="1">
        <v>7092.78</v>
      </c>
      <c r="AG79" s="1"/>
      <c r="AH79" s="1"/>
      <c r="AI79" s="1"/>
      <c r="AJ79" s="1"/>
      <c r="AK79" s="40">
        <f t="shared" si="6"/>
        <v>7092.78</v>
      </c>
      <c r="AL79" s="49">
        <f t="shared" si="8"/>
        <v>107.40999999999985</v>
      </c>
      <c r="AM79" s="51">
        <f t="shared" si="9"/>
        <v>-95.493106565025059</v>
      </c>
      <c r="AN79" s="39">
        <f t="shared" si="10"/>
        <v>11.916893434974796</v>
      </c>
      <c r="AO79" s="43">
        <f t="shared" si="11"/>
        <v>11.916893434974796</v>
      </c>
      <c r="AP79" s="43">
        <f t="shared" si="12"/>
        <v>0</v>
      </c>
      <c r="AQ79" s="43">
        <f t="shared" si="13"/>
        <v>21.56957711730438</v>
      </c>
      <c r="AR79" s="43"/>
      <c r="AS79" s="52">
        <f t="shared" si="14"/>
        <v>21.56957711730438</v>
      </c>
      <c r="AT79" s="43">
        <f t="shared" si="15"/>
        <v>77.308152850007161</v>
      </c>
      <c r="AU79" s="43">
        <f t="shared" si="7"/>
        <v>13.744045224173183</v>
      </c>
      <c r="AV79" s="60">
        <f t="shared" si="16"/>
        <v>112.62177519148472</v>
      </c>
      <c r="AW79" s="53">
        <f t="shared" si="17"/>
        <v>-545.76642646813877</v>
      </c>
      <c r="AX79" s="78">
        <v>1</v>
      </c>
      <c r="AY79" s="43" t="s">
        <v>48</v>
      </c>
      <c r="AZ79" s="1">
        <v>31</v>
      </c>
      <c r="BA79" s="1" t="s">
        <v>75</v>
      </c>
      <c r="BB79" s="1" t="s">
        <v>30</v>
      </c>
      <c r="BC79" s="36">
        <v>43890</v>
      </c>
      <c r="BD79" s="58"/>
      <c r="BE79" s="1">
        <v>7163</v>
      </c>
      <c r="BF79" s="1"/>
      <c r="BG79" s="1"/>
      <c r="BH79" s="1"/>
      <c r="BI79" s="1"/>
      <c r="BJ79" s="40">
        <v>7163</v>
      </c>
      <c r="BK79" s="49">
        <f t="shared" si="18"/>
        <v>70.220000000000255</v>
      </c>
      <c r="BL79" s="51">
        <f t="shared" si="19"/>
        <v>1.32871649773046</v>
      </c>
      <c r="BM79" s="39">
        <f t="shared" si="20"/>
        <v>71.548716497730709</v>
      </c>
      <c r="BN79" s="43">
        <f t="shared" si="21"/>
        <v>71.548716497730709</v>
      </c>
      <c r="BO79" s="43">
        <f t="shared" si="22"/>
        <v>0</v>
      </c>
      <c r="BP79" s="43">
        <f t="shared" si="23"/>
        <v>129.50317686089258</v>
      </c>
      <c r="BQ79" s="43">
        <f t="shared" si="24"/>
        <v>0</v>
      </c>
      <c r="BR79" s="52">
        <f t="shared" si="25"/>
        <v>129.50317686089258</v>
      </c>
      <c r="BS79" s="43">
        <f t="shared" si="26"/>
        <v>8.7131430895649551</v>
      </c>
      <c r="BT79" s="60">
        <f t="shared" si="27"/>
        <v>138.21631995045755</v>
      </c>
      <c r="BU79" s="53">
        <f t="shared" si="28"/>
        <v>-407.55010651768123</v>
      </c>
      <c r="BV79" s="78">
        <v>1</v>
      </c>
      <c r="BW79" s="43" t="s">
        <v>48</v>
      </c>
      <c r="BX79" s="1">
        <v>31</v>
      </c>
      <c r="BY79" s="1" t="s">
        <v>75</v>
      </c>
      <c r="BZ79" s="1" t="s">
        <v>30</v>
      </c>
      <c r="CA79" s="36">
        <v>43890</v>
      </c>
      <c r="CB79" s="58"/>
      <c r="CC79" s="48">
        <v>7163</v>
      </c>
      <c r="CD79" s="48"/>
      <c r="CE79" s="48"/>
      <c r="CF79" s="48"/>
      <c r="CG79" s="48"/>
      <c r="CH79" s="48">
        <v>7163</v>
      </c>
      <c r="CI79" s="48">
        <v>70.220000000000255</v>
      </c>
      <c r="CJ79" s="48">
        <v>1.32871649773046</v>
      </c>
      <c r="CK79" s="48">
        <v>71.548716497730709</v>
      </c>
      <c r="CL79" s="48">
        <v>71.548716497730709</v>
      </c>
      <c r="CM79" s="48">
        <v>0</v>
      </c>
      <c r="CN79" s="48">
        <v>129.50317686089258</v>
      </c>
      <c r="CO79" s="48">
        <v>0</v>
      </c>
      <c r="CP79" s="52">
        <f t="shared" si="29"/>
        <v>143.91913431093866</v>
      </c>
      <c r="CQ79" s="43">
        <f t="shared" si="30"/>
        <v>8.7131430895649551</v>
      </c>
      <c r="CR79" s="60">
        <f t="shared" si="31"/>
        <v>152.63227740050363</v>
      </c>
      <c r="CS79" s="53">
        <f t="shared" si="32"/>
        <v>-254.9178291171776</v>
      </c>
      <c r="CT79" s="50" t="s">
        <v>231</v>
      </c>
      <c r="CU79" s="1" t="s">
        <v>315</v>
      </c>
    </row>
    <row r="80" spans="1:99" ht="30" customHeight="1" x14ac:dyDescent="0.25">
      <c r="A80" s="1">
        <v>32</v>
      </c>
      <c r="B80" s="1" t="s">
        <v>76</v>
      </c>
      <c r="C80" s="1" t="s">
        <v>205</v>
      </c>
      <c r="D80" s="36">
        <v>43830</v>
      </c>
      <c r="E80" s="58"/>
      <c r="F80" s="43">
        <v>15114.76</v>
      </c>
      <c r="G80" s="43"/>
      <c r="H80" s="43"/>
      <c r="I80" s="43">
        <v>2878.42</v>
      </c>
      <c r="J80" s="43">
        <v>399.12</v>
      </c>
      <c r="K80" s="48">
        <v>17993.18</v>
      </c>
      <c r="L80" s="49">
        <v>1780.0399999999991</v>
      </c>
      <c r="M80" s="51">
        <v>213.60464732846111</v>
      </c>
      <c r="N80" s="39">
        <v>1993.6446473284602</v>
      </c>
      <c r="O80" s="43">
        <v>110</v>
      </c>
      <c r="P80" s="43">
        <v>1883.6446473284602</v>
      </c>
      <c r="Q80" s="43">
        <v>199.1</v>
      </c>
      <c r="R80" s="43">
        <v>4412.8305492504342</v>
      </c>
      <c r="S80" s="52">
        <v>4611.9305492504345</v>
      </c>
      <c r="T80" s="43"/>
      <c r="U80" s="43"/>
      <c r="V80" s="43">
        <v>231.74816184353494</v>
      </c>
      <c r="W80" s="60">
        <v>4843.6787110939695</v>
      </c>
      <c r="X80" s="53">
        <v>288.63579963104166</v>
      </c>
      <c r="Y80" s="78">
        <v>2</v>
      </c>
      <c r="Z80" s="43" t="s">
        <v>48</v>
      </c>
      <c r="AA80" s="1">
        <v>32</v>
      </c>
      <c r="AB80" s="1" t="s">
        <v>76</v>
      </c>
      <c r="AC80" s="1" t="s">
        <v>205</v>
      </c>
      <c r="AD80" s="36">
        <v>43861</v>
      </c>
      <c r="AE80" s="77">
        <v>6000</v>
      </c>
      <c r="AF80" s="1">
        <v>16906.77</v>
      </c>
      <c r="AG80" s="1"/>
      <c r="AH80" s="1"/>
      <c r="AI80" s="1">
        <v>2878.42</v>
      </c>
      <c r="AJ80" s="1">
        <v>399.12</v>
      </c>
      <c r="AK80" s="40">
        <f t="shared" si="6"/>
        <v>19785.190000000002</v>
      </c>
      <c r="AL80" s="49">
        <f t="shared" si="8"/>
        <v>1792.010000000002</v>
      </c>
      <c r="AM80" s="51">
        <f t="shared" si="9"/>
        <v>-1593.1905958066379</v>
      </c>
      <c r="AN80" s="39">
        <f t="shared" si="10"/>
        <v>198.81940419336411</v>
      </c>
      <c r="AO80" s="43">
        <f t="shared" si="11"/>
        <v>198.81940419336411</v>
      </c>
      <c r="AP80" s="43">
        <f t="shared" si="12"/>
        <v>0</v>
      </c>
      <c r="AQ80" s="43">
        <f t="shared" si="13"/>
        <v>359.86312158998902</v>
      </c>
      <c r="AR80" s="43"/>
      <c r="AS80" s="52">
        <f t="shared" si="14"/>
        <v>359.86312158998902</v>
      </c>
      <c r="AT80" s="43">
        <f t="shared" si="15"/>
        <v>1289.79594999294</v>
      </c>
      <c r="AU80" s="43">
        <f t="shared" si="7"/>
        <v>229.30329096146215</v>
      </c>
      <c r="AV80" s="60">
        <f t="shared" si="16"/>
        <v>1878.9623625443912</v>
      </c>
      <c r="AW80" s="53">
        <f t="shared" si="17"/>
        <v>-3832.4018378245673</v>
      </c>
      <c r="AX80" s="78">
        <v>2</v>
      </c>
      <c r="AY80" s="43" t="s">
        <v>48</v>
      </c>
      <c r="AZ80" s="1">
        <v>32</v>
      </c>
      <c r="BA80" s="1" t="s">
        <v>76</v>
      </c>
      <c r="BB80" s="1" t="s">
        <v>205</v>
      </c>
      <c r="BC80" s="36">
        <v>43890</v>
      </c>
      <c r="BD80" s="58"/>
      <c r="BE80" s="1">
        <v>18529.990000000002</v>
      </c>
      <c r="BF80" s="1"/>
      <c r="BG80" s="1"/>
      <c r="BH80" s="1">
        <v>2878.42</v>
      </c>
      <c r="BI80" s="1">
        <v>399.12</v>
      </c>
      <c r="BJ80" s="40">
        <v>21408.410000000003</v>
      </c>
      <c r="BK80" s="49">
        <f t="shared" si="18"/>
        <v>1623.2200000000012</v>
      </c>
      <c r="BL80" s="51">
        <f t="shared" si="19"/>
        <v>30.714884554913571</v>
      </c>
      <c r="BM80" s="39">
        <f t="shared" si="20"/>
        <v>1653.9348845549148</v>
      </c>
      <c r="BN80" s="43">
        <f t="shared" si="21"/>
        <v>110</v>
      </c>
      <c r="BO80" s="43">
        <f t="shared" si="22"/>
        <v>1543.9348845549148</v>
      </c>
      <c r="BP80" s="43">
        <f t="shared" si="23"/>
        <v>199.1</v>
      </c>
      <c r="BQ80" s="43">
        <f t="shared" si="24"/>
        <v>3415.7658777474071</v>
      </c>
      <c r="BR80" s="52">
        <f t="shared" si="25"/>
        <v>3614.865877747407</v>
      </c>
      <c r="BS80" s="43">
        <f t="shared" si="26"/>
        <v>243.21290338870756</v>
      </c>
      <c r="BT80" s="60">
        <f t="shared" si="27"/>
        <v>3858.0787811361147</v>
      </c>
      <c r="BU80" s="53">
        <f t="shared" si="28"/>
        <v>25.676943311547348</v>
      </c>
      <c r="BV80" s="78">
        <v>2</v>
      </c>
      <c r="BW80" s="43" t="s">
        <v>48</v>
      </c>
      <c r="BX80" s="1">
        <v>32</v>
      </c>
      <c r="BY80" s="1" t="s">
        <v>76</v>
      </c>
      <c r="BZ80" s="1" t="s">
        <v>205</v>
      </c>
      <c r="CA80" s="36">
        <v>43890</v>
      </c>
      <c r="CB80" s="58"/>
      <c r="CC80" s="48">
        <v>18529.990000000002</v>
      </c>
      <c r="CD80" s="48"/>
      <c r="CE80" s="48"/>
      <c r="CF80" s="48">
        <v>2878.42</v>
      </c>
      <c r="CG80" s="48">
        <v>399.12</v>
      </c>
      <c r="CH80" s="48">
        <v>21408.410000000003</v>
      </c>
      <c r="CI80" s="48">
        <v>1623.2200000000012</v>
      </c>
      <c r="CJ80" s="48">
        <v>30.714884554913571</v>
      </c>
      <c r="CK80" s="48">
        <v>1653.9348845549148</v>
      </c>
      <c r="CL80" s="48">
        <v>110</v>
      </c>
      <c r="CM80" s="48">
        <v>1543.9348845549148</v>
      </c>
      <c r="CN80" s="48">
        <v>199.1</v>
      </c>
      <c r="CO80" s="48">
        <v>3415.7658777474071</v>
      </c>
      <c r="CP80" s="52">
        <f t="shared" si="29"/>
        <v>4017.2633628469935</v>
      </c>
      <c r="CQ80" s="43">
        <f t="shared" si="30"/>
        <v>243.21290338870759</v>
      </c>
      <c r="CR80" s="60">
        <f t="shared" si="31"/>
        <v>4260.4762662357007</v>
      </c>
      <c r="CS80" s="53">
        <f t="shared" si="32"/>
        <v>4286.1532095472485</v>
      </c>
      <c r="CT80" s="50" t="s">
        <v>231</v>
      </c>
      <c r="CU80" s="1" t="s">
        <v>315</v>
      </c>
    </row>
    <row r="81" spans="1:99" ht="30" customHeight="1" x14ac:dyDescent="0.25">
      <c r="A81" s="1">
        <v>33</v>
      </c>
      <c r="B81" s="1" t="s">
        <v>77</v>
      </c>
      <c r="C81" s="1" t="s">
        <v>31</v>
      </c>
      <c r="D81" s="36">
        <v>43830</v>
      </c>
      <c r="E81" s="58"/>
      <c r="F81" s="43">
        <v>12350.380000000001</v>
      </c>
      <c r="G81" s="43"/>
      <c r="H81" s="43"/>
      <c r="I81" s="43"/>
      <c r="J81" s="43"/>
      <c r="K81" s="48">
        <v>12350.380000000001</v>
      </c>
      <c r="L81" s="49">
        <v>381.1200000000008</v>
      </c>
      <c r="M81" s="51">
        <v>45.73436731187126</v>
      </c>
      <c r="N81" s="39">
        <v>426.85436731187207</v>
      </c>
      <c r="O81" s="43">
        <v>110</v>
      </c>
      <c r="P81" s="43">
        <v>316.85436731187207</v>
      </c>
      <c r="Q81" s="43">
        <v>199.1</v>
      </c>
      <c r="R81" s="43">
        <v>742.29745707096322</v>
      </c>
      <c r="S81" s="52">
        <v>941.39745707096324</v>
      </c>
      <c r="T81" s="43"/>
      <c r="U81" s="43"/>
      <c r="V81" s="43">
        <v>47.304947008760138</v>
      </c>
      <c r="W81" s="60">
        <v>988.70240407972335</v>
      </c>
      <c r="X81" s="53">
        <v>1474.9679259347085</v>
      </c>
      <c r="Y81" s="78">
        <v>1</v>
      </c>
      <c r="Z81" s="43" t="s">
        <v>48</v>
      </c>
      <c r="AA81" s="1">
        <v>33</v>
      </c>
      <c r="AB81" s="1" t="s">
        <v>77</v>
      </c>
      <c r="AC81" s="1" t="s">
        <v>31</v>
      </c>
      <c r="AD81" s="36">
        <v>43861</v>
      </c>
      <c r="AE81" s="77"/>
      <c r="AF81" s="1">
        <v>12703.800000000001</v>
      </c>
      <c r="AG81" s="1"/>
      <c r="AH81" s="1"/>
      <c r="AI81" s="1"/>
      <c r="AJ81" s="1"/>
      <c r="AK81" s="40">
        <f t="shared" si="6"/>
        <v>12703.800000000001</v>
      </c>
      <c r="AL81" s="49">
        <f t="shared" si="8"/>
        <v>353.42000000000007</v>
      </c>
      <c r="AM81" s="51">
        <f t="shared" si="9"/>
        <v>-314.20886064808872</v>
      </c>
      <c r="AN81" s="39">
        <f t="shared" si="10"/>
        <v>39.211139351911356</v>
      </c>
      <c r="AO81" s="43">
        <f t="shared" si="11"/>
        <v>39.211139351911356</v>
      </c>
      <c r="AP81" s="43">
        <f t="shared" si="12"/>
        <v>0</v>
      </c>
      <c r="AQ81" s="43">
        <f t="shared" si="13"/>
        <v>70.972162226959554</v>
      </c>
      <c r="AR81" s="43"/>
      <c r="AS81" s="52">
        <f t="shared" si="14"/>
        <v>70.972162226959554</v>
      </c>
      <c r="AT81" s="43">
        <f t="shared" si="15"/>
        <v>254.37340452704194</v>
      </c>
      <c r="AU81" s="43">
        <f t="shared" si="7"/>
        <v>45.223167890580896</v>
      </c>
      <c r="AV81" s="60">
        <f t="shared" si="16"/>
        <v>370.56873464458238</v>
      </c>
      <c r="AW81" s="53">
        <f t="shared" si="17"/>
        <v>1845.536660579291</v>
      </c>
      <c r="AX81" s="78">
        <v>1</v>
      </c>
      <c r="AY81" s="43" t="s">
        <v>48</v>
      </c>
      <c r="AZ81" s="1">
        <v>33</v>
      </c>
      <c r="BA81" s="1" t="s">
        <v>77</v>
      </c>
      <c r="BB81" s="1" t="s">
        <v>31</v>
      </c>
      <c r="BC81" s="36">
        <v>43890</v>
      </c>
      <c r="BD81" s="58"/>
      <c r="BE81" s="1">
        <v>13071.31</v>
      </c>
      <c r="BF81" s="1"/>
      <c r="BG81" s="1"/>
      <c r="BH81" s="1"/>
      <c r="BI81" s="1"/>
      <c r="BJ81" s="40">
        <v>13071.31</v>
      </c>
      <c r="BK81" s="49">
        <f t="shared" si="18"/>
        <v>367.5099999999984</v>
      </c>
      <c r="BL81" s="51">
        <f t="shared" si="19"/>
        <v>6.9540957003833306</v>
      </c>
      <c r="BM81" s="39">
        <f t="shared" si="20"/>
        <v>374.46409570038173</v>
      </c>
      <c r="BN81" s="43">
        <f t="shared" si="21"/>
        <v>110</v>
      </c>
      <c r="BO81" s="43">
        <f t="shared" si="22"/>
        <v>264.46409570038173</v>
      </c>
      <c r="BP81" s="43">
        <f t="shared" si="23"/>
        <v>199.1</v>
      </c>
      <c r="BQ81" s="43">
        <f t="shared" si="24"/>
        <v>585.09425690132355</v>
      </c>
      <c r="BR81" s="52">
        <f t="shared" si="25"/>
        <v>784.19425690132357</v>
      </c>
      <c r="BS81" s="43">
        <f t="shared" si="26"/>
        <v>52.761615089457031</v>
      </c>
      <c r="BT81" s="60">
        <f t="shared" si="27"/>
        <v>836.95587199078057</v>
      </c>
      <c r="BU81" s="53">
        <f t="shared" si="28"/>
        <v>2682.4925325700715</v>
      </c>
      <c r="BV81" s="78">
        <v>1</v>
      </c>
      <c r="BW81" s="43" t="s">
        <v>48</v>
      </c>
      <c r="BX81" s="1">
        <v>33</v>
      </c>
      <c r="BY81" s="1" t="s">
        <v>77</v>
      </c>
      <c r="BZ81" s="1" t="s">
        <v>31</v>
      </c>
      <c r="CA81" s="36">
        <v>43890</v>
      </c>
      <c r="CB81" s="58"/>
      <c r="CC81" s="48">
        <v>13071.31</v>
      </c>
      <c r="CD81" s="48"/>
      <c r="CE81" s="48"/>
      <c r="CF81" s="48"/>
      <c r="CG81" s="48"/>
      <c r="CH81" s="48">
        <v>13071.31</v>
      </c>
      <c r="CI81" s="48">
        <v>367.5099999999984</v>
      </c>
      <c r="CJ81" s="48">
        <v>6.9540957003833306</v>
      </c>
      <c r="CK81" s="48">
        <v>374.46409570038173</v>
      </c>
      <c r="CL81" s="48">
        <v>110</v>
      </c>
      <c r="CM81" s="48">
        <v>264.46409570038173</v>
      </c>
      <c r="CN81" s="48">
        <v>199.1</v>
      </c>
      <c r="CO81" s="48">
        <v>585.09425690132355</v>
      </c>
      <c r="CP81" s="52">
        <f t="shared" si="29"/>
        <v>871.48872576368433</v>
      </c>
      <c r="CQ81" s="43">
        <f t="shared" si="30"/>
        <v>52.761615089457031</v>
      </c>
      <c r="CR81" s="60">
        <f t="shared" si="31"/>
        <v>924.25034085314132</v>
      </c>
      <c r="CS81" s="53">
        <f t="shared" si="32"/>
        <v>3606.7428734232126</v>
      </c>
      <c r="CT81" s="50" t="s">
        <v>231</v>
      </c>
      <c r="CU81" s="1" t="s">
        <v>315</v>
      </c>
    </row>
    <row r="82" spans="1:99" ht="30" customHeight="1" x14ac:dyDescent="0.25">
      <c r="A82" s="1">
        <v>34</v>
      </c>
      <c r="B82" s="1" t="s">
        <v>78</v>
      </c>
      <c r="C82" s="1" t="s">
        <v>234</v>
      </c>
      <c r="D82" s="36">
        <v>43830</v>
      </c>
      <c r="E82" s="58"/>
      <c r="F82" s="43">
        <v>19.88</v>
      </c>
      <c r="G82" s="43"/>
      <c r="H82" s="43"/>
      <c r="I82" s="43">
        <v>51.15</v>
      </c>
      <c r="J82" s="43"/>
      <c r="K82" s="48">
        <v>71.03</v>
      </c>
      <c r="L82" s="49">
        <v>0</v>
      </c>
      <c r="M82" s="51">
        <v>0</v>
      </c>
      <c r="N82" s="39">
        <v>0</v>
      </c>
      <c r="O82" s="43">
        <v>0</v>
      </c>
      <c r="P82" s="43">
        <v>0</v>
      </c>
      <c r="Q82" s="43">
        <v>0</v>
      </c>
      <c r="R82" s="43">
        <v>0</v>
      </c>
      <c r="S82" s="52">
        <v>0</v>
      </c>
      <c r="T82" s="43"/>
      <c r="U82" s="43"/>
      <c r="V82" s="43">
        <v>0</v>
      </c>
      <c r="W82" s="60">
        <v>0</v>
      </c>
      <c r="X82" s="53">
        <v>-162.18197581221901</v>
      </c>
      <c r="Y82" s="78">
        <v>2</v>
      </c>
      <c r="Z82" s="43" t="s">
        <v>48</v>
      </c>
      <c r="AA82" s="1">
        <v>34</v>
      </c>
      <c r="AB82" s="1" t="s">
        <v>78</v>
      </c>
      <c r="AC82" s="1" t="s">
        <v>234</v>
      </c>
      <c r="AD82" s="36">
        <v>43861</v>
      </c>
      <c r="AE82" s="77"/>
      <c r="AF82" s="1">
        <v>19.88</v>
      </c>
      <c r="AG82" s="1"/>
      <c r="AH82" s="1"/>
      <c r="AI82" s="1">
        <v>51.15</v>
      </c>
      <c r="AJ82" s="1"/>
      <c r="AK82" s="40">
        <f t="shared" si="6"/>
        <v>71.03</v>
      </c>
      <c r="AL82" s="49">
        <f t="shared" si="8"/>
        <v>0</v>
      </c>
      <c r="AM82" s="51">
        <f t="shared" si="9"/>
        <v>0</v>
      </c>
      <c r="AN82" s="39">
        <f t="shared" si="10"/>
        <v>0</v>
      </c>
      <c r="AO82" s="43">
        <f t="shared" si="11"/>
        <v>0</v>
      </c>
      <c r="AP82" s="43">
        <f t="shared" si="12"/>
        <v>0</v>
      </c>
      <c r="AQ82" s="43">
        <f t="shared" si="13"/>
        <v>0</v>
      </c>
      <c r="AR82" s="43"/>
      <c r="AS82" s="52">
        <f t="shared" si="14"/>
        <v>0</v>
      </c>
      <c r="AT82" s="43">
        <f t="shared" si="15"/>
        <v>0</v>
      </c>
      <c r="AU82" s="43">
        <f t="shared" si="7"/>
        <v>0</v>
      </c>
      <c r="AV82" s="60">
        <f t="shared" si="16"/>
        <v>0</v>
      </c>
      <c r="AW82" s="53">
        <f t="shared" si="17"/>
        <v>-162.18197581221901</v>
      </c>
      <c r="AX82" s="78">
        <v>2</v>
      </c>
      <c r="AY82" s="43" t="s">
        <v>48</v>
      </c>
      <c r="AZ82" s="1">
        <v>34</v>
      </c>
      <c r="BA82" s="1" t="s">
        <v>78</v>
      </c>
      <c r="BB82" s="1" t="s">
        <v>234</v>
      </c>
      <c r="BC82" s="36">
        <v>43890</v>
      </c>
      <c r="BD82" s="58"/>
      <c r="BE82" s="1">
        <v>19.88</v>
      </c>
      <c r="BF82" s="1"/>
      <c r="BG82" s="1"/>
      <c r="BH82" s="1">
        <v>51.15</v>
      </c>
      <c r="BI82" s="1"/>
      <c r="BJ82" s="40">
        <v>71.03</v>
      </c>
      <c r="BK82" s="49">
        <f t="shared" si="18"/>
        <v>0</v>
      </c>
      <c r="BL82" s="51">
        <f t="shared" si="19"/>
        <v>0</v>
      </c>
      <c r="BM82" s="39">
        <f t="shared" si="20"/>
        <v>0</v>
      </c>
      <c r="BN82" s="43">
        <f t="shared" si="21"/>
        <v>0</v>
      </c>
      <c r="BO82" s="43">
        <f t="shared" si="22"/>
        <v>0</v>
      </c>
      <c r="BP82" s="43">
        <f t="shared" si="23"/>
        <v>0</v>
      </c>
      <c r="BQ82" s="43">
        <f t="shared" si="24"/>
        <v>0</v>
      </c>
      <c r="BR82" s="52">
        <f t="shared" si="25"/>
        <v>0</v>
      </c>
      <c r="BS82" s="43">
        <f t="shared" si="26"/>
        <v>0</v>
      </c>
      <c r="BT82" s="60">
        <f t="shared" si="27"/>
        <v>0</v>
      </c>
      <c r="BU82" s="53">
        <f t="shared" si="28"/>
        <v>-162.18197581221901</v>
      </c>
      <c r="BV82" s="78">
        <v>2</v>
      </c>
      <c r="BW82" s="43" t="s">
        <v>48</v>
      </c>
      <c r="BX82" s="1">
        <v>34</v>
      </c>
      <c r="BY82" s="1" t="s">
        <v>78</v>
      </c>
      <c r="BZ82" s="1" t="s">
        <v>234</v>
      </c>
      <c r="CA82" s="36">
        <v>43890</v>
      </c>
      <c r="CB82" s="58"/>
      <c r="CC82" s="48">
        <v>19.88</v>
      </c>
      <c r="CD82" s="48"/>
      <c r="CE82" s="48"/>
      <c r="CF82" s="48">
        <v>51.15</v>
      </c>
      <c r="CG82" s="48"/>
      <c r="CH82" s="48">
        <v>71.03</v>
      </c>
      <c r="CI82" s="48">
        <v>0</v>
      </c>
      <c r="CJ82" s="48">
        <v>0</v>
      </c>
      <c r="CK82" s="48">
        <v>0</v>
      </c>
      <c r="CL82" s="48">
        <v>0</v>
      </c>
      <c r="CM82" s="48">
        <v>0</v>
      </c>
      <c r="CN82" s="48">
        <v>0</v>
      </c>
      <c r="CO82" s="48">
        <v>0</v>
      </c>
      <c r="CP82" s="52">
        <f t="shared" si="29"/>
        <v>0</v>
      </c>
      <c r="CQ82" s="43">
        <f t="shared" si="30"/>
        <v>0</v>
      </c>
      <c r="CR82" s="60">
        <f t="shared" si="31"/>
        <v>0</v>
      </c>
      <c r="CS82" s="53">
        <f t="shared" si="32"/>
        <v>-162.18197581221901</v>
      </c>
      <c r="CT82" s="50" t="s">
        <v>231</v>
      </c>
      <c r="CU82" s="1" t="s">
        <v>315</v>
      </c>
    </row>
    <row r="83" spans="1:99" ht="30" customHeight="1" x14ac:dyDescent="0.25">
      <c r="A83" s="1">
        <v>35</v>
      </c>
      <c r="B83" s="1" t="s">
        <v>79</v>
      </c>
      <c r="C83" s="1" t="s">
        <v>32</v>
      </c>
      <c r="D83" s="36">
        <v>43830</v>
      </c>
      <c r="E83" s="58"/>
      <c r="F83" s="43">
        <v>33.4</v>
      </c>
      <c r="G83" s="43"/>
      <c r="H83" s="43"/>
      <c r="I83" s="43"/>
      <c r="J83" s="43"/>
      <c r="K83" s="48">
        <v>33.4</v>
      </c>
      <c r="L83" s="49">
        <v>0</v>
      </c>
      <c r="M83" s="51">
        <v>0</v>
      </c>
      <c r="N83" s="39">
        <v>0</v>
      </c>
      <c r="O83" s="43">
        <v>0</v>
      </c>
      <c r="P83" s="43">
        <v>0</v>
      </c>
      <c r="Q83" s="43">
        <v>0</v>
      </c>
      <c r="R83" s="43">
        <v>0</v>
      </c>
      <c r="S83" s="52">
        <v>0</v>
      </c>
      <c r="T83" s="43"/>
      <c r="U83" s="43"/>
      <c r="V83" s="43">
        <v>0</v>
      </c>
      <c r="W83" s="60">
        <v>0</v>
      </c>
      <c r="X83" s="53">
        <v>-138.59995847674108</v>
      </c>
      <c r="Y83" s="78">
        <v>1</v>
      </c>
      <c r="Z83" s="43" t="s">
        <v>48</v>
      </c>
      <c r="AA83" s="1">
        <v>35</v>
      </c>
      <c r="AB83" s="1" t="s">
        <v>79</v>
      </c>
      <c r="AC83" s="1" t="s">
        <v>32</v>
      </c>
      <c r="AD83" s="36">
        <v>43861</v>
      </c>
      <c r="AE83" s="77"/>
      <c r="AF83" s="1">
        <v>33.4</v>
      </c>
      <c r="AG83" s="1"/>
      <c r="AH83" s="1"/>
      <c r="AI83" s="1"/>
      <c r="AJ83" s="1"/>
      <c r="AK83" s="40">
        <f t="shared" si="6"/>
        <v>33.4</v>
      </c>
      <c r="AL83" s="49">
        <f t="shared" si="8"/>
        <v>0</v>
      </c>
      <c r="AM83" s="51">
        <f t="shared" si="9"/>
        <v>0</v>
      </c>
      <c r="AN83" s="39">
        <f t="shared" si="10"/>
        <v>0</v>
      </c>
      <c r="AO83" s="43">
        <f t="shared" si="11"/>
        <v>0</v>
      </c>
      <c r="AP83" s="43">
        <f t="shared" si="12"/>
        <v>0</v>
      </c>
      <c r="AQ83" s="43">
        <f t="shared" si="13"/>
        <v>0</v>
      </c>
      <c r="AR83" s="43"/>
      <c r="AS83" s="52">
        <f t="shared" si="14"/>
        <v>0</v>
      </c>
      <c r="AT83" s="43">
        <f t="shared" si="15"/>
        <v>0</v>
      </c>
      <c r="AU83" s="43">
        <f t="shared" si="7"/>
        <v>0</v>
      </c>
      <c r="AV83" s="60">
        <f t="shared" si="16"/>
        <v>0</v>
      </c>
      <c r="AW83" s="53">
        <f t="shared" si="17"/>
        <v>-138.59995847674108</v>
      </c>
      <c r="AX83" s="78">
        <v>1</v>
      </c>
      <c r="AY83" s="43" t="s">
        <v>48</v>
      </c>
      <c r="AZ83" s="1">
        <v>35</v>
      </c>
      <c r="BA83" s="1" t="s">
        <v>79</v>
      </c>
      <c r="BB83" s="1" t="s">
        <v>32</v>
      </c>
      <c r="BC83" s="36">
        <v>43890</v>
      </c>
      <c r="BD83" s="58"/>
      <c r="BE83" s="1">
        <v>33.4</v>
      </c>
      <c r="BF83" s="1"/>
      <c r="BG83" s="1"/>
      <c r="BH83" s="1"/>
      <c r="BI83" s="1"/>
      <c r="BJ83" s="40">
        <v>33.4</v>
      </c>
      <c r="BK83" s="49">
        <f t="shared" si="18"/>
        <v>0</v>
      </c>
      <c r="BL83" s="51">
        <f t="shared" si="19"/>
        <v>0</v>
      </c>
      <c r="BM83" s="39">
        <f t="shared" si="20"/>
        <v>0</v>
      </c>
      <c r="BN83" s="43">
        <f t="shared" si="21"/>
        <v>0</v>
      </c>
      <c r="BO83" s="43">
        <f t="shared" si="22"/>
        <v>0</v>
      </c>
      <c r="BP83" s="43">
        <f t="shared" si="23"/>
        <v>0</v>
      </c>
      <c r="BQ83" s="43">
        <f t="shared" si="24"/>
        <v>0</v>
      </c>
      <c r="BR83" s="52">
        <f t="shared" si="25"/>
        <v>0</v>
      </c>
      <c r="BS83" s="43">
        <f t="shared" si="26"/>
        <v>0</v>
      </c>
      <c r="BT83" s="60">
        <f t="shared" si="27"/>
        <v>0</v>
      </c>
      <c r="BU83" s="53">
        <f t="shared" si="28"/>
        <v>-138.59995847674108</v>
      </c>
      <c r="BV83" s="78">
        <v>1</v>
      </c>
      <c r="BW83" s="43" t="s">
        <v>48</v>
      </c>
      <c r="BX83" s="1">
        <v>35</v>
      </c>
      <c r="BY83" s="1" t="s">
        <v>79</v>
      </c>
      <c r="BZ83" s="1" t="s">
        <v>32</v>
      </c>
      <c r="CA83" s="36">
        <v>43890</v>
      </c>
      <c r="CB83" s="58"/>
      <c r="CC83" s="48">
        <v>33.4</v>
      </c>
      <c r="CD83" s="48"/>
      <c r="CE83" s="48"/>
      <c r="CF83" s="48"/>
      <c r="CG83" s="48"/>
      <c r="CH83" s="48">
        <v>33.4</v>
      </c>
      <c r="CI83" s="48">
        <v>0</v>
      </c>
      <c r="CJ83" s="48">
        <v>0</v>
      </c>
      <c r="CK83" s="48">
        <v>0</v>
      </c>
      <c r="CL83" s="48">
        <v>0</v>
      </c>
      <c r="CM83" s="48">
        <v>0</v>
      </c>
      <c r="CN83" s="48">
        <v>0</v>
      </c>
      <c r="CO83" s="48">
        <v>0</v>
      </c>
      <c r="CP83" s="52">
        <f t="shared" si="29"/>
        <v>0</v>
      </c>
      <c r="CQ83" s="43">
        <f t="shared" si="30"/>
        <v>0</v>
      </c>
      <c r="CR83" s="60">
        <f t="shared" si="31"/>
        <v>0</v>
      </c>
      <c r="CS83" s="53">
        <f t="shared" si="32"/>
        <v>-138.59995847674108</v>
      </c>
      <c r="CT83" s="50" t="s">
        <v>231</v>
      </c>
      <c r="CU83" s="1" t="s">
        <v>315</v>
      </c>
    </row>
    <row r="84" spans="1:99" ht="30" customHeight="1" x14ac:dyDescent="0.25">
      <c r="A84" s="1">
        <v>36</v>
      </c>
      <c r="B84" s="1" t="s">
        <v>80</v>
      </c>
      <c r="C84" s="1" t="s">
        <v>33</v>
      </c>
      <c r="D84" s="36">
        <v>43830</v>
      </c>
      <c r="E84" s="58"/>
      <c r="F84" s="43">
        <v>713.5</v>
      </c>
      <c r="G84" s="43"/>
      <c r="H84" s="43"/>
      <c r="I84" s="43"/>
      <c r="J84" s="43"/>
      <c r="K84" s="48">
        <v>713.5</v>
      </c>
      <c r="L84" s="49">
        <v>0</v>
      </c>
      <c r="M84" s="51">
        <v>0</v>
      </c>
      <c r="N84" s="39">
        <v>0</v>
      </c>
      <c r="O84" s="43">
        <v>0</v>
      </c>
      <c r="P84" s="43">
        <v>0</v>
      </c>
      <c r="Q84" s="43">
        <v>0</v>
      </c>
      <c r="R84" s="43">
        <v>0</v>
      </c>
      <c r="S84" s="52">
        <v>0</v>
      </c>
      <c r="T84" s="43"/>
      <c r="U84" s="43"/>
      <c r="V84" s="43">
        <v>0</v>
      </c>
      <c r="W84" s="60">
        <v>0</v>
      </c>
      <c r="X84" s="53">
        <v>-375.55148288933481</v>
      </c>
      <c r="Y84" s="78">
        <v>1</v>
      </c>
      <c r="Z84" s="43" t="s">
        <v>48</v>
      </c>
      <c r="AA84" s="1">
        <v>36</v>
      </c>
      <c r="AB84" s="1" t="s">
        <v>80</v>
      </c>
      <c r="AC84" s="1" t="s">
        <v>33</v>
      </c>
      <c r="AD84" s="36">
        <v>43861</v>
      </c>
      <c r="AE84" s="77"/>
      <c r="AF84" s="1">
        <v>713.5</v>
      </c>
      <c r="AG84" s="1"/>
      <c r="AH84" s="1"/>
      <c r="AI84" s="1"/>
      <c r="AJ84" s="1"/>
      <c r="AK84" s="40">
        <f t="shared" si="6"/>
        <v>713.5</v>
      </c>
      <c r="AL84" s="49">
        <f t="shared" si="8"/>
        <v>0</v>
      </c>
      <c r="AM84" s="51">
        <f t="shared" si="9"/>
        <v>0</v>
      </c>
      <c r="AN84" s="39">
        <f t="shared" si="10"/>
        <v>0</v>
      </c>
      <c r="AO84" s="43">
        <f t="shared" si="11"/>
        <v>0</v>
      </c>
      <c r="AP84" s="43">
        <f t="shared" si="12"/>
        <v>0</v>
      </c>
      <c r="AQ84" s="43">
        <f t="shared" si="13"/>
        <v>0</v>
      </c>
      <c r="AR84" s="43"/>
      <c r="AS84" s="52">
        <f t="shared" si="14"/>
        <v>0</v>
      </c>
      <c r="AT84" s="43">
        <f t="shared" si="15"/>
        <v>0</v>
      </c>
      <c r="AU84" s="43">
        <f t="shared" si="7"/>
        <v>0</v>
      </c>
      <c r="AV84" s="60">
        <f t="shared" si="16"/>
        <v>0</v>
      </c>
      <c r="AW84" s="53">
        <f t="shared" si="17"/>
        <v>-375.55148288933481</v>
      </c>
      <c r="AX84" s="78">
        <v>1</v>
      </c>
      <c r="AY84" s="43" t="s">
        <v>48</v>
      </c>
      <c r="AZ84" s="1">
        <v>36</v>
      </c>
      <c r="BA84" s="1" t="s">
        <v>80</v>
      </c>
      <c r="BB84" s="1" t="s">
        <v>33</v>
      </c>
      <c r="BC84" s="36">
        <v>43890</v>
      </c>
      <c r="BD84" s="58"/>
      <c r="BE84" s="1">
        <v>713.52</v>
      </c>
      <c r="BF84" s="1"/>
      <c r="BG84" s="1"/>
      <c r="BH84" s="1"/>
      <c r="BI84" s="1"/>
      <c r="BJ84" s="40">
        <v>713.52</v>
      </c>
      <c r="BK84" s="49">
        <f t="shared" si="18"/>
        <v>1.999999999998181E-2</v>
      </c>
      <c r="BL84" s="51">
        <f t="shared" si="19"/>
        <v>3.7844388998269633E-4</v>
      </c>
      <c r="BM84" s="39">
        <f t="shared" si="20"/>
        <v>2.0378443889964508E-2</v>
      </c>
      <c r="BN84" s="43">
        <f t="shared" si="21"/>
        <v>2.0378443889964508E-2</v>
      </c>
      <c r="BO84" s="43">
        <f t="shared" si="22"/>
        <v>0</v>
      </c>
      <c r="BP84" s="43">
        <f t="shared" si="23"/>
        <v>3.688498344083576E-2</v>
      </c>
      <c r="BQ84" s="43">
        <f t="shared" si="24"/>
        <v>0</v>
      </c>
      <c r="BR84" s="52">
        <f t="shared" si="25"/>
        <v>3.688498344083576E-2</v>
      </c>
      <c r="BS84" s="43">
        <f t="shared" si="26"/>
        <v>2.4816699201244659E-3</v>
      </c>
      <c r="BT84" s="60">
        <f t="shared" si="27"/>
        <v>3.9366653360960228E-2</v>
      </c>
      <c r="BU84" s="53">
        <f t="shared" si="28"/>
        <v>-375.51211623597385</v>
      </c>
      <c r="BV84" s="78">
        <v>1</v>
      </c>
      <c r="BW84" s="43" t="s">
        <v>48</v>
      </c>
      <c r="BX84" s="1">
        <v>36</v>
      </c>
      <c r="BY84" s="1" t="s">
        <v>80</v>
      </c>
      <c r="BZ84" s="1" t="s">
        <v>33</v>
      </c>
      <c r="CA84" s="36">
        <v>43890</v>
      </c>
      <c r="CB84" s="58"/>
      <c r="CC84" s="48">
        <v>713.52</v>
      </c>
      <c r="CD84" s="48"/>
      <c r="CE84" s="48"/>
      <c r="CF84" s="48"/>
      <c r="CG84" s="48"/>
      <c r="CH84" s="48">
        <v>713.52</v>
      </c>
      <c r="CI84" s="48">
        <v>1.999999999998181E-2</v>
      </c>
      <c r="CJ84" s="48">
        <v>3.7844388998269633E-4</v>
      </c>
      <c r="CK84" s="48">
        <v>2.0378443889964508E-2</v>
      </c>
      <c r="CL84" s="48">
        <v>2.0378443889964508E-2</v>
      </c>
      <c r="CM84" s="48">
        <v>0</v>
      </c>
      <c r="CN84" s="48">
        <v>3.688498344083576E-2</v>
      </c>
      <c r="CO84" s="48">
        <v>0</v>
      </c>
      <c r="CP84" s="52">
        <f t="shared" si="29"/>
        <v>4.0990924041813523E-2</v>
      </c>
      <c r="CQ84" s="43">
        <f t="shared" si="30"/>
        <v>2.4816699201244659E-3</v>
      </c>
      <c r="CR84" s="60">
        <f t="shared" si="31"/>
        <v>4.3472593961937991E-2</v>
      </c>
      <c r="CS84" s="53">
        <f t="shared" si="32"/>
        <v>-375.4686436420119</v>
      </c>
      <c r="CT84" s="50" t="s">
        <v>231</v>
      </c>
      <c r="CU84" s="1" t="s">
        <v>315</v>
      </c>
    </row>
    <row r="85" spans="1:99" ht="30" customHeight="1" x14ac:dyDescent="0.25">
      <c r="A85" s="1">
        <v>37</v>
      </c>
      <c r="B85" s="1" t="s">
        <v>81</v>
      </c>
      <c r="C85" s="1" t="s">
        <v>34</v>
      </c>
      <c r="D85" s="36">
        <v>43830</v>
      </c>
      <c r="E85" s="58"/>
      <c r="F85" s="43">
        <v>3402.08</v>
      </c>
      <c r="G85" s="43"/>
      <c r="H85" s="43"/>
      <c r="I85" s="43"/>
      <c r="J85" s="43"/>
      <c r="K85" s="48">
        <v>3402.08</v>
      </c>
      <c r="L85" s="49">
        <v>3.6099999999996726</v>
      </c>
      <c r="M85" s="51">
        <v>0.43319969037531464</v>
      </c>
      <c r="N85" s="39">
        <v>4.0431996903749869</v>
      </c>
      <c r="O85" s="43">
        <v>4.0431996903749869</v>
      </c>
      <c r="P85" s="43">
        <v>0</v>
      </c>
      <c r="Q85" s="43">
        <v>7.3181914395787269</v>
      </c>
      <c r="R85" s="43">
        <v>0</v>
      </c>
      <c r="S85" s="52">
        <v>7.3181914395787269</v>
      </c>
      <c r="T85" s="43"/>
      <c r="U85" s="43"/>
      <c r="V85" s="43">
        <v>0.3677369804315691</v>
      </c>
      <c r="W85" s="60">
        <v>7.6859284200102955</v>
      </c>
      <c r="X85" s="53">
        <v>289.12186961090293</v>
      </c>
      <c r="Y85" s="78">
        <v>1</v>
      </c>
      <c r="Z85" s="43" t="s">
        <v>48</v>
      </c>
      <c r="AA85" s="1">
        <v>37</v>
      </c>
      <c r="AB85" s="1" t="s">
        <v>81</v>
      </c>
      <c r="AC85" s="1" t="s">
        <v>34</v>
      </c>
      <c r="AD85" s="36">
        <v>43861</v>
      </c>
      <c r="AE85" s="77"/>
      <c r="AF85" s="1">
        <v>3403.17</v>
      </c>
      <c r="AG85" s="1"/>
      <c r="AH85" s="1"/>
      <c r="AI85" s="1"/>
      <c r="AJ85" s="1"/>
      <c r="AK85" s="40">
        <f t="shared" si="6"/>
        <v>3403.17</v>
      </c>
      <c r="AL85" s="49">
        <f t="shared" si="8"/>
        <v>1.0900000000001455</v>
      </c>
      <c r="AM85" s="51">
        <f t="shared" si="9"/>
        <v>-0.96906699707561084</v>
      </c>
      <c r="AN85" s="39">
        <f t="shared" si="10"/>
        <v>0.12093300292453468</v>
      </c>
      <c r="AO85" s="43">
        <f t="shared" si="11"/>
        <v>0.12093300292453468</v>
      </c>
      <c r="AP85" s="43">
        <f t="shared" si="12"/>
        <v>0</v>
      </c>
      <c r="AQ85" s="43">
        <f t="shared" si="13"/>
        <v>0.21888873529340777</v>
      </c>
      <c r="AR85" s="43"/>
      <c r="AS85" s="52">
        <f t="shared" si="14"/>
        <v>0.21888873529340777</v>
      </c>
      <c r="AT85" s="43">
        <f t="shared" si="15"/>
        <v>0.78452552468596148</v>
      </c>
      <c r="AU85" s="43">
        <f t="shared" si="7"/>
        <v>0.13947499575785105</v>
      </c>
      <c r="AV85" s="60">
        <f t="shared" si="16"/>
        <v>1.1428892557372201</v>
      </c>
      <c r="AW85" s="53">
        <f t="shared" si="17"/>
        <v>290.26475886664014</v>
      </c>
      <c r="AX85" s="78">
        <v>1</v>
      </c>
      <c r="AY85" s="43" t="s">
        <v>48</v>
      </c>
      <c r="AZ85" s="1">
        <v>37</v>
      </c>
      <c r="BA85" s="1" t="s">
        <v>81</v>
      </c>
      <c r="BB85" s="1" t="s">
        <v>34</v>
      </c>
      <c r="BC85" s="36">
        <v>43890</v>
      </c>
      <c r="BD85" s="58"/>
      <c r="BE85" s="1">
        <v>3403.17</v>
      </c>
      <c r="BF85" s="1"/>
      <c r="BG85" s="1"/>
      <c r="BH85" s="1"/>
      <c r="BI85" s="1"/>
      <c r="BJ85" s="40">
        <v>3403.17</v>
      </c>
      <c r="BK85" s="49">
        <f t="shared" si="18"/>
        <v>0</v>
      </c>
      <c r="BL85" s="51">
        <f t="shared" si="19"/>
        <v>0</v>
      </c>
      <c r="BM85" s="39">
        <f t="shared" si="20"/>
        <v>0</v>
      </c>
      <c r="BN85" s="43">
        <f t="shared" si="21"/>
        <v>0</v>
      </c>
      <c r="BO85" s="43">
        <f t="shared" si="22"/>
        <v>0</v>
      </c>
      <c r="BP85" s="43">
        <f t="shared" si="23"/>
        <v>0</v>
      </c>
      <c r="BQ85" s="43">
        <f t="shared" si="24"/>
        <v>0</v>
      </c>
      <c r="BR85" s="52">
        <f t="shared" si="25"/>
        <v>0</v>
      </c>
      <c r="BS85" s="43">
        <f t="shared" si="26"/>
        <v>0</v>
      </c>
      <c r="BT85" s="60">
        <f t="shared" si="27"/>
        <v>0</v>
      </c>
      <c r="BU85" s="53">
        <f t="shared" si="28"/>
        <v>290.26475886664014</v>
      </c>
      <c r="BV85" s="78">
        <v>1</v>
      </c>
      <c r="BW85" s="43" t="s">
        <v>48</v>
      </c>
      <c r="BX85" s="1">
        <v>37</v>
      </c>
      <c r="BY85" s="1" t="s">
        <v>81</v>
      </c>
      <c r="BZ85" s="1" t="s">
        <v>34</v>
      </c>
      <c r="CA85" s="36">
        <v>43890</v>
      </c>
      <c r="CB85" s="58"/>
      <c r="CC85" s="48">
        <v>3403.17</v>
      </c>
      <c r="CD85" s="48"/>
      <c r="CE85" s="48"/>
      <c r="CF85" s="48"/>
      <c r="CG85" s="48"/>
      <c r="CH85" s="48">
        <v>3403.17</v>
      </c>
      <c r="CI85" s="48">
        <v>0</v>
      </c>
      <c r="CJ85" s="48">
        <v>0</v>
      </c>
      <c r="CK85" s="48">
        <v>0</v>
      </c>
      <c r="CL85" s="48">
        <v>0</v>
      </c>
      <c r="CM85" s="48">
        <v>0</v>
      </c>
      <c r="CN85" s="48">
        <v>0</v>
      </c>
      <c r="CO85" s="48">
        <v>0</v>
      </c>
      <c r="CP85" s="52">
        <f t="shared" si="29"/>
        <v>0</v>
      </c>
      <c r="CQ85" s="43">
        <f t="shared" si="30"/>
        <v>0</v>
      </c>
      <c r="CR85" s="60">
        <f t="shared" si="31"/>
        <v>0</v>
      </c>
      <c r="CS85" s="53">
        <f t="shared" si="32"/>
        <v>290.26475886664014</v>
      </c>
      <c r="CT85" s="50" t="s">
        <v>231</v>
      </c>
      <c r="CU85" s="1" t="s">
        <v>315</v>
      </c>
    </row>
    <row r="86" spans="1:99" ht="30" customHeight="1" x14ac:dyDescent="0.25">
      <c r="A86" s="1">
        <v>38</v>
      </c>
      <c r="B86" s="1" t="s">
        <v>82</v>
      </c>
      <c r="C86" s="1" t="s">
        <v>35</v>
      </c>
      <c r="D86" s="36">
        <v>43830</v>
      </c>
      <c r="E86" s="58"/>
      <c r="F86" s="43">
        <v>63.56</v>
      </c>
      <c r="G86" s="43"/>
      <c r="H86" s="43"/>
      <c r="I86" s="43"/>
      <c r="J86" s="43"/>
      <c r="K86" s="48">
        <v>63.56</v>
      </c>
      <c r="L86" s="49">
        <v>0</v>
      </c>
      <c r="M86" s="51">
        <v>0</v>
      </c>
      <c r="N86" s="39">
        <v>0</v>
      </c>
      <c r="O86" s="43">
        <v>0</v>
      </c>
      <c r="P86" s="43">
        <v>0</v>
      </c>
      <c r="Q86" s="43">
        <v>0</v>
      </c>
      <c r="R86" s="43">
        <v>0</v>
      </c>
      <c r="S86" s="52">
        <v>0</v>
      </c>
      <c r="T86" s="43"/>
      <c r="U86" s="43"/>
      <c r="V86" s="43">
        <v>0</v>
      </c>
      <c r="W86" s="60">
        <v>0</v>
      </c>
      <c r="X86" s="53">
        <v>-392.47887123683626</v>
      </c>
      <c r="Y86" s="78">
        <v>1</v>
      </c>
      <c r="Z86" s="43" t="s">
        <v>48</v>
      </c>
      <c r="AA86" s="1">
        <v>38</v>
      </c>
      <c r="AB86" s="1" t="s">
        <v>82</v>
      </c>
      <c r="AC86" s="1" t="s">
        <v>35</v>
      </c>
      <c r="AD86" s="36">
        <v>43861</v>
      </c>
      <c r="AE86" s="77"/>
      <c r="AF86" s="1">
        <v>63.56</v>
      </c>
      <c r="AG86" s="1"/>
      <c r="AH86" s="1"/>
      <c r="AI86" s="1"/>
      <c r="AJ86" s="1"/>
      <c r="AK86" s="40">
        <f t="shared" si="6"/>
        <v>63.56</v>
      </c>
      <c r="AL86" s="49">
        <f t="shared" si="8"/>
        <v>0</v>
      </c>
      <c r="AM86" s="51">
        <f t="shared" si="9"/>
        <v>0</v>
      </c>
      <c r="AN86" s="39">
        <f t="shared" si="10"/>
        <v>0</v>
      </c>
      <c r="AO86" s="43">
        <f t="shared" si="11"/>
        <v>0</v>
      </c>
      <c r="AP86" s="43">
        <f t="shared" si="12"/>
        <v>0</v>
      </c>
      <c r="AQ86" s="43">
        <f t="shared" si="13"/>
        <v>0</v>
      </c>
      <c r="AR86" s="43"/>
      <c r="AS86" s="52">
        <f t="shared" si="14"/>
        <v>0</v>
      </c>
      <c r="AT86" s="43">
        <f t="shared" si="15"/>
        <v>0</v>
      </c>
      <c r="AU86" s="43">
        <f t="shared" si="7"/>
        <v>0</v>
      </c>
      <c r="AV86" s="60">
        <f t="shared" si="16"/>
        <v>0</v>
      </c>
      <c r="AW86" s="53">
        <f t="shared" si="17"/>
        <v>-392.47887123683626</v>
      </c>
      <c r="AX86" s="78">
        <v>1</v>
      </c>
      <c r="AY86" s="43" t="s">
        <v>48</v>
      </c>
      <c r="AZ86" s="1">
        <v>38</v>
      </c>
      <c r="BA86" s="1" t="s">
        <v>82</v>
      </c>
      <c r="BB86" s="1" t="s">
        <v>35</v>
      </c>
      <c r="BC86" s="36">
        <v>43890</v>
      </c>
      <c r="BD86" s="58"/>
      <c r="BE86" s="1">
        <v>63.56</v>
      </c>
      <c r="BF86" s="1"/>
      <c r="BG86" s="1"/>
      <c r="BH86" s="1"/>
      <c r="BI86" s="1"/>
      <c r="BJ86" s="40">
        <v>63.56</v>
      </c>
      <c r="BK86" s="49">
        <f t="shared" si="18"/>
        <v>0</v>
      </c>
      <c r="BL86" s="51">
        <f t="shared" si="19"/>
        <v>0</v>
      </c>
      <c r="BM86" s="39">
        <f t="shared" si="20"/>
        <v>0</v>
      </c>
      <c r="BN86" s="43">
        <f t="shared" si="21"/>
        <v>0</v>
      </c>
      <c r="BO86" s="43">
        <f t="shared" si="22"/>
        <v>0</v>
      </c>
      <c r="BP86" s="43">
        <f t="shared" si="23"/>
        <v>0</v>
      </c>
      <c r="BQ86" s="43">
        <f t="shared" si="24"/>
        <v>0</v>
      </c>
      <c r="BR86" s="52">
        <f t="shared" si="25"/>
        <v>0</v>
      </c>
      <c r="BS86" s="43">
        <f t="shared" si="26"/>
        <v>0</v>
      </c>
      <c r="BT86" s="60">
        <f t="shared" si="27"/>
        <v>0</v>
      </c>
      <c r="BU86" s="53">
        <f t="shared" si="28"/>
        <v>-392.47887123683626</v>
      </c>
      <c r="BV86" s="78">
        <v>1</v>
      </c>
      <c r="BW86" s="43" t="s">
        <v>48</v>
      </c>
      <c r="BX86" s="1">
        <v>38</v>
      </c>
      <c r="BY86" s="1" t="s">
        <v>82</v>
      </c>
      <c r="BZ86" s="1" t="s">
        <v>35</v>
      </c>
      <c r="CA86" s="36">
        <v>43890</v>
      </c>
      <c r="CB86" s="58"/>
      <c r="CC86" s="48">
        <v>63.56</v>
      </c>
      <c r="CD86" s="48"/>
      <c r="CE86" s="48"/>
      <c r="CF86" s="48"/>
      <c r="CG86" s="48"/>
      <c r="CH86" s="48">
        <v>63.56</v>
      </c>
      <c r="CI86" s="48">
        <v>0</v>
      </c>
      <c r="CJ86" s="48">
        <v>0</v>
      </c>
      <c r="CK86" s="48">
        <v>0</v>
      </c>
      <c r="CL86" s="48">
        <v>0</v>
      </c>
      <c r="CM86" s="48">
        <v>0</v>
      </c>
      <c r="CN86" s="48">
        <v>0</v>
      </c>
      <c r="CO86" s="48">
        <v>0</v>
      </c>
      <c r="CP86" s="52">
        <f t="shared" si="29"/>
        <v>0</v>
      </c>
      <c r="CQ86" s="43">
        <f t="shared" si="30"/>
        <v>0</v>
      </c>
      <c r="CR86" s="60">
        <f t="shared" si="31"/>
        <v>0</v>
      </c>
      <c r="CS86" s="53">
        <f t="shared" si="32"/>
        <v>-392.47887123683626</v>
      </c>
      <c r="CT86" s="50" t="s">
        <v>231</v>
      </c>
      <c r="CU86" s="1" t="s">
        <v>315</v>
      </c>
    </row>
    <row r="87" spans="1:99" ht="30" customHeight="1" x14ac:dyDescent="0.25">
      <c r="A87" s="1">
        <v>39</v>
      </c>
      <c r="B87" s="1" t="s">
        <v>83</v>
      </c>
      <c r="C87" s="1" t="s">
        <v>164</v>
      </c>
      <c r="D87" s="36">
        <v>43830</v>
      </c>
      <c r="E87" s="58"/>
      <c r="F87" s="43">
        <v>4475.3599999999997</v>
      </c>
      <c r="G87" s="43"/>
      <c r="H87" s="43"/>
      <c r="I87" s="43"/>
      <c r="J87" s="43">
        <v>3223.08</v>
      </c>
      <c r="K87" s="48">
        <v>4475.3599999999997</v>
      </c>
      <c r="L87" s="49">
        <v>179.26999999999953</v>
      </c>
      <c r="M87" s="51">
        <v>21.512384624263017</v>
      </c>
      <c r="N87" s="39">
        <v>200.78238462426253</v>
      </c>
      <c r="O87" s="43">
        <v>110</v>
      </c>
      <c r="P87" s="43">
        <v>90.782384624262534</v>
      </c>
      <c r="Q87" s="43">
        <v>199.1</v>
      </c>
      <c r="R87" s="43">
        <v>212.67667485580299</v>
      </c>
      <c r="S87" s="52">
        <v>411.77667485580298</v>
      </c>
      <c r="T87" s="43"/>
      <c r="U87" s="43"/>
      <c r="V87" s="43">
        <v>20.691657532307168</v>
      </c>
      <c r="W87" s="60">
        <v>432.46833238811013</v>
      </c>
      <c r="X87" s="53">
        <v>-592.04233601459964</v>
      </c>
      <c r="Y87" s="78">
        <v>2</v>
      </c>
      <c r="Z87" s="43" t="s">
        <v>48</v>
      </c>
      <c r="AA87" s="1">
        <v>39</v>
      </c>
      <c r="AB87" s="1" t="s">
        <v>83</v>
      </c>
      <c r="AC87" s="1" t="s">
        <v>164</v>
      </c>
      <c r="AD87" s="36">
        <v>43861</v>
      </c>
      <c r="AE87" s="77"/>
      <c r="AF87" s="1">
        <v>4641.1400000000003</v>
      </c>
      <c r="AG87" s="1"/>
      <c r="AH87" s="1"/>
      <c r="AI87" s="1"/>
      <c r="AJ87" s="1">
        <v>3223.08</v>
      </c>
      <c r="AK87" s="40">
        <f t="shared" si="6"/>
        <v>4641.1400000000003</v>
      </c>
      <c r="AL87" s="49">
        <f t="shared" si="8"/>
        <v>165.78000000000065</v>
      </c>
      <c r="AM87" s="51">
        <f t="shared" si="9"/>
        <v>-147.38708878456325</v>
      </c>
      <c r="AN87" s="39">
        <f t="shared" si="10"/>
        <v>18.392911215437408</v>
      </c>
      <c r="AO87" s="43">
        <f t="shared" si="11"/>
        <v>18.392911215437408</v>
      </c>
      <c r="AP87" s="43">
        <f t="shared" si="12"/>
        <v>0</v>
      </c>
      <c r="AQ87" s="43">
        <f t="shared" si="13"/>
        <v>33.291169299941707</v>
      </c>
      <c r="AR87" s="43"/>
      <c r="AS87" s="52">
        <f t="shared" si="14"/>
        <v>33.291169299941707</v>
      </c>
      <c r="AT87" s="43">
        <f t="shared" si="15"/>
        <v>119.3198545710293</v>
      </c>
      <c r="AU87" s="43">
        <f t="shared" si="7"/>
        <v>21.212995226361066</v>
      </c>
      <c r="AV87" s="60">
        <f t="shared" si="16"/>
        <v>173.82401909733207</v>
      </c>
      <c r="AW87" s="53">
        <f t="shared" si="17"/>
        <v>-418.21831691726754</v>
      </c>
      <c r="AX87" s="78">
        <v>2</v>
      </c>
      <c r="AY87" s="43" t="s">
        <v>48</v>
      </c>
      <c r="AZ87" s="1">
        <v>39</v>
      </c>
      <c r="BA87" s="1" t="s">
        <v>83</v>
      </c>
      <c r="BB87" s="1" t="s">
        <v>164</v>
      </c>
      <c r="BC87" s="36">
        <v>43890</v>
      </c>
      <c r="BD87" s="58"/>
      <c r="BE87" s="1">
        <v>4816.92</v>
      </c>
      <c r="BF87" s="1"/>
      <c r="BG87" s="1"/>
      <c r="BH87" s="1"/>
      <c r="BI87" s="1">
        <v>3223.08</v>
      </c>
      <c r="BJ87" s="40">
        <v>4816.92</v>
      </c>
      <c r="BK87" s="49">
        <f t="shared" si="18"/>
        <v>175.77999999999975</v>
      </c>
      <c r="BL87" s="51">
        <f t="shared" si="19"/>
        <v>3.326143349060938</v>
      </c>
      <c r="BM87" s="39">
        <f t="shared" si="20"/>
        <v>179.10614334906069</v>
      </c>
      <c r="BN87" s="43">
        <f t="shared" si="21"/>
        <v>110</v>
      </c>
      <c r="BO87" s="43">
        <f t="shared" si="22"/>
        <v>69.106143349060687</v>
      </c>
      <c r="BP87" s="43">
        <f t="shared" si="23"/>
        <v>199.1</v>
      </c>
      <c r="BQ87" s="43">
        <f t="shared" si="24"/>
        <v>152.88883537500416</v>
      </c>
      <c r="BR87" s="52">
        <f t="shared" si="25"/>
        <v>351.98883537500416</v>
      </c>
      <c r="BS87" s="43">
        <f t="shared" si="26"/>
        <v>23.682269137274627</v>
      </c>
      <c r="BT87" s="60">
        <f t="shared" si="27"/>
        <v>375.67110451227876</v>
      </c>
      <c r="BU87" s="53">
        <f t="shared" si="28"/>
        <v>-42.547212404988784</v>
      </c>
      <c r="BV87" s="78">
        <v>2</v>
      </c>
      <c r="BW87" s="43" t="s">
        <v>48</v>
      </c>
      <c r="BX87" s="1">
        <v>39</v>
      </c>
      <c r="BY87" s="1" t="s">
        <v>83</v>
      </c>
      <c r="BZ87" s="1" t="s">
        <v>164</v>
      </c>
      <c r="CA87" s="36">
        <v>43890</v>
      </c>
      <c r="CB87" s="58"/>
      <c r="CC87" s="48">
        <v>4816.92</v>
      </c>
      <c r="CD87" s="48"/>
      <c r="CE87" s="48"/>
      <c r="CF87" s="48"/>
      <c r="CG87" s="48">
        <v>3223.08</v>
      </c>
      <c r="CH87" s="48">
        <v>4816.92</v>
      </c>
      <c r="CI87" s="48">
        <v>175.77999999999975</v>
      </c>
      <c r="CJ87" s="48">
        <v>3.326143349060938</v>
      </c>
      <c r="CK87" s="48">
        <v>179.10614334906069</v>
      </c>
      <c r="CL87" s="48">
        <v>110</v>
      </c>
      <c r="CM87" s="48">
        <v>69.106143349060687</v>
      </c>
      <c r="CN87" s="48">
        <v>199.1</v>
      </c>
      <c r="CO87" s="48">
        <v>152.88883537500416</v>
      </c>
      <c r="CP87" s="52">
        <f t="shared" si="29"/>
        <v>391.17131874456589</v>
      </c>
      <c r="CQ87" s="43">
        <f t="shared" si="30"/>
        <v>23.682269137274627</v>
      </c>
      <c r="CR87" s="60">
        <f t="shared" si="31"/>
        <v>414.8535878818405</v>
      </c>
      <c r="CS87" s="53">
        <f t="shared" si="32"/>
        <v>372.30637547685171</v>
      </c>
      <c r="CT87" s="50" t="s">
        <v>231</v>
      </c>
      <c r="CU87" s="1" t="s">
        <v>315</v>
      </c>
    </row>
    <row r="88" spans="1:99" ht="30" customHeight="1" x14ac:dyDescent="0.25">
      <c r="A88" s="1">
        <v>40</v>
      </c>
      <c r="B88" s="1" t="s">
        <v>84</v>
      </c>
      <c r="C88" s="1" t="s">
        <v>36</v>
      </c>
      <c r="D88" s="36">
        <v>43830</v>
      </c>
      <c r="E88" s="58"/>
      <c r="F88" s="43">
        <v>6329.46</v>
      </c>
      <c r="G88" s="43"/>
      <c r="H88" s="43"/>
      <c r="I88" s="43"/>
      <c r="J88" s="43"/>
      <c r="K88" s="48">
        <v>6329.46</v>
      </c>
      <c r="L88" s="49">
        <v>164.09999999999945</v>
      </c>
      <c r="M88" s="51">
        <v>19.69198592537267</v>
      </c>
      <c r="N88" s="39">
        <v>183.79198592537213</v>
      </c>
      <c r="O88" s="43">
        <v>110</v>
      </c>
      <c r="P88" s="43">
        <v>73.791985925372131</v>
      </c>
      <c r="Q88" s="43">
        <v>199.1</v>
      </c>
      <c r="R88" s="43">
        <v>172.87312139430207</v>
      </c>
      <c r="S88" s="52">
        <v>371.9731213943021</v>
      </c>
      <c r="T88" s="43"/>
      <c r="U88" s="43"/>
      <c r="V88" s="43">
        <v>18.6915406070766</v>
      </c>
      <c r="W88" s="60">
        <v>390.6646620013787</v>
      </c>
      <c r="X88" s="53">
        <v>-1202.3262317836447</v>
      </c>
      <c r="Y88" s="78">
        <v>1</v>
      </c>
      <c r="Z88" s="43" t="s">
        <v>48</v>
      </c>
      <c r="AA88" s="1">
        <v>40</v>
      </c>
      <c r="AB88" s="1" t="s">
        <v>84</v>
      </c>
      <c r="AC88" s="1" t="s">
        <v>36</v>
      </c>
      <c r="AD88" s="36">
        <v>43861</v>
      </c>
      <c r="AE88" s="77"/>
      <c r="AF88" s="1">
        <v>6494.57</v>
      </c>
      <c r="AG88" s="1"/>
      <c r="AH88" s="1"/>
      <c r="AI88" s="1"/>
      <c r="AJ88" s="1"/>
      <c r="AK88" s="40">
        <f t="shared" si="6"/>
        <v>6494.57</v>
      </c>
      <c r="AL88" s="49">
        <f t="shared" si="8"/>
        <v>165.10999999999967</v>
      </c>
      <c r="AM88" s="51">
        <f t="shared" si="9"/>
        <v>-146.79142374966278</v>
      </c>
      <c r="AN88" s="39">
        <f t="shared" si="10"/>
        <v>18.318576250336889</v>
      </c>
      <c r="AO88" s="43">
        <f t="shared" si="11"/>
        <v>18.318576250336889</v>
      </c>
      <c r="AP88" s="43">
        <f t="shared" si="12"/>
        <v>0</v>
      </c>
      <c r="AQ88" s="43">
        <f t="shared" si="13"/>
        <v>33.156623013109773</v>
      </c>
      <c r="AR88" s="43"/>
      <c r="AS88" s="52">
        <f t="shared" si="14"/>
        <v>33.156623013109773</v>
      </c>
      <c r="AT88" s="43">
        <f t="shared" si="15"/>
        <v>118.83762328521239</v>
      </c>
      <c r="AU88" s="43">
        <f t="shared" si="7"/>
        <v>21.127262889518953</v>
      </c>
      <c r="AV88" s="60">
        <f t="shared" si="16"/>
        <v>173.12150918784113</v>
      </c>
      <c r="AW88" s="53">
        <f t="shared" si="17"/>
        <v>-1029.2047225958036</v>
      </c>
      <c r="AX88" s="78">
        <v>1</v>
      </c>
      <c r="AY88" s="43" t="s">
        <v>48</v>
      </c>
      <c r="AZ88" s="1">
        <v>40</v>
      </c>
      <c r="BA88" s="1" t="s">
        <v>84</v>
      </c>
      <c r="BB88" s="1" t="s">
        <v>36</v>
      </c>
      <c r="BC88" s="36">
        <v>43890</v>
      </c>
      <c r="BD88" s="58"/>
      <c r="BE88" s="1">
        <v>6659.6500000000005</v>
      </c>
      <c r="BF88" s="1"/>
      <c r="BG88" s="1"/>
      <c r="BH88" s="1"/>
      <c r="BI88" s="1"/>
      <c r="BJ88" s="40">
        <v>6659.6500000000005</v>
      </c>
      <c r="BK88" s="49">
        <f t="shared" si="18"/>
        <v>165.08000000000084</v>
      </c>
      <c r="BL88" s="51">
        <f t="shared" si="19"/>
        <v>3.1236758679200323</v>
      </c>
      <c r="BM88" s="39">
        <f t="shared" si="20"/>
        <v>168.20367586792088</v>
      </c>
      <c r="BN88" s="43">
        <f t="shared" si="21"/>
        <v>110</v>
      </c>
      <c r="BO88" s="43">
        <f t="shared" si="22"/>
        <v>58.203675867920879</v>
      </c>
      <c r="BP88" s="43">
        <f t="shared" si="23"/>
        <v>199.1</v>
      </c>
      <c r="BQ88" s="43">
        <f t="shared" si="24"/>
        <v>128.76846813810238</v>
      </c>
      <c r="BR88" s="52">
        <f t="shared" si="25"/>
        <v>327.86846813810234</v>
      </c>
      <c r="BS88" s="43">
        <f t="shared" si="26"/>
        <v>22.059419287546767</v>
      </c>
      <c r="BT88" s="60">
        <f t="shared" si="27"/>
        <v>349.92788742564909</v>
      </c>
      <c r="BU88" s="53">
        <f t="shared" si="28"/>
        <v>-679.27683517015453</v>
      </c>
      <c r="BV88" s="78">
        <v>1</v>
      </c>
      <c r="BW88" s="43" t="s">
        <v>48</v>
      </c>
      <c r="BX88" s="1">
        <v>40</v>
      </c>
      <c r="BY88" s="1" t="s">
        <v>84</v>
      </c>
      <c r="BZ88" s="1" t="s">
        <v>36</v>
      </c>
      <c r="CA88" s="36">
        <v>43890</v>
      </c>
      <c r="CB88" s="58"/>
      <c r="CC88" s="48">
        <v>6659.6500000000005</v>
      </c>
      <c r="CD88" s="48"/>
      <c r="CE88" s="48"/>
      <c r="CF88" s="48"/>
      <c r="CG88" s="48"/>
      <c r="CH88" s="48">
        <v>6659.6500000000005</v>
      </c>
      <c r="CI88" s="48">
        <v>165.08000000000084</v>
      </c>
      <c r="CJ88" s="48">
        <v>3.1236758679200323</v>
      </c>
      <c r="CK88" s="48">
        <v>168.20367586792088</v>
      </c>
      <c r="CL88" s="48">
        <v>110</v>
      </c>
      <c r="CM88" s="48">
        <v>58.203675867920879</v>
      </c>
      <c r="CN88" s="48">
        <v>199.1</v>
      </c>
      <c r="CO88" s="48">
        <v>128.76846813810238</v>
      </c>
      <c r="CP88" s="52">
        <f t="shared" si="29"/>
        <v>364.36593484478971</v>
      </c>
      <c r="CQ88" s="43">
        <f t="shared" si="30"/>
        <v>22.059419287546767</v>
      </c>
      <c r="CR88" s="60">
        <f t="shared" si="31"/>
        <v>386.42535413233645</v>
      </c>
      <c r="CS88" s="53">
        <f t="shared" si="32"/>
        <v>-292.85148103781808</v>
      </c>
      <c r="CT88" s="50" t="s">
        <v>231</v>
      </c>
      <c r="CU88" s="1" t="s">
        <v>315</v>
      </c>
    </row>
    <row r="89" spans="1:99" ht="30" customHeight="1" x14ac:dyDescent="0.25">
      <c r="A89" s="1">
        <v>41</v>
      </c>
      <c r="B89" s="1" t="s">
        <v>156</v>
      </c>
      <c r="C89" s="1" t="s">
        <v>157</v>
      </c>
      <c r="D89" s="36">
        <v>43830</v>
      </c>
      <c r="E89" s="58"/>
      <c r="F89" s="43">
        <v>7092.46</v>
      </c>
      <c r="G89" s="43"/>
      <c r="H89" s="43"/>
      <c r="I89" s="43"/>
      <c r="J89" s="43">
        <v>-7058.07</v>
      </c>
      <c r="K89" s="48">
        <v>7092.46</v>
      </c>
      <c r="L89" s="49">
        <v>0</v>
      </c>
      <c r="M89" s="51">
        <v>0</v>
      </c>
      <c r="N89" s="39">
        <v>0</v>
      </c>
      <c r="O89" s="43">
        <v>0</v>
      </c>
      <c r="P89" s="43">
        <v>0</v>
      </c>
      <c r="Q89" s="43">
        <v>0</v>
      </c>
      <c r="R89" s="43">
        <v>0</v>
      </c>
      <c r="S89" s="52">
        <v>0</v>
      </c>
      <c r="T89" s="43"/>
      <c r="U89" s="43"/>
      <c r="V89" s="43">
        <v>0</v>
      </c>
      <c r="W89" s="60">
        <v>0</v>
      </c>
      <c r="X89" s="53">
        <v>-1945.0162617691155</v>
      </c>
      <c r="Y89" s="78">
        <v>2</v>
      </c>
      <c r="Z89" s="43" t="s">
        <v>48</v>
      </c>
      <c r="AA89" s="1">
        <v>41</v>
      </c>
      <c r="AB89" s="1" t="s">
        <v>156</v>
      </c>
      <c r="AC89" s="1" t="s">
        <v>157</v>
      </c>
      <c r="AD89" s="36">
        <v>43861</v>
      </c>
      <c r="AE89" s="77"/>
      <c r="AF89" s="1">
        <v>7092.46</v>
      </c>
      <c r="AG89" s="1"/>
      <c r="AH89" s="1"/>
      <c r="AI89" s="1"/>
      <c r="AJ89" s="1">
        <v>-7058.07</v>
      </c>
      <c r="AK89" s="40">
        <f t="shared" si="6"/>
        <v>7092.46</v>
      </c>
      <c r="AL89" s="49">
        <f t="shared" si="8"/>
        <v>0</v>
      </c>
      <c r="AM89" s="51">
        <f t="shared" si="9"/>
        <v>0</v>
      </c>
      <c r="AN89" s="39">
        <f t="shared" si="10"/>
        <v>0</v>
      </c>
      <c r="AO89" s="43">
        <f t="shared" si="11"/>
        <v>0</v>
      </c>
      <c r="AP89" s="43">
        <f t="shared" si="12"/>
        <v>0</v>
      </c>
      <c r="AQ89" s="43">
        <f t="shared" si="13"/>
        <v>0</v>
      </c>
      <c r="AR89" s="43"/>
      <c r="AS89" s="52">
        <f t="shared" si="14"/>
        <v>0</v>
      </c>
      <c r="AT89" s="43">
        <f t="shared" si="15"/>
        <v>0</v>
      </c>
      <c r="AU89" s="43">
        <f t="shared" si="7"/>
        <v>0</v>
      </c>
      <c r="AV89" s="60">
        <f t="shared" si="16"/>
        <v>0</v>
      </c>
      <c r="AW89" s="53">
        <f t="shared" si="17"/>
        <v>-1945.0162617691155</v>
      </c>
      <c r="AX89" s="78">
        <v>2</v>
      </c>
      <c r="AY89" s="43" t="s">
        <v>48</v>
      </c>
      <c r="AZ89" s="1">
        <v>41</v>
      </c>
      <c r="BA89" s="1" t="s">
        <v>156</v>
      </c>
      <c r="BB89" s="1" t="s">
        <v>157</v>
      </c>
      <c r="BC89" s="36">
        <v>43890</v>
      </c>
      <c r="BD89" s="58"/>
      <c r="BE89" s="1">
        <v>7092.46</v>
      </c>
      <c r="BF89" s="1"/>
      <c r="BG89" s="1"/>
      <c r="BH89" s="1"/>
      <c r="BI89" s="1">
        <v>-7058.07</v>
      </c>
      <c r="BJ89" s="40">
        <v>7092.46</v>
      </c>
      <c r="BK89" s="49">
        <f t="shared" si="18"/>
        <v>0</v>
      </c>
      <c r="BL89" s="51">
        <f t="shared" si="19"/>
        <v>0</v>
      </c>
      <c r="BM89" s="39">
        <f t="shared" si="20"/>
        <v>0</v>
      </c>
      <c r="BN89" s="43">
        <f t="shared" si="21"/>
        <v>0</v>
      </c>
      <c r="BO89" s="43">
        <f t="shared" si="22"/>
        <v>0</v>
      </c>
      <c r="BP89" s="43">
        <f t="shared" si="23"/>
        <v>0</v>
      </c>
      <c r="BQ89" s="43">
        <f t="shared" si="24"/>
        <v>0</v>
      </c>
      <c r="BR89" s="52">
        <f t="shared" si="25"/>
        <v>0</v>
      </c>
      <c r="BS89" s="43">
        <f t="shared" si="26"/>
        <v>0</v>
      </c>
      <c r="BT89" s="60">
        <f t="shared" si="27"/>
        <v>0</v>
      </c>
      <c r="BU89" s="53">
        <f t="shared" si="28"/>
        <v>-1945.0162617691155</v>
      </c>
      <c r="BV89" s="78">
        <v>2</v>
      </c>
      <c r="BW89" s="43" t="s">
        <v>48</v>
      </c>
      <c r="BX89" s="1">
        <v>41</v>
      </c>
      <c r="BY89" s="1" t="s">
        <v>156</v>
      </c>
      <c r="BZ89" s="1" t="s">
        <v>157</v>
      </c>
      <c r="CA89" s="36">
        <v>43890</v>
      </c>
      <c r="CB89" s="58"/>
      <c r="CC89" s="48">
        <v>7092.46</v>
      </c>
      <c r="CD89" s="48"/>
      <c r="CE89" s="48"/>
      <c r="CF89" s="48"/>
      <c r="CG89" s="48">
        <v>-7058.07</v>
      </c>
      <c r="CH89" s="48">
        <v>7092.46</v>
      </c>
      <c r="CI89" s="48">
        <v>0</v>
      </c>
      <c r="CJ89" s="48">
        <v>0</v>
      </c>
      <c r="CK89" s="48">
        <v>0</v>
      </c>
      <c r="CL89" s="48">
        <v>0</v>
      </c>
      <c r="CM89" s="48">
        <v>0</v>
      </c>
      <c r="CN89" s="48">
        <v>0</v>
      </c>
      <c r="CO89" s="48">
        <v>0</v>
      </c>
      <c r="CP89" s="52">
        <f t="shared" si="29"/>
        <v>0</v>
      </c>
      <c r="CQ89" s="43">
        <f t="shared" si="30"/>
        <v>0</v>
      </c>
      <c r="CR89" s="60">
        <f t="shared" si="31"/>
        <v>0</v>
      </c>
      <c r="CS89" s="53">
        <f t="shared" si="32"/>
        <v>-1945.0162617691155</v>
      </c>
      <c r="CT89" s="50" t="s">
        <v>231</v>
      </c>
      <c r="CU89" s="1" t="s">
        <v>315</v>
      </c>
    </row>
    <row r="90" spans="1:99" ht="30" customHeight="1" x14ac:dyDescent="0.25">
      <c r="A90" s="1">
        <v>42</v>
      </c>
      <c r="B90" s="1" t="s">
        <v>85</v>
      </c>
      <c r="C90" s="1" t="s">
        <v>165</v>
      </c>
      <c r="D90" s="36">
        <v>43830</v>
      </c>
      <c r="E90" s="58"/>
      <c r="F90" s="43">
        <v>2178.65</v>
      </c>
      <c r="G90" s="43"/>
      <c r="H90" s="43"/>
      <c r="I90" s="43"/>
      <c r="J90" s="43">
        <v>770.43999999999994</v>
      </c>
      <c r="K90" s="48">
        <v>2178.65</v>
      </c>
      <c r="L90" s="49">
        <v>1.0000000000218279E-2</v>
      </c>
      <c r="M90" s="51">
        <v>1.1999991423401932E-3</v>
      </c>
      <c r="N90" s="39">
        <v>1.1199999142558472E-2</v>
      </c>
      <c r="O90" s="43">
        <v>1.1199999142558472E-2</v>
      </c>
      <c r="P90" s="43">
        <v>0</v>
      </c>
      <c r="Q90" s="43">
        <v>2.0271998448030834E-2</v>
      </c>
      <c r="R90" s="43">
        <v>0</v>
      </c>
      <c r="S90" s="52">
        <v>2.0271998448030834E-2</v>
      </c>
      <c r="T90" s="43"/>
      <c r="U90" s="43"/>
      <c r="V90" s="43">
        <v>1.0186619956776438E-3</v>
      </c>
      <c r="W90" s="60">
        <v>2.1290660443708479E-2</v>
      </c>
      <c r="X90" s="53">
        <v>689.03238591873207</v>
      </c>
      <c r="Y90" s="78">
        <v>2</v>
      </c>
      <c r="Z90" s="43" t="s">
        <v>48</v>
      </c>
      <c r="AA90" s="1">
        <v>42</v>
      </c>
      <c r="AB90" s="1" t="s">
        <v>85</v>
      </c>
      <c r="AC90" s="1" t="s">
        <v>165</v>
      </c>
      <c r="AD90" s="36">
        <v>43861</v>
      </c>
      <c r="AE90" s="77"/>
      <c r="AF90" s="1">
        <v>2184.4</v>
      </c>
      <c r="AG90" s="1"/>
      <c r="AH90" s="1"/>
      <c r="AI90" s="1"/>
      <c r="AJ90" s="1">
        <v>770.43999999999994</v>
      </c>
      <c r="AK90" s="40">
        <f t="shared" si="6"/>
        <v>2184.4</v>
      </c>
      <c r="AL90" s="49">
        <f t="shared" si="8"/>
        <v>5.75</v>
      </c>
      <c r="AM90" s="51">
        <f t="shared" si="9"/>
        <v>-5.1120506726458883</v>
      </c>
      <c r="AN90" s="39">
        <f t="shared" si="10"/>
        <v>0.63794932735411169</v>
      </c>
      <c r="AO90" s="43">
        <f t="shared" si="11"/>
        <v>0.63794932735411169</v>
      </c>
      <c r="AP90" s="43">
        <f t="shared" si="12"/>
        <v>0</v>
      </c>
      <c r="AQ90" s="43">
        <f t="shared" si="13"/>
        <v>1.1546882825109421</v>
      </c>
      <c r="AR90" s="43"/>
      <c r="AS90" s="52">
        <f t="shared" si="14"/>
        <v>1.1546882825109421</v>
      </c>
      <c r="AT90" s="43">
        <f t="shared" si="15"/>
        <v>4.1385520797648407</v>
      </c>
      <c r="AU90" s="43">
        <f t="shared" si="7"/>
        <v>0.73576259230049224</v>
      </c>
      <c r="AV90" s="60">
        <f t="shared" si="16"/>
        <v>6.0290029545762751</v>
      </c>
      <c r="AW90" s="53">
        <f t="shared" si="17"/>
        <v>695.06138887330837</v>
      </c>
      <c r="AX90" s="78">
        <v>2</v>
      </c>
      <c r="AY90" s="43" t="s">
        <v>48</v>
      </c>
      <c r="AZ90" s="1">
        <v>42</v>
      </c>
      <c r="BA90" s="1" t="s">
        <v>85</v>
      </c>
      <c r="BB90" s="1" t="s">
        <v>165</v>
      </c>
      <c r="BC90" s="36">
        <v>43890</v>
      </c>
      <c r="BD90" s="58"/>
      <c r="BE90" s="1">
        <v>2272.3000000000002</v>
      </c>
      <c r="BF90" s="1"/>
      <c r="BG90" s="1"/>
      <c r="BH90" s="1"/>
      <c r="BI90" s="1">
        <v>770.43999999999994</v>
      </c>
      <c r="BJ90" s="40">
        <v>2272.3000000000002</v>
      </c>
      <c r="BK90" s="49">
        <f t="shared" si="18"/>
        <v>87.900000000000091</v>
      </c>
      <c r="BL90" s="51">
        <f t="shared" si="19"/>
        <v>1.6632608964754647</v>
      </c>
      <c r="BM90" s="39">
        <f t="shared" si="20"/>
        <v>89.563260896475555</v>
      </c>
      <c r="BN90" s="43">
        <f t="shared" si="21"/>
        <v>89.563260896475555</v>
      </c>
      <c r="BO90" s="43">
        <f t="shared" si="22"/>
        <v>0</v>
      </c>
      <c r="BP90" s="43">
        <f t="shared" si="23"/>
        <v>162.10950222262076</v>
      </c>
      <c r="BQ90" s="43">
        <f t="shared" si="24"/>
        <v>0</v>
      </c>
      <c r="BR90" s="52">
        <f t="shared" si="25"/>
        <v>162.10950222262076</v>
      </c>
      <c r="BS90" s="43">
        <f t="shared" si="26"/>
        <v>10.906939298956958</v>
      </c>
      <c r="BT90" s="60">
        <f t="shared" si="27"/>
        <v>173.01644152157772</v>
      </c>
      <c r="BU90" s="53">
        <f t="shared" si="28"/>
        <v>868.07783039488606</v>
      </c>
      <c r="BV90" s="78">
        <v>2</v>
      </c>
      <c r="BW90" s="43" t="s">
        <v>48</v>
      </c>
      <c r="BX90" s="1">
        <v>42</v>
      </c>
      <c r="BY90" s="1" t="s">
        <v>85</v>
      </c>
      <c r="BZ90" s="1" t="s">
        <v>165</v>
      </c>
      <c r="CA90" s="36">
        <v>43890</v>
      </c>
      <c r="CB90" s="58"/>
      <c r="CC90" s="48">
        <v>2272.3000000000002</v>
      </c>
      <c r="CD90" s="48"/>
      <c r="CE90" s="48"/>
      <c r="CF90" s="48"/>
      <c r="CG90" s="48">
        <v>770.43999999999994</v>
      </c>
      <c r="CH90" s="48">
        <v>2272.3000000000002</v>
      </c>
      <c r="CI90" s="48">
        <v>87.900000000000091</v>
      </c>
      <c r="CJ90" s="48">
        <v>1.6632608964754647</v>
      </c>
      <c r="CK90" s="48">
        <v>89.563260896475555</v>
      </c>
      <c r="CL90" s="48">
        <v>89.563260896475555</v>
      </c>
      <c r="CM90" s="48">
        <v>0</v>
      </c>
      <c r="CN90" s="48">
        <v>162.10950222262076</v>
      </c>
      <c r="CO90" s="48">
        <v>0</v>
      </c>
      <c r="CP90" s="52">
        <f t="shared" si="29"/>
        <v>180.15511116393446</v>
      </c>
      <c r="CQ90" s="43">
        <f t="shared" si="30"/>
        <v>10.906939298956958</v>
      </c>
      <c r="CR90" s="60">
        <f t="shared" si="31"/>
        <v>191.06205046289142</v>
      </c>
      <c r="CS90" s="53">
        <f t="shared" si="32"/>
        <v>1059.1398808577774</v>
      </c>
      <c r="CT90" s="50" t="s">
        <v>231</v>
      </c>
      <c r="CU90" s="1" t="s">
        <v>315</v>
      </c>
    </row>
    <row r="91" spans="1:99" ht="30" customHeight="1" x14ac:dyDescent="0.25">
      <c r="A91" s="1">
        <v>43</v>
      </c>
      <c r="B91" s="1" t="s">
        <v>86</v>
      </c>
      <c r="C91" s="1" t="s">
        <v>37</v>
      </c>
      <c r="D91" s="36">
        <v>43830</v>
      </c>
      <c r="E91" s="58"/>
      <c r="F91" s="43">
        <v>26.7</v>
      </c>
      <c r="G91" s="43"/>
      <c r="H91" s="43"/>
      <c r="I91" s="43"/>
      <c r="J91" s="43"/>
      <c r="K91" s="48">
        <v>26.7</v>
      </c>
      <c r="L91" s="49">
        <v>0</v>
      </c>
      <c r="M91" s="51">
        <v>0</v>
      </c>
      <c r="N91" s="39">
        <v>0</v>
      </c>
      <c r="O91" s="43">
        <v>0</v>
      </c>
      <c r="P91" s="43">
        <v>0</v>
      </c>
      <c r="Q91" s="43">
        <v>0</v>
      </c>
      <c r="R91" s="43">
        <v>0</v>
      </c>
      <c r="S91" s="52">
        <v>0</v>
      </c>
      <c r="T91" s="43"/>
      <c r="U91" s="43"/>
      <c r="V91" s="43">
        <v>0</v>
      </c>
      <c r="W91" s="60">
        <v>0</v>
      </c>
      <c r="X91" s="53">
        <v>-252.31785317263092</v>
      </c>
      <c r="Y91" s="78">
        <v>1</v>
      </c>
      <c r="Z91" s="43" t="s">
        <v>48</v>
      </c>
      <c r="AA91" s="1">
        <v>43</v>
      </c>
      <c r="AB91" s="1" t="s">
        <v>86</v>
      </c>
      <c r="AC91" s="1" t="s">
        <v>37</v>
      </c>
      <c r="AD91" s="36">
        <v>43861</v>
      </c>
      <c r="AE91" s="77"/>
      <c r="AF91" s="1">
        <v>26.7</v>
      </c>
      <c r="AG91" s="1"/>
      <c r="AH91" s="1"/>
      <c r="AI91" s="1"/>
      <c r="AJ91" s="1"/>
      <c r="AK91" s="40">
        <f t="shared" si="6"/>
        <v>26.7</v>
      </c>
      <c r="AL91" s="49">
        <f t="shared" si="8"/>
        <v>0</v>
      </c>
      <c r="AM91" s="51">
        <f t="shared" si="9"/>
        <v>0</v>
      </c>
      <c r="AN91" s="39">
        <f t="shared" si="10"/>
        <v>0</v>
      </c>
      <c r="AO91" s="43">
        <f t="shared" si="11"/>
        <v>0</v>
      </c>
      <c r="AP91" s="43">
        <f t="shared" si="12"/>
        <v>0</v>
      </c>
      <c r="AQ91" s="43">
        <f t="shared" si="13"/>
        <v>0</v>
      </c>
      <c r="AR91" s="43"/>
      <c r="AS91" s="52">
        <f t="shared" si="14"/>
        <v>0</v>
      </c>
      <c r="AT91" s="43">
        <f t="shared" si="15"/>
        <v>0</v>
      </c>
      <c r="AU91" s="43">
        <f t="shared" si="7"/>
        <v>0</v>
      </c>
      <c r="AV91" s="60">
        <f t="shared" si="16"/>
        <v>0</v>
      </c>
      <c r="AW91" s="53">
        <f t="shared" si="17"/>
        <v>-252.31785317263092</v>
      </c>
      <c r="AX91" s="78">
        <v>1</v>
      </c>
      <c r="AY91" s="43" t="s">
        <v>48</v>
      </c>
      <c r="AZ91" s="1">
        <v>43</v>
      </c>
      <c r="BA91" s="1" t="s">
        <v>86</v>
      </c>
      <c r="BB91" s="1" t="s">
        <v>37</v>
      </c>
      <c r="BC91" s="36">
        <v>43890</v>
      </c>
      <c r="BD91" s="58"/>
      <c r="BE91" s="1">
        <v>26.7</v>
      </c>
      <c r="BF91" s="1"/>
      <c r="BG91" s="1"/>
      <c r="BH91" s="1"/>
      <c r="BI91" s="1"/>
      <c r="BJ91" s="40">
        <v>26.7</v>
      </c>
      <c r="BK91" s="49">
        <f t="shared" si="18"/>
        <v>0</v>
      </c>
      <c r="BL91" s="51">
        <f t="shared" si="19"/>
        <v>0</v>
      </c>
      <c r="BM91" s="39">
        <f t="shared" si="20"/>
        <v>0</v>
      </c>
      <c r="BN91" s="43">
        <f t="shared" si="21"/>
        <v>0</v>
      </c>
      <c r="BO91" s="43">
        <f t="shared" si="22"/>
        <v>0</v>
      </c>
      <c r="BP91" s="43">
        <f t="shared" si="23"/>
        <v>0</v>
      </c>
      <c r="BQ91" s="43">
        <f t="shared" si="24"/>
        <v>0</v>
      </c>
      <c r="BR91" s="52">
        <f t="shared" si="25"/>
        <v>0</v>
      </c>
      <c r="BS91" s="43">
        <f t="shared" si="26"/>
        <v>0</v>
      </c>
      <c r="BT91" s="60">
        <f t="shared" si="27"/>
        <v>0</v>
      </c>
      <c r="BU91" s="53">
        <f t="shared" si="28"/>
        <v>-252.31785317263092</v>
      </c>
      <c r="BV91" s="78">
        <v>1</v>
      </c>
      <c r="BW91" s="43" t="s">
        <v>48</v>
      </c>
      <c r="BX91" s="1">
        <v>43</v>
      </c>
      <c r="BY91" s="1" t="s">
        <v>86</v>
      </c>
      <c r="BZ91" s="1" t="s">
        <v>37</v>
      </c>
      <c r="CA91" s="36">
        <v>43890</v>
      </c>
      <c r="CB91" s="58"/>
      <c r="CC91" s="48">
        <v>26.7</v>
      </c>
      <c r="CD91" s="48"/>
      <c r="CE91" s="48"/>
      <c r="CF91" s="48"/>
      <c r="CG91" s="48"/>
      <c r="CH91" s="48">
        <v>26.7</v>
      </c>
      <c r="CI91" s="48">
        <v>0</v>
      </c>
      <c r="CJ91" s="48">
        <v>0</v>
      </c>
      <c r="CK91" s="48">
        <v>0</v>
      </c>
      <c r="CL91" s="48">
        <v>0</v>
      </c>
      <c r="CM91" s="48">
        <v>0</v>
      </c>
      <c r="CN91" s="48">
        <v>0</v>
      </c>
      <c r="CO91" s="48">
        <v>0</v>
      </c>
      <c r="CP91" s="52">
        <f t="shared" si="29"/>
        <v>0</v>
      </c>
      <c r="CQ91" s="43">
        <f t="shared" si="30"/>
        <v>0</v>
      </c>
      <c r="CR91" s="60">
        <f t="shared" si="31"/>
        <v>0</v>
      </c>
      <c r="CS91" s="53">
        <f t="shared" si="32"/>
        <v>-252.31785317263092</v>
      </c>
      <c r="CT91" s="50" t="s">
        <v>231</v>
      </c>
      <c r="CU91" s="1" t="s">
        <v>315</v>
      </c>
    </row>
    <row r="92" spans="1:99" ht="30" customHeight="1" x14ac:dyDescent="0.25">
      <c r="A92" s="1">
        <v>44</v>
      </c>
      <c r="B92" s="1" t="s">
        <v>87</v>
      </c>
      <c r="C92" s="1" t="s">
        <v>38</v>
      </c>
      <c r="D92" s="36">
        <v>43830</v>
      </c>
      <c r="E92" s="58"/>
      <c r="F92" s="43">
        <v>724.63</v>
      </c>
      <c r="G92" s="43"/>
      <c r="H92" s="43"/>
      <c r="I92" s="43"/>
      <c r="J92" s="43"/>
      <c r="K92" s="48">
        <v>724.63</v>
      </c>
      <c r="L92" s="49">
        <v>4.9999999999954525E-2</v>
      </c>
      <c r="M92" s="51">
        <v>5.9999957115645418E-3</v>
      </c>
      <c r="N92" s="39">
        <v>5.599999571151907E-2</v>
      </c>
      <c r="O92" s="43">
        <v>5.599999571151907E-2</v>
      </c>
      <c r="P92" s="43">
        <v>0</v>
      </c>
      <c r="Q92" s="43">
        <v>0.10135999223784951</v>
      </c>
      <c r="R92" s="43">
        <v>0</v>
      </c>
      <c r="S92" s="52">
        <v>0.10135999223784951</v>
      </c>
      <c r="T92" s="43"/>
      <c r="U92" s="43"/>
      <c r="V92" s="43">
        <v>5.09330997827241E-3</v>
      </c>
      <c r="W92" s="60">
        <v>0.10645330221612193</v>
      </c>
      <c r="X92" s="53">
        <v>-364.21856188128407</v>
      </c>
      <c r="Y92" s="78">
        <v>1</v>
      </c>
      <c r="Z92" s="43" t="s">
        <v>48</v>
      </c>
      <c r="AA92" s="1">
        <v>44</v>
      </c>
      <c r="AB92" s="1" t="s">
        <v>87</v>
      </c>
      <c r="AC92" s="1" t="s">
        <v>38</v>
      </c>
      <c r="AD92" s="36">
        <v>43861</v>
      </c>
      <c r="AE92" s="77"/>
      <c r="AF92" s="1">
        <v>724.63</v>
      </c>
      <c r="AG92" s="1"/>
      <c r="AH92" s="1"/>
      <c r="AI92" s="1"/>
      <c r="AJ92" s="1"/>
      <c r="AK92" s="40">
        <f t="shared" si="6"/>
        <v>724.63</v>
      </c>
      <c r="AL92" s="49">
        <f t="shared" si="8"/>
        <v>0</v>
      </c>
      <c r="AM92" s="51">
        <f t="shared" si="9"/>
        <v>0</v>
      </c>
      <c r="AN92" s="39">
        <f t="shared" si="10"/>
        <v>0</v>
      </c>
      <c r="AO92" s="43">
        <f t="shared" si="11"/>
        <v>0</v>
      </c>
      <c r="AP92" s="43">
        <f t="shared" si="12"/>
        <v>0</v>
      </c>
      <c r="AQ92" s="43">
        <f t="shared" si="13"/>
        <v>0</v>
      </c>
      <c r="AR92" s="43"/>
      <c r="AS92" s="52">
        <f t="shared" si="14"/>
        <v>0</v>
      </c>
      <c r="AT92" s="43">
        <f t="shared" si="15"/>
        <v>0</v>
      </c>
      <c r="AU92" s="43">
        <f t="shared" si="7"/>
        <v>0</v>
      </c>
      <c r="AV92" s="60">
        <f t="shared" si="16"/>
        <v>0</v>
      </c>
      <c r="AW92" s="53">
        <f t="shared" si="17"/>
        <v>-364.21856188128407</v>
      </c>
      <c r="AX92" s="78">
        <v>1</v>
      </c>
      <c r="AY92" s="43" t="s">
        <v>48</v>
      </c>
      <c r="AZ92" s="1">
        <v>44</v>
      </c>
      <c r="BA92" s="1" t="s">
        <v>87</v>
      </c>
      <c r="BB92" s="1" t="s">
        <v>38</v>
      </c>
      <c r="BC92" s="36">
        <v>43890</v>
      </c>
      <c r="BD92" s="58"/>
      <c r="BE92" s="1">
        <v>724.65</v>
      </c>
      <c r="BF92" s="1"/>
      <c r="BG92" s="1"/>
      <c r="BH92" s="1"/>
      <c r="BI92" s="1"/>
      <c r="BJ92" s="40">
        <v>724.65</v>
      </c>
      <c r="BK92" s="49">
        <f t="shared" si="18"/>
        <v>1.999999999998181E-2</v>
      </c>
      <c r="BL92" s="51">
        <f t="shared" si="19"/>
        <v>3.7844388998269633E-4</v>
      </c>
      <c r="BM92" s="39">
        <f t="shared" si="20"/>
        <v>2.0378443889964508E-2</v>
      </c>
      <c r="BN92" s="43">
        <f t="shared" si="21"/>
        <v>2.0378443889964508E-2</v>
      </c>
      <c r="BO92" s="43">
        <f t="shared" si="22"/>
        <v>0</v>
      </c>
      <c r="BP92" s="43">
        <f t="shared" si="23"/>
        <v>3.688498344083576E-2</v>
      </c>
      <c r="BQ92" s="43">
        <f t="shared" si="24"/>
        <v>0</v>
      </c>
      <c r="BR92" s="52">
        <f t="shared" si="25"/>
        <v>3.688498344083576E-2</v>
      </c>
      <c r="BS92" s="43">
        <f t="shared" si="26"/>
        <v>2.4816699201244659E-3</v>
      </c>
      <c r="BT92" s="60">
        <f t="shared" si="27"/>
        <v>3.9366653360960228E-2</v>
      </c>
      <c r="BU92" s="53">
        <f t="shared" si="28"/>
        <v>-364.17919522792312</v>
      </c>
      <c r="BV92" s="78">
        <v>1</v>
      </c>
      <c r="BW92" s="43" t="s">
        <v>48</v>
      </c>
      <c r="BX92" s="1">
        <v>44</v>
      </c>
      <c r="BY92" s="1" t="s">
        <v>87</v>
      </c>
      <c r="BZ92" s="1" t="s">
        <v>38</v>
      </c>
      <c r="CA92" s="36">
        <v>43890</v>
      </c>
      <c r="CB92" s="58"/>
      <c r="CC92" s="48">
        <v>724.65</v>
      </c>
      <c r="CD92" s="48"/>
      <c r="CE92" s="48"/>
      <c r="CF92" s="48"/>
      <c r="CG92" s="48"/>
      <c r="CH92" s="48">
        <v>724.65</v>
      </c>
      <c r="CI92" s="48">
        <v>1.999999999998181E-2</v>
      </c>
      <c r="CJ92" s="48">
        <v>3.7844388998269633E-4</v>
      </c>
      <c r="CK92" s="48">
        <v>2.0378443889964508E-2</v>
      </c>
      <c r="CL92" s="48">
        <v>2.0378443889964508E-2</v>
      </c>
      <c r="CM92" s="48">
        <v>0</v>
      </c>
      <c r="CN92" s="48">
        <v>3.688498344083576E-2</v>
      </c>
      <c r="CO92" s="48">
        <v>0</v>
      </c>
      <c r="CP92" s="52">
        <f t="shared" si="29"/>
        <v>4.0990924041813523E-2</v>
      </c>
      <c r="CQ92" s="43">
        <f t="shared" si="30"/>
        <v>2.4816699201244659E-3</v>
      </c>
      <c r="CR92" s="60">
        <f t="shared" si="31"/>
        <v>4.3472593961937991E-2</v>
      </c>
      <c r="CS92" s="53">
        <f t="shared" si="32"/>
        <v>-364.13572263396117</v>
      </c>
      <c r="CT92" s="50" t="s">
        <v>231</v>
      </c>
      <c r="CU92" s="1" t="s">
        <v>315</v>
      </c>
    </row>
    <row r="93" spans="1:99" ht="30" customHeight="1" x14ac:dyDescent="0.25">
      <c r="A93" s="1">
        <v>45</v>
      </c>
      <c r="B93" s="1" t="s">
        <v>88</v>
      </c>
      <c r="C93" s="1" t="s">
        <v>39</v>
      </c>
      <c r="D93" s="36">
        <v>43830</v>
      </c>
      <c r="E93" s="58"/>
      <c r="F93" s="43">
        <v>82.86</v>
      </c>
      <c r="G93" s="43"/>
      <c r="H93" s="43"/>
      <c r="I93" s="43"/>
      <c r="J93" s="43"/>
      <c r="K93" s="48">
        <v>82.86</v>
      </c>
      <c r="L93" s="49">
        <v>0</v>
      </c>
      <c r="M93" s="51">
        <v>0</v>
      </c>
      <c r="N93" s="39">
        <v>0</v>
      </c>
      <c r="O93" s="43">
        <v>0</v>
      </c>
      <c r="P93" s="43">
        <v>0</v>
      </c>
      <c r="Q93" s="43">
        <v>0</v>
      </c>
      <c r="R93" s="43">
        <v>0</v>
      </c>
      <c r="S93" s="52">
        <v>0</v>
      </c>
      <c r="T93" s="43"/>
      <c r="U93" s="43"/>
      <c r="V93" s="43">
        <v>0</v>
      </c>
      <c r="W93" s="60">
        <v>0</v>
      </c>
      <c r="X93" s="53">
        <v>-242.74692250914174</v>
      </c>
      <c r="Y93" s="78">
        <v>1</v>
      </c>
      <c r="Z93" s="43" t="s">
        <v>48</v>
      </c>
      <c r="AA93" s="1">
        <v>45</v>
      </c>
      <c r="AB93" s="1" t="s">
        <v>88</v>
      </c>
      <c r="AC93" s="1" t="s">
        <v>39</v>
      </c>
      <c r="AD93" s="36">
        <v>43861</v>
      </c>
      <c r="AE93" s="77"/>
      <c r="AF93" s="1">
        <v>83.820000000000007</v>
      </c>
      <c r="AG93" s="1"/>
      <c r="AH93" s="1"/>
      <c r="AI93" s="1"/>
      <c r="AJ93" s="1"/>
      <c r="AK93" s="40">
        <f t="shared" si="6"/>
        <v>83.820000000000007</v>
      </c>
      <c r="AL93" s="49">
        <f t="shared" si="8"/>
        <v>0.96000000000000796</v>
      </c>
      <c r="AM93" s="51">
        <f t="shared" si="9"/>
        <v>-0.85349019925914671</v>
      </c>
      <c r="AN93" s="39">
        <f t="shared" si="10"/>
        <v>0.10650980074086125</v>
      </c>
      <c r="AO93" s="43">
        <f t="shared" si="11"/>
        <v>0.10650980074086125</v>
      </c>
      <c r="AP93" s="43">
        <f t="shared" si="12"/>
        <v>0</v>
      </c>
      <c r="AQ93" s="43">
        <f t="shared" si="13"/>
        <v>0.19278273934095885</v>
      </c>
      <c r="AR93" s="43"/>
      <c r="AS93" s="52">
        <f t="shared" si="14"/>
        <v>0.19278273934095885</v>
      </c>
      <c r="AT93" s="43">
        <f t="shared" si="15"/>
        <v>0.69095826027378782</v>
      </c>
      <c r="AU93" s="43">
        <f t="shared" si="7"/>
        <v>0.12284036323625709</v>
      </c>
      <c r="AV93" s="60">
        <f t="shared" si="16"/>
        <v>1.0065813628510039</v>
      </c>
      <c r="AW93" s="53">
        <f t="shared" si="17"/>
        <v>-241.74034114629075</v>
      </c>
      <c r="AX93" s="78">
        <v>1</v>
      </c>
      <c r="AY93" s="43" t="s">
        <v>48</v>
      </c>
      <c r="AZ93" s="1">
        <v>45</v>
      </c>
      <c r="BA93" s="1" t="s">
        <v>88</v>
      </c>
      <c r="BB93" s="1" t="s">
        <v>39</v>
      </c>
      <c r="BC93" s="36">
        <v>43890</v>
      </c>
      <c r="BD93" s="58"/>
      <c r="BE93" s="1">
        <v>84.26</v>
      </c>
      <c r="BF93" s="1"/>
      <c r="BG93" s="1"/>
      <c r="BH93" s="1"/>
      <c r="BI93" s="1"/>
      <c r="BJ93" s="40">
        <v>84.26</v>
      </c>
      <c r="BK93" s="49">
        <f t="shared" si="18"/>
        <v>0.43999999999999773</v>
      </c>
      <c r="BL93" s="51">
        <f t="shared" si="19"/>
        <v>8.3257655796268489E-3</v>
      </c>
      <c r="BM93" s="39">
        <f t="shared" si="20"/>
        <v>0.44832576557962456</v>
      </c>
      <c r="BN93" s="43">
        <f t="shared" si="21"/>
        <v>0.44832576557962456</v>
      </c>
      <c r="BO93" s="43">
        <f t="shared" si="22"/>
        <v>0</v>
      </c>
      <c r="BP93" s="43">
        <f t="shared" si="23"/>
        <v>0.81146963569912045</v>
      </c>
      <c r="BQ93" s="43">
        <f t="shared" si="24"/>
        <v>0</v>
      </c>
      <c r="BR93" s="52">
        <f t="shared" si="25"/>
        <v>0.81146963569912045</v>
      </c>
      <c r="BS93" s="43">
        <f t="shared" si="26"/>
        <v>5.4596738242787622E-2</v>
      </c>
      <c r="BT93" s="60">
        <f t="shared" si="27"/>
        <v>0.86606637394190811</v>
      </c>
      <c r="BU93" s="53">
        <f t="shared" si="28"/>
        <v>-240.87427477234883</v>
      </c>
      <c r="BV93" s="78">
        <v>1</v>
      </c>
      <c r="BW93" s="43" t="s">
        <v>48</v>
      </c>
      <c r="BX93" s="1">
        <v>45</v>
      </c>
      <c r="BY93" s="1" t="s">
        <v>88</v>
      </c>
      <c r="BZ93" s="1" t="s">
        <v>39</v>
      </c>
      <c r="CA93" s="36">
        <v>43890</v>
      </c>
      <c r="CB93" s="58"/>
      <c r="CC93" s="48">
        <v>84.26</v>
      </c>
      <c r="CD93" s="48"/>
      <c r="CE93" s="48"/>
      <c r="CF93" s="48"/>
      <c r="CG93" s="48"/>
      <c r="CH93" s="48">
        <v>84.26</v>
      </c>
      <c r="CI93" s="48">
        <v>0.43999999999999773</v>
      </c>
      <c r="CJ93" s="48">
        <v>8.3257655796268489E-3</v>
      </c>
      <c r="CK93" s="48">
        <v>0.44832576557962456</v>
      </c>
      <c r="CL93" s="48">
        <v>0.44832576557962456</v>
      </c>
      <c r="CM93" s="48">
        <v>0</v>
      </c>
      <c r="CN93" s="48">
        <v>0.81146963569912045</v>
      </c>
      <c r="CO93" s="48">
        <v>0</v>
      </c>
      <c r="CP93" s="52">
        <f t="shared" si="29"/>
        <v>0.90180032892071293</v>
      </c>
      <c r="CQ93" s="43">
        <f t="shared" si="30"/>
        <v>5.4596738242787622E-2</v>
      </c>
      <c r="CR93" s="60">
        <f t="shared" si="31"/>
        <v>0.95639706716350059</v>
      </c>
      <c r="CS93" s="53">
        <f t="shared" si="32"/>
        <v>-239.91787770518533</v>
      </c>
      <c r="CT93" s="50" t="s">
        <v>231</v>
      </c>
      <c r="CU93" s="1" t="s">
        <v>315</v>
      </c>
    </row>
    <row r="94" spans="1:99" ht="30" customHeight="1" x14ac:dyDescent="0.25">
      <c r="A94" s="1">
        <v>46</v>
      </c>
      <c r="B94" s="1" t="s">
        <v>89</v>
      </c>
      <c r="C94" s="1" t="s">
        <v>232</v>
      </c>
      <c r="D94" s="36">
        <v>43830</v>
      </c>
      <c r="E94" s="58"/>
      <c r="F94" s="43">
        <v>26126.720000000001</v>
      </c>
      <c r="G94" s="43"/>
      <c r="H94" s="43"/>
      <c r="I94" s="43">
        <v>23314.47</v>
      </c>
      <c r="J94" s="43"/>
      <c r="K94" s="48">
        <v>49441.19</v>
      </c>
      <c r="L94" s="49">
        <v>2654.25</v>
      </c>
      <c r="M94" s="51">
        <v>318.50977234869339</v>
      </c>
      <c r="N94" s="39">
        <v>2972.7597723486933</v>
      </c>
      <c r="O94" s="43">
        <v>110</v>
      </c>
      <c r="P94" s="43">
        <v>2862.7597723486933</v>
      </c>
      <c r="Q94" s="43">
        <v>199.1</v>
      </c>
      <c r="R94" s="43">
        <v>6706.6119910156694</v>
      </c>
      <c r="S94" s="52">
        <v>6905.7119910156698</v>
      </c>
      <c r="T94" s="43"/>
      <c r="U94" s="43"/>
      <c r="V94" s="43">
        <v>347.01000872592198</v>
      </c>
      <c r="W94" s="60">
        <v>7252.7219997415914</v>
      </c>
      <c r="X94" s="53">
        <v>11633.664386126558</v>
      </c>
      <c r="Y94" s="78">
        <v>2</v>
      </c>
      <c r="Z94" s="43" t="s">
        <v>48</v>
      </c>
      <c r="AA94" s="1">
        <v>46</v>
      </c>
      <c r="AB94" s="1" t="s">
        <v>89</v>
      </c>
      <c r="AC94" s="1" t="s">
        <v>232</v>
      </c>
      <c r="AD94" s="36">
        <v>43861</v>
      </c>
      <c r="AE94" s="77">
        <v>8000</v>
      </c>
      <c r="AF94" s="1">
        <v>28564.41</v>
      </c>
      <c r="AG94" s="1"/>
      <c r="AH94" s="1"/>
      <c r="AI94" s="1">
        <v>23314.47</v>
      </c>
      <c r="AJ94" s="1"/>
      <c r="AK94" s="40">
        <f t="shared" si="6"/>
        <v>51878.880000000005</v>
      </c>
      <c r="AL94" s="49">
        <f t="shared" si="8"/>
        <v>2437.6900000000023</v>
      </c>
      <c r="AM94" s="51">
        <f t="shared" si="9"/>
        <v>-2167.2338789916812</v>
      </c>
      <c r="AN94" s="39">
        <f t="shared" si="10"/>
        <v>270.45612100832113</v>
      </c>
      <c r="AO94" s="43">
        <f t="shared" si="11"/>
        <v>270.45612100832113</v>
      </c>
      <c r="AP94" s="43">
        <f t="shared" si="12"/>
        <v>0</v>
      </c>
      <c r="AQ94" s="43">
        <f t="shared" si="13"/>
        <v>489.52557902506129</v>
      </c>
      <c r="AR94" s="43"/>
      <c r="AS94" s="52">
        <f t="shared" si="14"/>
        <v>489.52557902506129</v>
      </c>
      <c r="AT94" s="43">
        <f t="shared" si="15"/>
        <v>1754.5229598820815</v>
      </c>
      <c r="AU94" s="43">
        <f t="shared" si="7"/>
        <v>311.92367193478077</v>
      </c>
      <c r="AV94" s="60">
        <f t="shared" si="16"/>
        <v>2555.9722108419237</v>
      </c>
      <c r="AW94" s="53">
        <f t="shared" si="17"/>
        <v>6189.6365969684821</v>
      </c>
      <c r="AX94" s="78">
        <v>2</v>
      </c>
      <c r="AY94" s="43" t="s">
        <v>48</v>
      </c>
      <c r="AZ94" s="1">
        <v>46</v>
      </c>
      <c r="BA94" s="1" t="s">
        <v>89</v>
      </c>
      <c r="BB94" s="1" t="s">
        <v>232</v>
      </c>
      <c r="BC94" s="36">
        <v>43890</v>
      </c>
      <c r="BD94" s="58">
        <v>4700</v>
      </c>
      <c r="BE94" s="1">
        <v>30758.3</v>
      </c>
      <c r="BF94" s="1"/>
      <c r="BG94" s="1"/>
      <c r="BH94" s="1">
        <v>23314.47</v>
      </c>
      <c r="BI94" s="1"/>
      <c r="BJ94" s="40">
        <v>54072.770000000004</v>
      </c>
      <c r="BK94" s="49">
        <f t="shared" si="18"/>
        <v>2193.8899999999994</v>
      </c>
      <c r="BL94" s="51">
        <f t="shared" si="19"/>
        <v>41.513213289744627</v>
      </c>
      <c r="BM94" s="39">
        <f t="shared" si="20"/>
        <v>2235.4032132897441</v>
      </c>
      <c r="BN94" s="43">
        <f t="shared" si="21"/>
        <v>110</v>
      </c>
      <c r="BO94" s="43">
        <f t="shared" si="22"/>
        <v>2125.4032132897441</v>
      </c>
      <c r="BP94" s="43">
        <f t="shared" si="23"/>
        <v>199.1</v>
      </c>
      <c r="BQ94" s="43">
        <f t="shared" si="24"/>
        <v>4702.1929778487247</v>
      </c>
      <c r="BR94" s="52">
        <f t="shared" si="25"/>
        <v>4901.2929778487251</v>
      </c>
      <c r="BS94" s="43">
        <f t="shared" si="26"/>
        <v>329.76540093490274</v>
      </c>
      <c r="BT94" s="60">
        <f t="shared" si="27"/>
        <v>5231.0583787836276</v>
      </c>
      <c r="BU94" s="53">
        <f t="shared" si="28"/>
        <v>6720.6949757521097</v>
      </c>
      <c r="BV94" s="78">
        <v>2</v>
      </c>
      <c r="BW94" s="43" t="s">
        <v>48</v>
      </c>
      <c r="BX94" s="1">
        <v>46</v>
      </c>
      <c r="BY94" s="1" t="s">
        <v>89</v>
      </c>
      <c r="BZ94" s="1" t="s">
        <v>232</v>
      </c>
      <c r="CA94" s="36">
        <v>43890</v>
      </c>
      <c r="CB94" s="58">
        <v>6920</v>
      </c>
      <c r="CC94" s="48">
        <v>30758.3</v>
      </c>
      <c r="CD94" s="48"/>
      <c r="CE94" s="48"/>
      <c r="CF94" s="48">
        <v>23314.47</v>
      </c>
      <c r="CG94" s="48"/>
      <c r="CH94" s="48">
        <v>54072.770000000004</v>
      </c>
      <c r="CI94" s="48">
        <v>2193.8899999999994</v>
      </c>
      <c r="CJ94" s="48">
        <v>41.513213289744627</v>
      </c>
      <c r="CK94" s="48">
        <v>2235.4032132897441</v>
      </c>
      <c r="CL94" s="48">
        <v>110</v>
      </c>
      <c r="CM94" s="48">
        <v>2125.4032132897441</v>
      </c>
      <c r="CN94" s="48">
        <v>199.1</v>
      </c>
      <c r="CO94" s="48">
        <v>4702.1929778487247</v>
      </c>
      <c r="CP94" s="52">
        <f t="shared" si="29"/>
        <v>5446.8921880887474</v>
      </c>
      <c r="CQ94" s="43">
        <f t="shared" si="30"/>
        <v>329.76540093490269</v>
      </c>
      <c r="CR94" s="60">
        <f t="shared" si="31"/>
        <v>5776.65758902365</v>
      </c>
      <c r="CS94" s="53">
        <f t="shared" si="32"/>
        <v>5577.3525647757597</v>
      </c>
      <c r="CT94" s="50" t="s">
        <v>231</v>
      </c>
      <c r="CU94" s="1" t="s">
        <v>315</v>
      </c>
    </row>
    <row r="95" spans="1:99" ht="30" customHeight="1" x14ac:dyDescent="0.25">
      <c r="A95" s="1">
        <v>47</v>
      </c>
      <c r="B95" s="1" t="s">
        <v>90</v>
      </c>
      <c r="C95" s="1" t="s">
        <v>40</v>
      </c>
      <c r="D95" s="36">
        <v>43830</v>
      </c>
      <c r="E95" s="58"/>
      <c r="F95" s="43">
        <v>1816.6000000000001</v>
      </c>
      <c r="G95" s="43"/>
      <c r="H95" s="43"/>
      <c r="I95" s="43"/>
      <c r="J95" s="43"/>
      <c r="K95" s="48">
        <v>1816.6000000000001</v>
      </c>
      <c r="L95" s="49">
        <v>0</v>
      </c>
      <c r="M95" s="51">
        <v>0</v>
      </c>
      <c r="N95" s="39">
        <v>0</v>
      </c>
      <c r="O95" s="43">
        <v>0</v>
      </c>
      <c r="P95" s="43">
        <v>0</v>
      </c>
      <c r="Q95" s="43">
        <v>0</v>
      </c>
      <c r="R95" s="43">
        <v>0</v>
      </c>
      <c r="S95" s="52">
        <v>0</v>
      </c>
      <c r="T95" s="43"/>
      <c r="U95" s="43"/>
      <c r="V95" s="43">
        <v>0</v>
      </c>
      <c r="W95" s="60">
        <v>0</v>
      </c>
      <c r="X95" s="53">
        <v>-143.89787054776386</v>
      </c>
      <c r="Y95" s="78">
        <v>1</v>
      </c>
      <c r="Z95" s="43" t="s">
        <v>48</v>
      </c>
      <c r="AA95" s="1">
        <v>47</v>
      </c>
      <c r="AB95" s="1" t="s">
        <v>90</v>
      </c>
      <c r="AC95" s="1" t="s">
        <v>40</v>
      </c>
      <c r="AD95" s="36">
        <v>43861</v>
      </c>
      <c r="AE95" s="77"/>
      <c r="AF95" s="1">
        <v>1816.6000000000001</v>
      </c>
      <c r="AG95" s="1"/>
      <c r="AH95" s="1"/>
      <c r="AI95" s="1"/>
      <c r="AJ95" s="1"/>
      <c r="AK95" s="40">
        <f t="shared" si="6"/>
        <v>1816.6000000000001</v>
      </c>
      <c r="AL95" s="49">
        <f t="shared" si="8"/>
        <v>0</v>
      </c>
      <c r="AM95" s="51">
        <f t="shared" si="9"/>
        <v>0</v>
      </c>
      <c r="AN95" s="39">
        <f t="shared" si="10"/>
        <v>0</v>
      </c>
      <c r="AO95" s="43">
        <f t="shared" si="11"/>
        <v>0</v>
      </c>
      <c r="AP95" s="43">
        <f t="shared" si="12"/>
        <v>0</v>
      </c>
      <c r="AQ95" s="43">
        <f t="shared" si="13"/>
        <v>0</v>
      </c>
      <c r="AR95" s="43"/>
      <c r="AS95" s="52">
        <f t="shared" si="14"/>
        <v>0</v>
      </c>
      <c r="AT95" s="43">
        <f t="shared" si="15"/>
        <v>0</v>
      </c>
      <c r="AU95" s="43">
        <f t="shared" si="7"/>
        <v>0</v>
      </c>
      <c r="AV95" s="60">
        <f t="shared" si="16"/>
        <v>0</v>
      </c>
      <c r="AW95" s="53">
        <f t="shared" si="17"/>
        <v>-143.89787054776386</v>
      </c>
      <c r="AX95" s="78">
        <v>1</v>
      </c>
      <c r="AY95" s="43" t="s">
        <v>48</v>
      </c>
      <c r="AZ95" s="1">
        <v>47</v>
      </c>
      <c r="BA95" s="1" t="s">
        <v>90</v>
      </c>
      <c r="BB95" s="1" t="s">
        <v>40</v>
      </c>
      <c r="BC95" s="36">
        <v>43890</v>
      </c>
      <c r="BD95" s="58"/>
      <c r="BE95" s="1">
        <v>1816.6100000000001</v>
      </c>
      <c r="BF95" s="1"/>
      <c r="BG95" s="1"/>
      <c r="BH95" s="1"/>
      <c r="BI95" s="1"/>
      <c r="BJ95" s="40">
        <v>1816.6100000000001</v>
      </c>
      <c r="BK95" s="49">
        <f t="shared" si="18"/>
        <v>9.9999999999909051E-3</v>
      </c>
      <c r="BL95" s="51">
        <f t="shared" si="19"/>
        <v>1.8922194499134816E-4</v>
      </c>
      <c r="BM95" s="39">
        <f t="shared" si="20"/>
        <v>1.0189221944982254E-2</v>
      </c>
      <c r="BN95" s="43">
        <f t="shared" si="21"/>
        <v>1.0189221944982254E-2</v>
      </c>
      <c r="BO95" s="43">
        <f t="shared" si="22"/>
        <v>0</v>
      </c>
      <c r="BP95" s="43">
        <f t="shared" si="23"/>
        <v>1.844249172041788E-2</v>
      </c>
      <c r="BQ95" s="43">
        <f t="shared" si="24"/>
        <v>0</v>
      </c>
      <c r="BR95" s="52">
        <f t="shared" si="25"/>
        <v>1.844249172041788E-2</v>
      </c>
      <c r="BS95" s="43">
        <f t="shared" si="26"/>
        <v>1.240834960062233E-3</v>
      </c>
      <c r="BT95" s="60">
        <f t="shared" si="27"/>
        <v>1.9683326680480114E-2</v>
      </c>
      <c r="BU95" s="53">
        <f t="shared" si="28"/>
        <v>-143.87818722108338</v>
      </c>
      <c r="BV95" s="78">
        <v>1</v>
      </c>
      <c r="BW95" s="43" t="s">
        <v>48</v>
      </c>
      <c r="BX95" s="1">
        <v>47</v>
      </c>
      <c r="BY95" s="1" t="s">
        <v>90</v>
      </c>
      <c r="BZ95" s="1" t="s">
        <v>40</v>
      </c>
      <c r="CA95" s="36">
        <v>43890</v>
      </c>
      <c r="CB95" s="58"/>
      <c r="CC95" s="48">
        <v>1816.6100000000001</v>
      </c>
      <c r="CD95" s="48"/>
      <c r="CE95" s="48"/>
      <c r="CF95" s="48"/>
      <c r="CG95" s="48"/>
      <c r="CH95" s="48">
        <v>1816.6100000000001</v>
      </c>
      <c r="CI95" s="48">
        <v>9.9999999999909051E-3</v>
      </c>
      <c r="CJ95" s="48">
        <v>1.8922194499134816E-4</v>
      </c>
      <c r="CK95" s="48">
        <v>1.0189221944982254E-2</v>
      </c>
      <c r="CL95" s="48">
        <v>1.0189221944982254E-2</v>
      </c>
      <c r="CM95" s="48">
        <v>0</v>
      </c>
      <c r="CN95" s="48">
        <v>1.844249172041788E-2</v>
      </c>
      <c r="CO95" s="48">
        <v>0</v>
      </c>
      <c r="CP95" s="52">
        <f t="shared" si="29"/>
        <v>2.0495462020906761E-2</v>
      </c>
      <c r="CQ95" s="43">
        <f t="shared" si="30"/>
        <v>1.240834960062233E-3</v>
      </c>
      <c r="CR95" s="60">
        <f t="shared" si="31"/>
        <v>2.1736296980968996E-2</v>
      </c>
      <c r="CS95" s="53">
        <f t="shared" si="32"/>
        <v>-143.8564509241024</v>
      </c>
      <c r="CT95" s="50" t="s">
        <v>231</v>
      </c>
      <c r="CU95" s="1" t="s">
        <v>315</v>
      </c>
    </row>
    <row r="96" spans="1:99" ht="30" customHeight="1" x14ac:dyDescent="0.25">
      <c r="A96" s="1">
        <v>48</v>
      </c>
      <c r="B96" s="1" t="s">
        <v>91</v>
      </c>
      <c r="C96" s="1" t="s">
        <v>45</v>
      </c>
      <c r="D96" s="36">
        <v>43830</v>
      </c>
      <c r="E96" s="58"/>
      <c r="F96" s="43">
        <v>1244.01</v>
      </c>
      <c r="G96" s="43"/>
      <c r="H96" s="43"/>
      <c r="I96" s="43"/>
      <c r="J96" s="43"/>
      <c r="K96" s="48">
        <v>1244.01</v>
      </c>
      <c r="L96" s="49">
        <v>0</v>
      </c>
      <c r="M96" s="51">
        <v>0</v>
      </c>
      <c r="N96" s="39">
        <v>0</v>
      </c>
      <c r="O96" s="43">
        <v>0</v>
      </c>
      <c r="P96" s="43">
        <v>0</v>
      </c>
      <c r="Q96" s="43">
        <v>0</v>
      </c>
      <c r="R96" s="43">
        <v>0</v>
      </c>
      <c r="S96" s="52">
        <v>0</v>
      </c>
      <c r="T96" s="43"/>
      <c r="U96" s="43"/>
      <c r="V96" s="43">
        <v>0</v>
      </c>
      <c r="W96" s="60">
        <v>0</v>
      </c>
      <c r="X96" s="53">
        <v>230.18524032259768</v>
      </c>
      <c r="Y96" s="78">
        <v>1</v>
      </c>
      <c r="Z96" s="43" t="s">
        <v>48</v>
      </c>
      <c r="AA96" s="1">
        <v>48</v>
      </c>
      <c r="AB96" s="1" t="s">
        <v>91</v>
      </c>
      <c r="AC96" s="1" t="s">
        <v>45</v>
      </c>
      <c r="AD96" s="36">
        <v>43861</v>
      </c>
      <c r="AE96" s="77"/>
      <c r="AF96" s="1">
        <v>1244.01</v>
      </c>
      <c r="AG96" s="1"/>
      <c r="AH96" s="1"/>
      <c r="AI96" s="1"/>
      <c r="AJ96" s="1"/>
      <c r="AK96" s="40">
        <f t="shared" si="6"/>
        <v>1244.01</v>
      </c>
      <c r="AL96" s="49">
        <f t="shared" si="8"/>
        <v>0</v>
      </c>
      <c r="AM96" s="51">
        <f t="shared" si="9"/>
        <v>0</v>
      </c>
      <c r="AN96" s="39">
        <f t="shared" si="10"/>
        <v>0</v>
      </c>
      <c r="AO96" s="43">
        <f t="shared" si="11"/>
        <v>0</v>
      </c>
      <c r="AP96" s="43">
        <f t="shared" si="12"/>
        <v>0</v>
      </c>
      <c r="AQ96" s="43">
        <f t="shared" si="13"/>
        <v>0</v>
      </c>
      <c r="AR96" s="43"/>
      <c r="AS96" s="52">
        <f t="shared" si="14"/>
        <v>0</v>
      </c>
      <c r="AT96" s="43">
        <f t="shared" si="15"/>
        <v>0</v>
      </c>
      <c r="AU96" s="43">
        <f t="shared" si="7"/>
        <v>0</v>
      </c>
      <c r="AV96" s="60">
        <f t="shared" si="16"/>
        <v>0</v>
      </c>
      <c r="AW96" s="53">
        <f t="shared" si="17"/>
        <v>230.18524032259768</v>
      </c>
      <c r="AX96" s="78">
        <v>1</v>
      </c>
      <c r="AY96" s="43" t="s">
        <v>48</v>
      </c>
      <c r="AZ96" s="1">
        <v>48</v>
      </c>
      <c r="BA96" s="1" t="s">
        <v>91</v>
      </c>
      <c r="BB96" s="1" t="s">
        <v>45</v>
      </c>
      <c r="BC96" s="36">
        <v>43890</v>
      </c>
      <c r="BD96" s="58"/>
      <c r="BE96" s="1">
        <v>1244.02</v>
      </c>
      <c r="BF96" s="1"/>
      <c r="BG96" s="1"/>
      <c r="BH96" s="1"/>
      <c r="BI96" s="1"/>
      <c r="BJ96" s="40">
        <v>1244.02</v>
      </c>
      <c r="BK96" s="49">
        <f t="shared" si="18"/>
        <v>9.9999999999909051E-3</v>
      </c>
      <c r="BL96" s="51">
        <f t="shared" si="19"/>
        <v>1.8922194499134816E-4</v>
      </c>
      <c r="BM96" s="39">
        <f t="shared" si="20"/>
        <v>1.0189221944982254E-2</v>
      </c>
      <c r="BN96" s="43">
        <f t="shared" si="21"/>
        <v>1.0189221944982254E-2</v>
      </c>
      <c r="BO96" s="43">
        <f t="shared" si="22"/>
        <v>0</v>
      </c>
      <c r="BP96" s="43">
        <f t="shared" si="23"/>
        <v>1.844249172041788E-2</v>
      </c>
      <c r="BQ96" s="43">
        <f t="shared" si="24"/>
        <v>0</v>
      </c>
      <c r="BR96" s="52">
        <f t="shared" si="25"/>
        <v>1.844249172041788E-2</v>
      </c>
      <c r="BS96" s="43">
        <f t="shared" si="26"/>
        <v>1.240834960062233E-3</v>
      </c>
      <c r="BT96" s="60">
        <f t="shared" si="27"/>
        <v>1.9683326680480114E-2</v>
      </c>
      <c r="BU96" s="53">
        <f t="shared" si="28"/>
        <v>230.20492364927816</v>
      </c>
      <c r="BV96" s="78">
        <v>1</v>
      </c>
      <c r="BW96" s="43" t="s">
        <v>48</v>
      </c>
      <c r="BX96" s="1">
        <v>48</v>
      </c>
      <c r="BY96" s="1" t="s">
        <v>91</v>
      </c>
      <c r="BZ96" s="1" t="s">
        <v>45</v>
      </c>
      <c r="CA96" s="36">
        <v>43890</v>
      </c>
      <c r="CB96" s="58"/>
      <c r="CC96" s="48">
        <v>1244.02</v>
      </c>
      <c r="CD96" s="48"/>
      <c r="CE96" s="48"/>
      <c r="CF96" s="48"/>
      <c r="CG96" s="48"/>
      <c r="CH96" s="48">
        <v>1244.02</v>
      </c>
      <c r="CI96" s="48">
        <v>9.9999999999909051E-3</v>
      </c>
      <c r="CJ96" s="48">
        <v>1.8922194499134816E-4</v>
      </c>
      <c r="CK96" s="48">
        <v>1.0189221944982254E-2</v>
      </c>
      <c r="CL96" s="48">
        <v>1.0189221944982254E-2</v>
      </c>
      <c r="CM96" s="48">
        <v>0</v>
      </c>
      <c r="CN96" s="48">
        <v>1.844249172041788E-2</v>
      </c>
      <c r="CO96" s="48">
        <v>0</v>
      </c>
      <c r="CP96" s="52">
        <f t="shared" si="29"/>
        <v>2.0495462020906761E-2</v>
      </c>
      <c r="CQ96" s="43">
        <f t="shared" si="30"/>
        <v>1.240834960062233E-3</v>
      </c>
      <c r="CR96" s="60">
        <f t="shared" si="31"/>
        <v>2.1736296980968996E-2</v>
      </c>
      <c r="CS96" s="53">
        <f t="shared" si="32"/>
        <v>230.22665994625913</v>
      </c>
      <c r="CT96" s="50" t="s">
        <v>231</v>
      </c>
      <c r="CU96" s="1" t="s">
        <v>315</v>
      </c>
    </row>
    <row r="97" spans="1:99" ht="30" customHeight="1" x14ac:dyDescent="0.25">
      <c r="A97" s="1">
        <v>49</v>
      </c>
      <c r="B97" s="1" t="s">
        <v>92</v>
      </c>
      <c r="C97" s="1" t="s">
        <v>41</v>
      </c>
      <c r="D97" s="36">
        <v>43830</v>
      </c>
      <c r="E97" s="58"/>
      <c r="F97" s="43">
        <v>9942.31</v>
      </c>
      <c r="G97" s="43"/>
      <c r="H97" s="43"/>
      <c r="I97" s="43"/>
      <c r="J97" s="43"/>
      <c r="K97" s="48">
        <v>9942.31</v>
      </c>
      <c r="L97" s="49">
        <v>773.72999999999956</v>
      </c>
      <c r="M97" s="51">
        <v>92.847533638261055</v>
      </c>
      <c r="N97" s="39">
        <v>866.57753363826066</v>
      </c>
      <c r="O97" s="43">
        <v>110</v>
      </c>
      <c r="P97" s="43">
        <v>756.57753363826066</v>
      </c>
      <c r="Q97" s="43">
        <v>199.1</v>
      </c>
      <c r="R97" s="43">
        <v>1772.4407085224968</v>
      </c>
      <c r="S97" s="52">
        <v>1971.5407085224967</v>
      </c>
      <c r="T97" s="43"/>
      <c r="U97" s="43"/>
      <c r="V97" s="43">
        <v>99.069344241111367</v>
      </c>
      <c r="W97" s="60">
        <v>2070.6100527636081</v>
      </c>
      <c r="X97" s="53">
        <v>879.24007844965035</v>
      </c>
      <c r="Y97" s="78">
        <v>1</v>
      </c>
      <c r="Z97" s="43" t="s">
        <v>48</v>
      </c>
      <c r="AA97" s="1">
        <v>49</v>
      </c>
      <c r="AB97" s="1" t="s">
        <v>92</v>
      </c>
      <c r="AC97" s="1" t="s">
        <v>41</v>
      </c>
      <c r="AD97" s="36">
        <v>43861</v>
      </c>
      <c r="AE97" s="77"/>
      <c r="AF97" s="1">
        <v>10788.74</v>
      </c>
      <c r="AG97" s="1"/>
      <c r="AH97" s="1"/>
      <c r="AI97" s="1"/>
      <c r="AJ97" s="1"/>
      <c r="AK97" s="40">
        <f t="shared" si="6"/>
        <v>10788.74</v>
      </c>
      <c r="AL97" s="49">
        <f t="shared" si="8"/>
        <v>846.43000000000029</v>
      </c>
      <c r="AM97" s="51">
        <f t="shared" si="9"/>
        <v>-752.5205305822019</v>
      </c>
      <c r="AN97" s="39">
        <f t="shared" si="10"/>
        <v>93.909469417798391</v>
      </c>
      <c r="AO97" s="43">
        <f t="shared" si="11"/>
        <v>93.909469417798391</v>
      </c>
      <c r="AP97" s="43">
        <f t="shared" si="12"/>
        <v>0</v>
      </c>
      <c r="AQ97" s="43">
        <f t="shared" si="13"/>
        <v>169.9761396462151</v>
      </c>
      <c r="AR97" s="43"/>
      <c r="AS97" s="52">
        <f t="shared" si="14"/>
        <v>169.9761396462151</v>
      </c>
      <c r="AT97" s="43">
        <f t="shared" si="15"/>
        <v>609.21645858701822</v>
      </c>
      <c r="AU97" s="43">
        <f t="shared" si="7"/>
        <v>108.3080923479836</v>
      </c>
      <c r="AV97" s="60">
        <f t="shared" si="16"/>
        <v>887.50069058121687</v>
      </c>
      <c r="AW97" s="53">
        <f t="shared" si="17"/>
        <v>1766.7407690308673</v>
      </c>
      <c r="AX97" s="78">
        <v>1</v>
      </c>
      <c r="AY97" s="43" t="s">
        <v>48</v>
      </c>
      <c r="AZ97" s="1">
        <v>49</v>
      </c>
      <c r="BA97" s="1" t="s">
        <v>92</v>
      </c>
      <c r="BB97" s="1" t="s">
        <v>41</v>
      </c>
      <c r="BC97" s="36">
        <v>43890</v>
      </c>
      <c r="BD97" s="58"/>
      <c r="BE97" s="1">
        <v>11575.76</v>
      </c>
      <c r="BF97" s="1"/>
      <c r="BG97" s="1"/>
      <c r="BH97" s="1"/>
      <c r="BI97" s="1"/>
      <c r="BJ97" s="40">
        <v>11575.76</v>
      </c>
      <c r="BK97" s="49">
        <f t="shared" si="18"/>
        <v>787.02000000000044</v>
      </c>
      <c r="BL97" s="51">
        <f t="shared" si="19"/>
        <v>14.892145514722635</v>
      </c>
      <c r="BM97" s="39">
        <f t="shared" si="20"/>
        <v>801.91214551472308</v>
      </c>
      <c r="BN97" s="43">
        <f t="shared" si="21"/>
        <v>110</v>
      </c>
      <c r="BO97" s="43">
        <f t="shared" si="22"/>
        <v>691.91214551472308</v>
      </c>
      <c r="BP97" s="43">
        <f t="shared" si="23"/>
        <v>199.1</v>
      </c>
      <c r="BQ97" s="43">
        <f t="shared" si="24"/>
        <v>1530.7704493829822</v>
      </c>
      <c r="BR97" s="52">
        <f t="shared" si="25"/>
        <v>1729.8704493829821</v>
      </c>
      <c r="BS97" s="43">
        <f t="shared" si="26"/>
        <v>116.38794597351368</v>
      </c>
      <c r="BT97" s="60">
        <f t="shared" si="27"/>
        <v>1846.2583953564958</v>
      </c>
      <c r="BU97" s="53">
        <f t="shared" si="28"/>
        <v>3612.9991643873632</v>
      </c>
      <c r="BV97" s="78">
        <v>1</v>
      </c>
      <c r="BW97" s="43" t="s">
        <v>48</v>
      </c>
      <c r="BX97" s="1">
        <v>49</v>
      </c>
      <c r="BY97" s="1" t="s">
        <v>92</v>
      </c>
      <c r="BZ97" s="1" t="s">
        <v>41</v>
      </c>
      <c r="CA97" s="36">
        <v>43890</v>
      </c>
      <c r="CB97" s="58"/>
      <c r="CC97" s="48">
        <v>11575.76</v>
      </c>
      <c r="CD97" s="48"/>
      <c r="CE97" s="48"/>
      <c r="CF97" s="48"/>
      <c r="CG97" s="48"/>
      <c r="CH97" s="48">
        <v>11575.76</v>
      </c>
      <c r="CI97" s="48">
        <v>787.02000000000044</v>
      </c>
      <c r="CJ97" s="48">
        <v>14.892145514722635</v>
      </c>
      <c r="CK97" s="48">
        <v>801.91214551472308</v>
      </c>
      <c r="CL97" s="48">
        <v>110</v>
      </c>
      <c r="CM97" s="48">
        <v>691.91214551472308</v>
      </c>
      <c r="CN97" s="48">
        <v>199.1</v>
      </c>
      <c r="CO97" s="48">
        <v>1530.7704493829822</v>
      </c>
      <c r="CP97" s="52">
        <f t="shared" si="29"/>
        <v>1922.4351369595993</v>
      </c>
      <c r="CQ97" s="43">
        <f t="shared" si="30"/>
        <v>116.38794597351369</v>
      </c>
      <c r="CR97" s="60">
        <f t="shared" si="31"/>
        <v>2038.823082933113</v>
      </c>
      <c r="CS97" s="53">
        <f t="shared" si="32"/>
        <v>5651.822247320476</v>
      </c>
      <c r="CT97" s="50" t="s">
        <v>231</v>
      </c>
      <c r="CU97" s="1" t="s">
        <v>315</v>
      </c>
    </row>
    <row r="98" spans="1:99" ht="30" customHeight="1" x14ac:dyDescent="0.25">
      <c r="A98" s="1">
        <v>50</v>
      </c>
      <c r="B98" s="1" t="s">
        <v>265</v>
      </c>
      <c r="C98" s="1" t="s">
        <v>274</v>
      </c>
      <c r="D98" s="36">
        <v>43830</v>
      </c>
      <c r="E98" s="58">
        <v>3000</v>
      </c>
      <c r="F98" s="43">
        <v>2900.02</v>
      </c>
      <c r="G98" s="43">
        <v>39.519999999999996</v>
      </c>
      <c r="H98" s="43">
        <v>5749.63</v>
      </c>
      <c r="I98" s="43"/>
      <c r="J98" s="43"/>
      <c r="K98" s="48">
        <v>8689.17</v>
      </c>
      <c r="L98" s="49">
        <v>1287.8899999999994</v>
      </c>
      <c r="M98" s="51">
        <v>154.54668953947765</v>
      </c>
      <c r="N98" s="39">
        <v>1442.4366895394771</v>
      </c>
      <c r="O98" s="43">
        <v>110</v>
      </c>
      <c r="P98" s="43">
        <v>1332.4366895394771</v>
      </c>
      <c r="Q98" s="43">
        <v>199.1</v>
      </c>
      <c r="R98" s="43">
        <v>3121.5109160218526</v>
      </c>
      <c r="S98" s="52">
        <v>3320.6109160218525</v>
      </c>
      <c r="T98" s="43"/>
      <c r="U98" s="43"/>
      <c r="V98" s="43">
        <v>166.85972777944659</v>
      </c>
      <c r="W98" s="60">
        <v>3487.470643801299</v>
      </c>
      <c r="X98" s="53">
        <v>2505.8417392841952</v>
      </c>
      <c r="Y98" s="78">
        <v>2</v>
      </c>
      <c r="Z98" s="43" t="s">
        <v>48</v>
      </c>
      <c r="AA98" s="1">
        <v>50</v>
      </c>
      <c r="AB98" s="1" t="s">
        <v>265</v>
      </c>
      <c r="AC98" s="1" t="s">
        <v>274</v>
      </c>
      <c r="AD98" s="36">
        <v>43861</v>
      </c>
      <c r="AE98" s="77">
        <v>2200</v>
      </c>
      <c r="AF98" s="1">
        <v>4058.54</v>
      </c>
      <c r="AG98" s="1">
        <v>39.519999999999996</v>
      </c>
      <c r="AH98" s="1">
        <v>5749.63</v>
      </c>
      <c r="AI98" s="1"/>
      <c r="AJ98" s="1"/>
      <c r="AK98" s="40">
        <f t="shared" si="6"/>
        <v>9847.69</v>
      </c>
      <c r="AL98" s="49">
        <f t="shared" si="8"/>
        <v>1158.5200000000004</v>
      </c>
      <c r="AM98" s="51">
        <f t="shared" si="9"/>
        <v>-1029.984860047603</v>
      </c>
      <c r="AN98" s="39">
        <f t="shared" si="10"/>
        <v>128.53513995239746</v>
      </c>
      <c r="AO98" s="43">
        <f t="shared" si="11"/>
        <v>128.53513995239746</v>
      </c>
      <c r="AP98" s="43">
        <f t="shared" si="12"/>
        <v>0</v>
      </c>
      <c r="AQ98" s="43">
        <f t="shared" si="13"/>
        <v>232.6486033138394</v>
      </c>
      <c r="AR98" s="43"/>
      <c r="AS98" s="52">
        <f t="shared" si="14"/>
        <v>232.6486033138394</v>
      </c>
      <c r="AT98" s="43">
        <f t="shared" si="15"/>
        <v>833.84267051289794</v>
      </c>
      <c r="AU98" s="43">
        <f t="shared" si="7"/>
        <v>148.24272668382022</v>
      </c>
      <c r="AV98" s="60">
        <f t="shared" si="16"/>
        <v>1214.7340005105575</v>
      </c>
      <c r="AW98" s="53">
        <f t="shared" si="17"/>
        <v>1520.5757397947527</v>
      </c>
      <c r="AX98" s="78">
        <v>2</v>
      </c>
      <c r="AY98" s="43" t="s">
        <v>48</v>
      </c>
      <c r="AZ98" s="1">
        <v>50</v>
      </c>
      <c r="BA98" s="1" t="s">
        <v>265</v>
      </c>
      <c r="BB98" s="1" t="s">
        <v>274</v>
      </c>
      <c r="BC98" s="36">
        <v>43890</v>
      </c>
      <c r="BD98" s="58">
        <v>2000</v>
      </c>
      <c r="BE98" s="1">
        <v>5068.46</v>
      </c>
      <c r="BF98" s="1">
        <v>39.519999999999996</v>
      </c>
      <c r="BG98" s="1">
        <v>5749.63</v>
      </c>
      <c r="BH98" s="1"/>
      <c r="BI98" s="1"/>
      <c r="BJ98" s="40">
        <v>10857.61</v>
      </c>
      <c r="BK98" s="49">
        <f t="shared" si="18"/>
        <v>1009.9200000000001</v>
      </c>
      <c r="BL98" s="51">
        <f t="shared" si="19"/>
        <v>19.109902668583615</v>
      </c>
      <c r="BM98" s="39">
        <f t="shared" si="20"/>
        <v>1029.0299026685836</v>
      </c>
      <c r="BN98" s="43">
        <f t="shared" si="21"/>
        <v>110</v>
      </c>
      <c r="BO98" s="43">
        <f t="shared" si="22"/>
        <v>919.02990266858365</v>
      </c>
      <c r="BP98" s="43">
        <f t="shared" si="23"/>
        <v>199.1</v>
      </c>
      <c r="BQ98" s="43">
        <f t="shared" si="24"/>
        <v>2033.2405294863415</v>
      </c>
      <c r="BR98" s="52">
        <f t="shared" si="25"/>
        <v>2232.3405294863414</v>
      </c>
      <c r="BS98" s="43">
        <f t="shared" si="26"/>
        <v>150.19479003934319</v>
      </c>
      <c r="BT98" s="60">
        <f t="shared" si="27"/>
        <v>2382.5353195256848</v>
      </c>
      <c r="BU98" s="53">
        <f t="shared" si="28"/>
        <v>1903.1110593204376</v>
      </c>
      <c r="BV98" s="78">
        <v>2</v>
      </c>
      <c r="BW98" s="43" t="s">
        <v>48</v>
      </c>
      <c r="BX98" s="1">
        <v>50</v>
      </c>
      <c r="BY98" s="1" t="s">
        <v>265</v>
      </c>
      <c r="BZ98" s="1" t="s">
        <v>274</v>
      </c>
      <c r="CA98" s="36">
        <v>43890</v>
      </c>
      <c r="CB98" s="58">
        <v>5000</v>
      </c>
      <c r="CC98" s="48">
        <v>5068.46</v>
      </c>
      <c r="CD98" s="48">
        <v>39.519999999999996</v>
      </c>
      <c r="CE98" s="48">
        <v>5749.63</v>
      </c>
      <c r="CF98" s="48"/>
      <c r="CG98" s="48"/>
      <c r="CH98" s="48">
        <v>10857.61</v>
      </c>
      <c r="CI98" s="48">
        <v>1009.9200000000001</v>
      </c>
      <c r="CJ98" s="48">
        <v>19.109902668583615</v>
      </c>
      <c r="CK98" s="48">
        <v>1029.0299026685836</v>
      </c>
      <c r="CL98" s="48">
        <v>110</v>
      </c>
      <c r="CM98" s="48">
        <v>919.02990266858365</v>
      </c>
      <c r="CN98" s="48">
        <v>199.1</v>
      </c>
      <c r="CO98" s="48">
        <v>2033.2405294863415</v>
      </c>
      <c r="CP98" s="52">
        <f t="shared" si="29"/>
        <v>2480.8388819372349</v>
      </c>
      <c r="CQ98" s="43">
        <f t="shared" si="30"/>
        <v>150.19479003934322</v>
      </c>
      <c r="CR98" s="60">
        <f t="shared" si="31"/>
        <v>2631.0336719765783</v>
      </c>
      <c r="CS98" s="53">
        <f t="shared" si="32"/>
        <v>-465.85526870298418</v>
      </c>
      <c r="CT98" s="50" t="s">
        <v>231</v>
      </c>
      <c r="CU98" s="1" t="s">
        <v>315</v>
      </c>
    </row>
    <row r="99" spans="1:99" ht="30" customHeight="1" x14ac:dyDescent="0.25">
      <c r="A99" s="1">
        <v>51</v>
      </c>
      <c r="B99" s="1" t="s">
        <v>42</v>
      </c>
      <c r="C99" s="1" t="s">
        <v>43</v>
      </c>
      <c r="D99" s="36">
        <v>43830</v>
      </c>
      <c r="E99" s="58"/>
      <c r="F99" s="43">
        <v>35052.15</v>
      </c>
      <c r="G99" s="43"/>
      <c r="H99" s="43"/>
      <c r="I99" s="43"/>
      <c r="J99" s="43"/>
      <c r="K99" s="48">
        <v>35052.15</v>
      </c>
      <c r="L99" s="49">
        <v>800.77000000000407</v>
      </c>
      <c r="M99" s="51">
        <v>96.092331319078653</v>
      </c>
      <c r="N99" s="39">
        <v>896.86233131908273</v>
      </c>
      <c r="O99" s="43">
        <v>110</v>
      </c>
      <c r="P99" s="43">
        <v>786.86233131908273</v>
      </c>
      <c r="Q99" s="43">
        <v>199.1</v>
      </c>
      <c r="R99" s="43">
        <v>1843.3891650550715</v>
      </c>
      <c r="S99" s="52">
        <v>2042.4891650550715</v>
      </c>
      <c r="T99" s="43"/>
      <c r="U99" s="43"/>
      <c r="V99" s="43">
        <v>102.63448344073188</v>
      </c>
      <c r="W99" s="60">
        <v>2145.1236484958035</v>
      </c>
      <c r="X99" s="53">
        <v>11109.978142463755</v>
      </c>
      <c r="Y99" s="78">
        <v>1</v>
      </c>
      <c r="Z99" s="43" t="s">
        <v>48</v>
      </c>
      <c r="AA99" s="1">
        <v>51</v>
      </c>
      <c r="AB99" s="1" t="s">
        <v>42</v>
      </c>
      <c r="AC99" s="1" t="s">
        <v>43</v>
      </c>
      <c r="AD99" s="36">
        <v>43861</v>
      </c>
      <c r="AE99" s="77"/>
      <c r="AF99" s="1">
        <v>35949.660000000003</v>
      </c>
      <c r="AG99" s="1"/>
      <c r="AH99" s="1"/>
      <c r="AI99" s="1"/>
      <c r="AJ99" s="1"/>
      <c r="AK99" s="40">
        <f t="shared" si="6"/>
        <v>35949.660000000003</v>
      </c>
      <c r="AL99" s="49">
        <f t="shared" si="8"/>
        <v>897.51000000000204</v>
      </c>
      <c r="AM99" s="51">
        <f t="shared" si="9"/>
        <v>-797.93332160111675</v>
      </c>
      <c r="AN99" s="39">
        <f t="shared" si="10"/>
        <v>99.576678398885292</v>
      </c>
      <c r="AO99" s="43">
        <f t="shared" si="11"/>
        <v>99.576678398885292</v>
      </c>
      <c r="AP99" s="43">
        <f t="shared" si="12"/>
        <v>0</v>
      </c>
      <c r="AQ99" s="43">
        <f t="shared" si="13"/>
        <v>180.2337879019824</v>
      </c>
      <c r="AR99" s="43"/>
      <c r="AS99" s="52">
        <f t="shared" si="14"/>
        <v>180.2337879019824</v>
      </c>
      <c r="AT99" s="43">
        <f t="shared" si="15"/>
        <v>645.98119601908752</v>
      </c>
      <c r="AU99" s="43">
        <f t="shared" si="7"/>
        <v>114.8442233418464</v>
      </c>
      <c r="AV99" s="60">
        <f t="shared" si="16"/>
        <v>941.05920726291629</v>
      </c>
      <c r="AW99" s="53">
        <f t="shared" si="17"/>
        <v>12051.037349726672</v>
      </c>
      <c r="AX99" s="78">
        <v>1</v>
      </c>
      <c r="AY99" s="43" t="s">
        <v>48</v>
      </c>
      <c r="AZ99" s="1">
        <v>51</v>
      </c>
      <c r="BA99" s="1" t="s">
        <v>42</v>
      </c>
      <c r="BB99" s="1" t="s">
        <v>43</v>
      </c>
      <c r="BC99" s="36">
        <v>43890</v>
      </c>
      <c r="BD99" s="58"/>
      <c r="BE99" s="1">
        <v>36653.25</v>
      </c>
      <c r="BF99" s="1"/>
      <c r="BG99" s="1"/>
      <c r="BH99" s="1"/>
      <c r="BI99" s="1"/>
      <c r="BJ99" s="40">
        <v>36653.25</v>
      </c>
      <c r="BK99" s="49">
        <f t="shared" si="18"/>
        <v>703.58999999999651</v>
      </c>
      <c r="BL99" s="51">
        <f t="shared" si="19"/>
        <v>13.313466827658308</v>
      </c>
      <c r="BM99" s="39">
        <f t="shared" si="20"/>
        <v>716.90346682765482</v>
      </c>
      <c r="BN99" s="43">
        <f t="shared" si="21"/>
        <v>110</v>
      </c>
      <c r="BO99" s="43">
        <f t="shared" si="22"/>
        <v>606.90346682765482</v>
      </c>
      <c r="BP99" s="43">
        <f t="shared" si="23"/>
        <v>199.1</v>
      </c>
      <c r="BQ99" s="43">
        <f t="shared" si="24"/>
        <v>1342.6992121329806</v>
      </c>
      <c r="BR99" s="52">
        <f t="shared" si="25"/>
        <v>1541.7992121329805</v>
      </c>
      <c r="BS99" s="43">
        <f t="shared" si="26"/>
        <v>103.73426719194215</v>
      </c>
      <c r="BT99" s="60">
        <f t="shared" si="27"/>
        <v>1645.5334793249226</v>
      </c>
      <c r="BU99" s="53">
        <f t="shared" si="28"/>
        <v>13696.570829051594</v>
      </c>
      <c r="BV99" s="78">
        <v>1</v>
      </c>
      <c r="BW99" s="43" t="s">
        <v>48</v>
      </c>
      <c r="BX99" s="1">
        <v>51</v>
      </c>
      <c r="BY99" s="1" t="s">
        <v>42</v>
      </c>
      <c r="BZ99" s="1" t="s">
        <v>43</v>
      </c>
      <c r="CA99" s="36">
        <v>43890</v>
      </c>
      <c r="CB99" s="58"/>
      <c r="CC99" s="48">
        <v>36653.25</v>
      </c>
      <c r="CD99" s="48"/>
      <c r="CE99" s="48"/>
      <c r="CF99" s="48"/>
      <c r="CG99" s="48"/>
      <c r="CH99" s="48">
        <v>36653.25</v>
      </c>
      <c r="CI99" s="48">
        <v>703.58999999999651</v>
      </c>
      <c r="CJ99" s="48">
        <v>13.313466827658308</v>
      </c>
      <c r="CK99" s="48">
        <v>716.90346682765482</v>
      </c>
      <c r="CL99" s="48">
        <v>110</v>
      </c>
      <c r="CM99" s="48">
        <v>606.90346682765482</v>
      </c>
      <c r="CN99" s="48">
        <v>199.1</v>
      </c>
      <c r="CO99" s="48">
        <v>1342.6992121329806</v>
      </c>
      <c r="CP99" s="52">
        <f t="shared" si="29"/>
        <v>1713.4282978232761</v>
      </c>
      <c r="CQ99" s="43">
        <f t="shared" si="30"/>
        <v>103.73426719194215</v>
      </c>
      <c r="CR99" s="60">
        <f t="shared" si="31"/>
        <v>1817.1625650152182</v>
      </c>
      <c r="CS99" s="53">
        <f t="shared" si="32"/>
        <v>15513.733394066812</v>
      </c>
      <c r="CT99" s="50" t="s">
        <v>231</v>
      </c>
      <c r="CU99" s="1" t="s">
        <v>315</v>
      </c>
    </row>
    <row r="100" spans="1:99" ht="30" customHeight="1" x14ac:dyDescent="0.25">
      <c r="A100" s="1">
        <v>52</v>
      </c>
      <c r="B100" s="1" t="s">
        <v>93</v>
      </c>
      <c r="C100" s="1" t="s">
        <v>94</v>
      </c>
      <c r="D100" s="36">
        <v>43830</v>
      </c>
      <c r="E100" s="58"/>
      <c r="F100" s="43">
        <v>1553.66</v>
      </c>
      <c r="G100" s="43"/>
      <c r="H100" s="43"/>
      <c r="I100" s="43"/>
      <c r="J100" s="43"/>
      <c r="K100" s="48">
        <v>1553.66</v>
      </c>
      <c r="L100" s="49">
        <v>45.759999999999991</v>
      </c>
      <c r="M100" s="51">
        <v>5.4911960752288618</v>
      </c>
      <c r="N100" s="39">
        <v>51.251196075228854</v>
      </c>
      <c r="O100" s="43">
        <v>51.251196075228854</v>
      </c>
      <c r="P100" s="43">
        <v>0</v>
      </c>
      <c r="Q100" s="43">
        <v>92.764664896164234</v>
      </c>
      <c r="R100" s="43">
        <v>0</v>
      </c>
      <c r="S100" s="52">
        <v>92.764664896164234</v>
      </c>
      <c r="T100" s="43"/>
      <c r="U100" s="43"/>
      <c r="V100" s="43">
        <v>4.6613972921191484</v>
      </c>
      <c r="W100" s="60">
        <v>97.426062188283382</v>
      </c>
      <c r="X100" s="53">
        <v>-128.67100331022726</v>
      </c>
      <c r="Y100" s="78">
        <v>1</v>
      </c>
      <c r="Z100" s="43" t="s">
        <v>48</v>
      </c>
      <c r="AA100" s="1">
        <v>52</v>
      </c>
      <c r="AB100" s="1" t="s">
        <v>93</v>
      </c>
      <c r="AC100" s="1" t="s">
        <v>94</v>
      </c>
      <c r="AD100" s="36">
        <v>43861</v>
      </c>
      <c r="AE100" s="77"/>
      <c r="AF100" s="1">
        <v>1605.8</v>
      </c>
      <c r="AG100" s="1"/>
      <c r="AH100" s="1"/>
      <c r="AI100" s="1"/>
      <c r="AJ100" s="1"/>
      <c r="AK100" s="40">
        <f t="shared" si="6"/>
        <v>1605.8</v>
      </c>
      <c r="AL100" s="49">
        <f t="shared" si="8"/>
        <v>52.139999999999873</v>
      </c>
      <c r="AM100" s="51">
        <f t="shared" si="9"/>
        <v>-46.355186447261907</v>
      </c>
      <c r="AN100" s="39">
        <f t="shared" si="10"/>
        <v>5.7848135527379654</v>
      </c>
      <c r="AO100" s="43">
        <f t="shared" si="11"/>
        <v>5.7848135527379654</v>
      </c>
      <c r="AP100" s="43">
        <f t="shared" si="12"/>
        <v>0</v>
      </c>
      <c r="AQ100" s="43">
        <f t="shared" si="13"/>
        <v>10.470512530455718</v>
      </c>
      <c r="AR100" s="43"/>
      <c r="AS100" s="52">
        <f t="shared" si="14"/>
        <v>10.470512530455718</v>
      </c>
      <c r="AT100" s="43">
        <f t="shared" si="15"/>
        <v>37.527670511119702</v>
      </c>
      <c r="AU100" s="43">
        <f t="shared" si="7"/>
        <v>6.6717672282691431</v>
      </c>
      <c r="AV100" s="60">
        <f t="shared" si="16"/>
        <v>54.669950269844563</v>
      </c>
      <c r="AW100" s="53">
        <f t="shared" si="17"/>
        <v>-74.0010530403827</v>
      </c>
      <c r="AX100" s="78">
        <v>1</v>
      </c>
      <c r="AY100" s="43" t="s">
        <v>48</v>
      </c>
      <c r="AZ100" s="1">
        <v>52</v>
      </c>
      <c r="BA100" s="1" t="s">
        <v>93</v>
      </c>
      <c r="BB100" s="1" t="s">
        <v>94</v>
      </c>
      <c r="BC100" s="36">
        <v>43890</v>
      </c>
      <c r="BD100" s="58"/>
      <c r="BE100" s="1">
        <v>1683.29</v>
      </c>
      <c r="BF100" s="1"/>
      <c r="BG100" s="1"/>
      <c r="BH100" s="1"/>
      <c r="BI100" s="1"/>
      <c r="BJ100" s="40">
        <v>1683.29</v>
      </c>
      <c r="BK100" s="49">
        <f t="shared" si="18"/>
        <v>77.490000000000009</v>
      </c>
      <c r="BL100" s="51">
        <f t="shared" si="19"/>
        <v>1.4662808517392907</v>
      </c>
      <c r="BM100" s="39">
        <f t="shared" si="20"/>
        <v>78.956280851739294</v>
      </c>
      <c r="BN100" s="43">
        <f t="shared" si="21"/>
        <v>78.956280851739294</v>
      </c>
      <c r="BO100" s="43">
        <f t="shared" si="22"/>
        <v>0</v>
      </c>
      <c r="BP100" s="43">
        <f t="shared" si="23"/>
        <v>142.91086834164813</v>
      </c>
      <c r="BQ100" s="43">
        <f t="shared" si="24"/>
        <v>0</v>
      </c>
      <c r="BR100" s="52">
        <f t="shared" si="25"/>
        <v>142.91086834164813</v>
      </c>
      <c r="BS100" s="43">
        <f t="shared" si="26"/>
        <v>9.6152301055309888</v>
      </c>
      <c r="BT100" s="60">
        <f t="shared" si="27"/>
        <v>152.52609844717912</v>
      </c>
      <c r="BU100" s="53">
        <f t="shared" si="28"/>
        <v>78.525045406796423</v>
      </c>
      <c r="BV100" s="78">
        <v>1</v>
      </c>
      <c r="BW100" s="43" t="s">
        <v>48</v>
      </c>
      <c r="BX100" s="1">
        <v>52</v>
      </c>
      <c r="BY100" s="1" t="s">
        <v>93</v>
      </c>
      <c r="BZ100" s="1" t="s">
        <v>94</v>
      </c>
      <c r="CA100" s="36">
        <v>43890</v>
      </c>
      <c r="CB100" s="58"/>
      <c r="CC100" s="48">
        <v>1683.29</v>
      </c>
      <c r="CD100" s="48"/>
      <c r="CE100" s="48"/>
      <c r="CF100" s="48"/>
      <c r="CG100" s="48"/>
      <c r="CH100" s="48">
        <v>1683.29</v>
      </c>
      <c r="CI100" s="48">
        <v>77.490000000000009</v>
      </c>
      <c r="CJ100" s="48">
        <v>1.4662808517392907</v>
      </c>
      <c r="CK100" s="48">
        <v>78.956280851739294</v>
      </c>
      <c r="CL100" s="48">
        <v>78.956280851739294</v>
      </c>
      <c r="CM100" s="48">
        <v>0</v>
      </c>
      <c r="CN100" s="48">
        <v>142.91086834164813</v>
      </c>
      <c r="CO100" s="48">
        <v>0</v>
      </c>
      <c r="CP100" s="52">
        <f t="shared" si="29"/>
        <v>158.81933520015093</v>
      </c>
      <c r="CQ100" s="43">
        <f t="shared" si="30"/>
        <v>9.6152301055309888</v>
      </c>
      <c r="CR100" s="60">
        <f t="shared" si="31"/>
        <v>168.43456530568193</v>
      </c>
      <c r="CS100" s="53">
        <f t="shared" si="32"/>
        <v>246.95961071247837</v>
      </c>
      <c r="CT100" s="50" t="s">
        <v>231</v>
      </c>
      <c r="CU100" s="1" t="s">
        <v>315</v>
      </c>
    </row>
    <row r="101" spans="1:99" ht="30" customHeight="1" x14ac:dyDescent="0.25">
      <c r="A101" s="1">
        <v>53</v>
      </c>
      <c r="B101" s="1" t="s">
        <v>95</v>
      </c>
      <c r="C101" s="1" t="s">
        <v>96</v>
      </c>
      <c r="D101" s="36">
        <v>43830</v>
      </c>
      <c r="E101" s="58"/>
      <c r="F101" s="43">
        <v>517.87</v>
      </c>
      <c r="G101" s="43"/>
      <c r="H101" s="43"/>
      <c r="I101" s="43"/>
      <c r="J101" s="43"/>
      <c r="K101" s="48">
        <v>517.87</v>
      </c>
      <c r="L101" s="49">
        <v>0</v>
      </c>
      <c r="M101" s="51">
        <v>0</v>
      </c>
      <c r="N101" s="39">
        <v>0</v>
      </c>
      <c r="O101" s="43">
        <v>0</v>
      </c>
      <c r="P101" s="43">
        <v>0</v>
      </c>
      <c r="Q101" s="43">
        <v>0</v>
      </c>
      <c r="R101" s="43">
        <v>0</v>
      </c>
      <c r="S101" s="52">
        <v>0</v>
      </c>
      <c r="T101" s="43"/>
      <c r="U101" s="43"/>
      <c r="V101" s="43">
        <v>0</v>
      </c>
      <c r="W101" s="60">
        <v>0</v>
      </c>
      <c r="X101" s="53">
        <v>-1065.7596867902648</v>
      </c>
      <c r="Y101" s="78">
        <v>1</v>
      </c>
      <c r="Z101" s="43" t="s">
        <v>48</v>
      </c>
      <c r="AA101" s="1">
        <v>53</v>
      </c>
      <c r="AB101" s="1" t="s">
        <v>95</v>
      </c>
      <c r="AC101" s="1" t="s">
        <v>96</v>
      </c>
      <c r="AD101" s="36">
        <v>43861</v>
      </c>
      <c r="AE101" s="77"/>
      <c r="AF101" s="1">
        <v>517.87</v>
      </c>
      <c r="AG101" s="1"/>
      <c r="AH101" s="1"/>
      <c r="AI101" s="1"/>
      <c r="AJ101" s="1"/>
      <c r="AK101" s="40">
        <f t="shared" si="6"/>
        <v>517.87</v>
      </c>
      <c r="AL101" s="49">
        <f t="shared" si="8"/>
        <v>0</v>
      </c>
      <c r="AM101" s="51">
        <f t="shared" si="9"/>
        <v>0</v>
      </c>
      <c r="AN101" s="39">
        <f t="shared" si="10"/>
        <v>0</v>
      </c>
      <c r="AO101" s="43">
        <f t="shared" si="11"/>
        <v>0</v>
      </c>
      <c r="AP101" s="43">
        <f t="shared" si="12"/>
        <v>0</v>
      </c>
      <c r="AQ101" s="43">
        <f t="shared" si="13"/>
        <v>0</v>
      </c>
      <c r="AR101" s="43"/>
      <c r="AS101" s="52">
        <f t="shared" si="14"/>
        <v>0</v>
      </c>
      <c r="AT101" s="43">
        <f t="shared" si="15"/>
        <v>0</v>
      </c>
      <c r="AU101" s="43">
        <f t="shared" si="7"/>
        <v>0</v>
      </c>
      <c r="AV101" s="60">
        <f t="shared" si="16"/>
        <v>0</v>
      </c>
      <c r="AW101" s="53">
        <f t="shared" si="17"/>
        <v>-1065.7596867902648</v>
      </c>
      <c r="AX101" s="78">
        <v>1</v>
      </c>
      <c r="AY101" s="43" t="s">
        <v>48</v>
      </c>
      <c r="AZ101" s="1">
        <v>53</v>
      </c>
      <c r="BA101" s="1" t="s">
        <v>95</v>
      </c>
      <c r="BB101" s="1" t="s">
        <v>96</v>
      </c>
      <c r="BC101" s="36">
        <v>43890</v>
      </c>
      <c r="BD101" s="58"/>
      <c r="BE101" s="1">
        <v>517.88</v>
      </c>
      <c r="BF101" s="1"/>
      <c r="BG101" s="1"/>
      <c r="BH101" s="1"/>
      <c r="BI101" s="1"/>
      <c r="BJ101" s="40">
        <v>517.88</v>
      </c>
      <c r="BK101" s="49">
        <f t="shared" si="18"/>
        <v>9.9999999999909051E-3</v>
      </c>
      <c r="BL101" s="51">
        <f t="shared" si="19"/>
        <v>1.8922194499134816E-4</v>
      </c>
      <c r="BM101" s="39">
        <f t="shared" si="20"/>
        <v>1.0189221944982254E-2</v>
      </c>
      <c r="BN101" s="43">
        <f t="shared" si="21"/>
        <v>1.0189221944982254E-2</v>
      </c>
      <c r="BO101" s="43">
        <f t="shared" si="22"/>
        <v>0</v>
      </c>
      <c r="BP101" s="43">
        <f t="shared" si="23"/>
        <v>1.844249172041788E-2</v>
      </c>
      <c r="BQ101" s="43">
        <f t="shared" si="24"/>
        <v>0</v>
      </c>
      <c r="BR101" s="52">
        <f t="shared" si="25"/>
        <v>1.844249172041788E-2</v>
      </c>
      <c r="BS101" s="43">
        <f t="shared" si="26"/>
        <v>1.240834960062233E-3</v>
      </c>
      <c r="BT101" s="60">
        <f t="shared" si="27"/>
        <v>1.9683326680480114E-2</v>
      </c>
      <c r="BU101" s="53">
        <f t="shared" si="28"/>
        <v>-1065.7400034635843</v>
      </c>
      <c r="BV101" s="78">
        <v>1</v>
      </c>
      <c r="BW101" s="43" t="s">
        <v>48</v>
      </c>
      <c r="BX101" s="1">
        <v>53</v>
      </c>
      <c r="BY101" s="1" t="s">
        <v>95</v>
      </c>
      <c r="BZ101" s="1" t="s">
        <v>96</v>
      </c>
      <c r="CA101" s="36">
        <v>43890</v>
      </c>
      <c r="CB101" s="58"/>
      <c r="CC101" s="48">
        <v>517.88</v>
      </c>
      <c r="CD101" s="48"/>
      <c r="CE101" s="48"/>
      <c r="CF101" s="48"/>
      <c r="CG101" s="48"/>
      <c r="CH101" s="48">
        <v>517.88</v>
      </c>
      <c r="CI101" s="48">
        <v>9.9999999999909051E-3</v>
      </c>
      <c r="CJ101" s="48">
        <v>1.8922194499134816E-4</v>
      </c>
      <c r="CK101" s="48">
        <v>1.0189221944982254E-2</v>
      </c>
      <c r="CL101" s="48">
        <v>1.0189221944982254E-2</v>
      </c>
      <c r="CM101" s="48">
        <v>0</v>
      </c>
      <c r="CN101" s="48">
        <v>1.844249172041788E-2</v>
      </c>
      <c r="CO101" s="48">
        <v>0</v>
      </c>
      <c r="CP101" s="52">
        <f t="shared" si="29"/>
        <v>2.0495462020906761E-2</v>
      </c>
      <c r="CQ101" s="43">
        <f t="shared" si="30"/>
        <v>1.240834960062233E-3</v>
      </c>
      <c r="CR101" s="60">
        <f t="shared" si="31"/>
        <v>2.1736296980968996E-2</v>
      </c>
      <c r="CS101" s="53">
        <f t="shared" si="32"/>
        <v>-1065.7182671666035</v>
      </c>
      <c r="CT101" s="50" t="s">
        <v>231</v>
      </c>
      <c r="CU101" s="1" t="s">
        <v>315</v>
      </c>
    </row>
    <row r="102" spans="1:99" ht="30" customHeight="1" x14ac:dyDescent="0.25">
      <c r="A102" s="1">
        <v>54</v>
      </c>
      <c r="B102" s="1" t="s">
        <v>141</v>
      </c>
      <c r="C102" s="1" t="s">
        <v>142</v>
      </c>
      <c r="D102" s="36">
        <v>43830</v>
      </c>
      <c r="E102" s="58"/>
      <c r="F102" s="43">
        <v>9.74</v>
      </c>
      <c r="G102" s="43"/>
      <c r="H102" s="43"/>
      <c r="I102" s="43"/>
      <c r="J102" s="43"/>
      <c r="K102" s="48">
        <v>9.74</v>
      </c>
      <c r="L102" s="49">
        <v>0</v>
      </c>
      <c r="M102" s="51">
        <v>0</v>
      </c>
      <c r="N102" s="39">
        <v>0</v>
      </c>
      <c r="O102" s="43">
        <v>0</v>
      </c>
      <c r="P102" s="43">
        <v>0</v>
      </c>
      <c r="Q102" s="43">
        <v>0</v>
      </c>
      <c r="R102" s="43">
        <v>0</v>
      </c>
      <c r="S102" s="52">
        <v>0</v>
      </c>
      <c r="T102" s="43"/>
      <c r="U102" s="43"/>
      <c r="V102" s="43">
        <v>0</v>
      </c>
      <c r="W102" s="60">
        <v>0</v>
      </c>
      <c r="X102" s="53">
        <v>16.406817991977483</v>
      </c>
      <c r="Y102" s="78">
        <v>1</v>
      </c>
      <c r="Z102" s="43" t="s">
        <v>48</v>
      </c>
      <c r="AA102" s="1">
        <v>54</v>
      </c>
      <c r="AB102" s="1" t="s">
        <v>141</v>
      </c>
      <c r="AC102" s="1" t="s">
        <v>142</v>
      </c>
      <c r="AD102" s="36">
        <v>43861</v>
      </c>
      <c r="AE102" s="77"/>
      <c r="AF102" s="1">
        <v>9.74</v>
      </c>
      <c r="AG102" s="1"/>
      <c r="AH102" s="1"/>
      <c r="AI102" s="1"/>
      <c r="AJ102" s="1"/>
      <c r="AK102" s="40">
        <f t="shared" si="6"/>
        <v>9.74</v>
      </c>
      <c r="AL102" s="49">
        <f t="shared" si="8"/>
        <v>0</v>
      </c>
      <c r="AM102" s="51">
        <f t="shared" si="9"/>
        <v>0</v>
      </c>
      <c r="AN102" s="39">
        <f t="shared" si="10"/>
        <v>0</v>
      </c>
      <c r="AO102" s="43">
        <f t="shared" si="11"/>
        <v>0</v>
      </c>
      <c r="AP102" s="43">
        <f t="shared" si="12"/>
        <v>0</v>
      </c>
      <c r="AQ102" s="43">
        <f t="shared" si="13"/>
        <v>0</v>
      </c>
      <c r="AR102" s="43"/>
      <c r="AS102" s="52">
        <f t="shared" si="14"/>
        <v>0</v>
      </c>
      <c r="AT102" s="43">
        <f t="shared" si="15"/>
        <v>0</v>
      </c>
      <c r="AU102" s="43">
        <f t="shared" si="7"/>
        <v>0</v>
      </c>
      <c r="AV102" s="60">
        <f t="shared" si="16"/>
        <v>0</v>
      </c>
      <c r="AW102" s="53">
        <f t="shared" si="17"/>
        <v>16.406817991977483</v>
      </c>
      <c r="AX102" s="78">
        <v>1</v>
      </c>
      <c r="AY102" s="43" t="s">
        <v>48</v>
      </c>
      <c r="AZ102" s="1">
        <v>54</v>
      </c>
      <c r="BA102" s="1" t="s">
        <v>141</v>
      </c>
      <c r="BB102" s="1" t="s">
        <v>142</v>
      </c>
      <c r="BC102" s="36">
        <v>43890</v>
      </c>
      <c r="BD102" s="58"/>
      <c r="BE102" s="1">
        <v>9.74</v>
      </c>
      <c r="BF102" s="1"/>
      <c r="BG102" s="1"/>
      <c r="BH102" s="1"/>
      <c r="BI102" s="1"/>
      <c r="BJ102" s="40">
        <v>9.74</v>
      </c>
      <c r="BK102" s="49">
        <f t="shared" si="18"/>
        <v>0</v>
      </c>
      <c r="BL102" s="51">
        <f t="shared" si="19"/>
        <v>0</v>
      </c>
      <c r="BM102" s="39">
        <f t="shared" si="20"/>
        <v>0</v>
      </c>
      <c r="BN102" s="43">
        <f t="shared" si="21"/>
        <v>0</v>
      </c>
      <c r="BO102" s="43">
        <f t="shared" si="22"/>
        <v>0</v>
      </c>
      <c r="BP102" s="43">
        <f t="shared" si="23"/>
        <v>0</v>
      </c>
      <c r="BQ102" s="43">
        <f t="shared" si="24"/>
        <v>0</v>
      </c>
      <c r="BR102" s="52">
        <f t="shared" si="25"/>
        <v>0</v>
      </c>
      <c r="BS102" s="43">
        <f t="shared" si="26"/>
        <v>0</v>
      </c>
      <c r="BT102" s="60">
        <f t="shared" si="27"/>
        <v>0</v>
      </c>
      <c r="BU102" s="53">
        <f t="shared" si="28"/>
        <v>16.406817991977483</v>
      </c>
      <c r="BV102" s="78">
        <v>1</v>
      </c>
      <c r="BW102" s="43" t="s">
        <v>48</v>
      </c>
      <c r="BX102" s="1">
        <v>54</v>
      </c>
      <c r="BY102" s="1" t="s">
        <v>141</v>
      </c>
      <c r="BZ102" s="1" t="s">
        <v>142</v>
      </c>
      <c r="CA102" s="36">
        <v>43890</v>
      </c>
      <c r="CB102" s="58"/>
      <c r="CC102" s="48">
        <v>9.74</v>
      </c>
      <c r="CD102" s="48"/>
      <c r="CE102" s="48"/>
      <c r="CF102" s="48"/>
      <c r="CG102" s="48"/>
      <c r="CH102" s="48">
        <v>9.74</v>
      </c>
      <c r="CI102" s="48">
        <v>0</v>
      </c>
      <c r="CJ102" s="48">
        <v>0</v>
      </c>
      <c r="CK102" s="48">
        <v>0</v>
      </c>
      <c r="CL102" s="48">
        <v>0</v>
      </c>
      <c r="CM102" s="48">
        <v>0</v>
      </c>
      <c r="CN102" s="48">
        <v>0</v>
      </c>
      <c r="CO102" s="48">
        <v>0</v>
      </c>
      <c r="CP102" s="52">
        <f t="shared" si="29"/>
        <v>0</v>
      </c>
      <c r="CQ102" s="43">
        <f t="shared" si="30"/>
        <v>0</v>
      </c>
      <c r="CR102" s="60">
        <f t="shared" si="31"/>
        <v>0</v>
      </c>
      <c r="CS102" s="53">
        <f t="shared" si="32"/>
        <v>16.406817991977483</v>
      </c>
      <c r="CT102" s="50" t="s">
        <v>231</v>
      </c>
      <c r="CU102" s="1" t="s">
        <v>315</v>
      </c>
    </row>
    <row r="103" spans="1:99" ht="30" customHeight="1" x14ac:dyDescent="0.25">
      <c r="A103" s="1">
        <v>55</v>
      </c>
      <c r="B103" s="1" t="s">
        <v>97</v>
      </c>
      <c r="C103" s="1" t="s">
        <v>98</v>
      </c>
      <c r="D103" s="36">
        <v>43830</v>
      </c>
      <c r="E103" s="58"/>
      <c r="F103" s="43">
        <v>1120.6000000000001</v>
      </c>
      <c r="G103" s="43"/>
      <c r="H103" s="43"/>
      <c r="I103" s="43"/>
      <c r="J103" s="43"/>
      <c r="K103" s="48">
        <v>1120.6000000000001</v>
      </c>
      <c r="L103" s="49">
        <v>21.930000000000064</v>
      </c>
      <c r="M103" s="51">
        <v>2.6315981190946092</v>
      </c>
      <c r="N103" s="39">
        <v>24.561598119094672</v>
      </c>
      <c r="O103" s="43">
        <v>24.561598119094672</v>
      </c>
      <c r="P103" s="43">
        <v>0</v>
      </c>
      <c r="Q103" s="43">
        <v>44.456492595561357</v>
      </c>
      <c r="R103" s="43">
        <v>0</v>
      </c>
      <c r="S103" s="52">
        <v>44.456492595561357</v>
      </c>
      <c r="T103" s="43"/>
      <c r="U103" s="43"/>
      <c r="V103" s="43">
        <v>2.2339257564723174</v>
      </c>
      <c r="W103" s="60">
        <v>46.690418352033674</v>
      </c>
      <c r="X103" s="53">
        <v>681.25541417832346</v>
      </c>
      <c r="Y103" s="78">
        <v>1</v>
      </c>
      <c r="Z103" s="43" t="s">
        <v>48</v>
      </c>
      <c r="AA103" s="1">
        <v>55</v>
      </c>
      <c r="AB103" s="1" t="s">
        <v>97</v>
      </c>
      <c r="AC103" s="1" t="s">
        <v>98</v>
      </c>
      <c r="AD103" s="36">
        <v>43861</v>
      </c>
      <c r="AE103" s="77"/>
      <c r="AF103" s="1">
        <v>1127.73</v>
      </c>
      <c r="AG103" s="1"/>
      <c r="AH103" s="1"/>
      <c r="AI103" s="1"/>
      <c r="AJ103" s="1"/>
      <c r="AK103" s="40">
        <f t="shared" si="6"/>
        <v>1127.73</v>
      </c>
      <c r="AL103" s="49">
        <f t="shared" si="8"/>
        <v>7.1299999999998818</v>
      </c>
      <c r="AM103" s="51">
        <f t="shared" si="9"/>
        <v>-6.3389428340807967</v>
      </c>
      <c r="AN103" s="39">
        <f t="shared" si="10"/>
        <v>0.79105716591908504</v>
      </c>
      <c r="AO103" s="43">
        <f t="shared" si="11"/>
        <v>0.79105716591908504</v>
      </c>
      <c r="AP103" s="43">
        <f t="shared" si="12"/>
        <v>0</v>
      </c>
      <c r="AQ103" s="43">
        <f t="shared" si="13"/>
        <v>1.4318134703135439</v>
      </c>
      <c r="AR103" s="43"/>
      <c r="AS103" s="52">
        <f t="shared" si="14"/>
        <v>1.4318134703135439</v>
      </c>
      <c r="AT103" s="43">
        <f t="shared" si="15"/>
        <v>5.1318045789083158</v>
      </c>
      <c r="AU103" s="43">
        <f t="shared" si="7"/>
        <v>0.91234561445259488</v>
      </c>
      <c r="AV103" s="60">
        <f t="shared" si="16"/>
        <v>7.4759636636744542</v>
      </c>
      <c r="AW103" s="53">
        <f t="shared" si="17"/>
        <v>688.73137784199787</v>
      </c>
      <c r="AX103" s="78">
        <v>1</v>
      </c>
      <c r="AY103" s="43" t="s">
        <v>48</v>
      </c>
      <c r="AZ103" s="1">
        <v>55</v>
      </c>
      <c r="BA103" s="1" t="s">
        <v>97</v>
      </c>
      <c r="BB103" s="1" t="s">
        <v>98</v>
      </c>
      <c r="BC103" s="36">
        <v>43890</v>
      </c>
      <c r="BD103" s="58"/>
      <c r="BE103" s="1">
        <v>1127.73</v>
      </c>
      <c r="BF103" s="1"/>
      <c r="BG103" s="1"/>
      <c r="BH103" s="1"/>
      <c r="BI103" s="1"/>
      <c r="BJ103" s="40">
        <v>1127.73</v>
      </c>
      <c r="BK103" s="49">
        <f t="shared" si="18"/>
        <v>0</v>
      </c>
      <c r="BL103" s="51">
        <f t="shared" si="19"/>
        <v>0</v>
      </c>
      <c r="BM103" s="39">
        <f t="shared" si="20"/>
        <v>0</v>
      </c>
      <c r="BN103" s="43">
        <f t="shared" si="21"/>
        <v>0</v>
      </c>
      <c r="BO103" s="43">
        <f t="shared" si="22"/>
        <v>0</v>
      </c>
      <c r="BP103" s="43">
        <f t="shared" si="23"/>
        <v>0</v>
      </c>
      <c r="BQ103" s="43">
        <f t="shared" si="24"/>
        <v>0</v>
      </c>
      <c r="BR103" s="52">
        <f t="shared" si="25"/>
        <v>0</v>
      </c>
      <c r="BS103" s="43">
        <f t="shared" si="26"/>
        <v>0</v>
      </c>
      <c r="BT103" s="60">
        <f t="shared" si="27"/>
        <v>0</v>
      </c>
      <c r="BU103" s="53">
        <f t="shared" si="28"/>
        <v>688.73137784199787</v>
      </c>
      <c r="BV103" s="78">
        <v>1</v>
      </c>
      <c r="BW103" s="43" t="s">
        <v>48</v>
      </c>
      <c r="BX103" s="1">
        <v>55</v>
      </c>
      <c r="BY103" s="1" t="s">
        <v>97</v>
      </c>
      <c r="BZ103" s="1" t="s">
        <v>98</v>
      </c>
      <c r="CA103" s="36">
        <v>43890</v>
      </c>
      <c r="CB103" s="58"/>
      <c r="CC103" s="48">
        <v>1127.73</v>
      </c>
      <c r="CD103" s="48"/>
      <c r="CE103" s="48"/>
      <c r="CF103" s="48"/>
      <c r="CG103" s="48"/>
      <c r="CH103" s="48">
        <v>1127.73</v>
      </c>
      <c r="CI103" s="48">
        <v>0</v>
      </c>
      <c r="CJ103" s="48">
        <v>0</v>
      </c>
      <c r="CK103" s="48">
        <v>0</v>
      </c>
      <c r="CL103" s="48">
        <v>0</v>
      </c>
      <c r="CM103" s="48">
        <v>0</v>
      </c>
      <c r="CN103" s="48">
        <v>0</v>
      </c>
      <c r="CO103" s="48">
        <v>0</v>
      </c>
      <c r="CP103" s="52">
        <f t="shared" si="29"/>
        <v>0</v>
      </c>
      <c r="CQ103" s="43">
        <f t="shared" si="30"/>
        <v>0</v>
      </c>
      <c r="CR103" s="60">
        <f t="shared" si="31"/>
        <v>0</v>
      </c>
      <c r="CS103" s="53">
        <f t="shared" si="32"/>
        <v>688.73137784199787</v>
      </c>
      <c r="CT103" s="50" t="s">
        <v>231</v>
      </c>
      <c r="CU103" s="1" t="s">
        <v>315</v>
      </c>
    </row>
    <row r="104" spans="1:99" ht="30" customHeight="1" x14ac:dyDescent="0.25">
      <c r="A104" s="1">
        <v>56</v>
      </c>
      <c r="B104" s="1" t="s">
        <v>99</v>
      </c>
      <c r="C104" s="1" t="s">
        <v>100</v>
      </c>
      <c r="D104" s="36">
        <v>43830</v>
      </c>
      <c r="E104" s="58"/>
      <c r="F104" s="43">
        <v>151.22999999999999</v>
      </c>
      <c r="G104" s="43"/>
      <c r="H104" s="43"/>
      <c r="I104" s="43"/>
      <c r="J104" s="43"/>
      <c r="K104" s="48">
        <v>151.22999999999999</v>
      </c>
      <c r="L104" s="49">
        <v>0</v>
      </c>
      <c r="M104" s="51">
        <v>0</v>
      </c>
      <c r="N104" s="39">
        <v>0</v>
      </c>
      <c r="O104" s="43">
        <v>0</v>
      </c>
      <c r="P104" s="43">
        <v>0</v>
      </c>
      <c r="Q104" s="43">
        <v>0</v>
      </c>
      <c r="R104" s="43">
        <v>0</v>
      </c>
      <c r="S104" s="52">
        <v>0</v>
      </c>
      <c r="T104" s="43"/>
      <c r="U104" s="43"/>
      <c r="V104" s="43">
        <v>0</v>
      </c>
      <c r="W104" s="60">
        <v>0</v>
      </c>
      <c r="X104" s="53">
        <v>-163.52047252810931</v>
      </c>
      <c r="Y104" s="78">
        <v>1</v>
      </c>
      <c r="Z104" s="43" t="s">
        <v>48</v>
      </c>
      <c r="AA104" s="1">
        <v>56</v>
      </c>
      <c r="AB104" s="1" t="s">
        <v>99</v>
      </c>
      <c r="AC104" s="1" t="s">
        <v>100</v>
      </c>
      <c r="AD104" s="36">
        <v>43861</v>
      </c>
      <c r="AE104" s="77"/>
      <c r="AF104" s="1">
        <v>151.22999999999999</v>
      </c>
      <c r="AG104" s="1"/>
      <c r="AH104" s="1"/>
      <c r="AI104" s="1"/>
      <c r="AJ104" s="1"/>
      <c r="AK104" s="40">
        <f t="shared" si="6"/>
        <v>151.22999999999999</v>
      </c>
      <c r="AL104" s="49">
        <f t="shared" si="8"/>
        <v>0</v>
      </c>
      <c r="AM104" s="51">
        <f t="shared" si="9"/>
        <v>0</v>
      </c>
      <c r="AN104" s="39">
        <f t="shared" si="10"/>
        <v>0</v>
      </c>
      <c r="AO104" s="43">
        <f t="shared" si="11"/>
        <v>0</v>
      </c>
      <c r="AP104" s="43">
        <f t="shared" si="12"/>
        <v>0</v>
      </c>
      <c r="AQ104" s="43">
        <f t="shared" si="13"/>
        <v>0</v>
      </c>
      <c r="AR104" s="43"/>
      <c r="AS104" s="52">
        <f t="shared" si="14"/>
        <v>0</v>
      </c>
      <c r="AT104" s="43">
        <f t="shared" si="15"/>
        <v>0</v>
      </c>
      <c r="AU104" s="43">
        <f t="shared" si="7"/>
        <v>0</v>
      </c>
      <c r="AV104" s="60">
        <f t="shared" si="16"/>
        <v>0</v>
      </c>
      <c r="AW104" s="53">
        <f t="shared" si="17"/>
        <v>-163.52047252810931</v>
      </c>
      <c r="AX104" s="78">
        <v>1</v>
      </c>
      <c r="AY104" s="43" t="s">
        <v>48</v>
      </c>
      <c r="AZ104" s="1">
        <v>56</v>
      </c>
      <c r="BA104" s="1" t="s">
        <v>99</v>
      </c>
      <c r="BB104" s="1" t="s">
        <v>100</v>
      </c>
      <c r="BC104" s="36">
        <v>43890</v>
      </c>
      <c r="BD104" s="58"/>
      <c r="BE104" s="1">
        <v>151.22999999999999</v>
      </c>
      <c r="BF104" s="1"/>
      <c r="BG104" s="1"/>
      <c r="BH104" s="1"/>
      <c r="BI104" s="1"/>
      <c r="BJ104" s="40">
        <v>151.22999999999999</v>
      </c>
      <c r="BK104" s="49">
        <f t="shared" si="18"/>
        <v>0</v>
      </c>
      <c r="BL104" s="51">
        <f t="shared" si="19"/>
        <v>0</v>
      </c>
      <c r="BM104" s="39">
        <f t="shared" si="20"/>
        <v>0</v>
      </c>
      <c r="BN104" s="43">
        <f t="shared" si="21"/>
        <v>0</v>
      </c>
      <c r="BO104" s="43">
        <f t="shared" si="22"/>
        <v>0</v>
      </c>
      <c r="BP104" s="43">
        <f t="shared" si="23"/>
        <v>0</v>
      </c>
      <c r="BQ104" s="43">
        <f t="shared" si="24"/>
        <v>0</v>
      </c>
      <c r="BR104" s="52">
        <f t="shared" si="25"/>
        <v>0</v>
      </c>
      <c r="BS104" s="43">
        <f t="shared" si="26"/>
        <v>0</v>
      </c>
      <c r="BT104" s="60">
        <f t="shared" si="27"/>
        <v>0</v>
      </c>
      <c r="BU104" s="53">
        <f t="shared" si="28"/>
        <v>-163.52047252810931</v>
      </c>
      <c r="BV104" s="78">
        <v>1</v>
      </c>
      <c r="BW104" s="43" t="s">
        <v>48</v>
      </c>
      <c r="BX104" s="1">
        <v>56</v>
      </c>
      <c r="BY104" s="1" t="s">
        <v>99</v>
      </c>
      <c r="BZ104" s="1" t="s">
        <v>100</v>
      </c>
      <c r="CA104" s="36">
        <v>43890</v>
      </c>
      <c r="CB104" s="58"/>
      <c r="CC104" s="48">
        <v>151.22999999999999</v>
      </c>
      <c r="CD104" s="48"/>
      <c r="CE104" s="48"/>
      <c r="CF104" s="48"/>
      <c r="CG104" s="48"/>
      <c r="CH104" s="48">
        <v>151.22999999999999</v>
      </c>
      <c r="CI104" s="48">
        <v>0</v>
      </c>
      <c r="CJ104" s="48">
        <v>0</v>
      </c>
      <c r="CK104" s="48">
        <v>0</v>
      </c>
      <c r="CL104" s="48">
        <v>0</v>
      </c>
      <c r="CM104" s="48">
        <v>0</v>
      </c>
      <c r="CN104" s="48">
        <v>0</v>
      </c>
      <c r="CO104" s="48">
        <v>0</v>
      </c>
      <c r="CP104" s="52">
        <f t="shared" si="29"/>
        <v>0</v>
      </c>
      <c r="CQ104" s="43">
        <f t="shared" si="30"/>
        <v>0</v>
      </c>
      <c r="CR104" s="60">
        <f t="shared" si="31"/>
        <v>0</v>
      </c>
      <c r="CS104" s="53">
        <f t="shared" si="32"/>
        <v>-163.52047252810931</v>
      </c>
      <c r="CT104" s="50" t="s">
        <v>231</v>
      </c>
      <c r="CU104" s="1" t="s">
        <v>315</v>
      </c>
    </row>
    <row r="105" spans="1:99" ht="30" customHeight="1" x14ac:dyDescent="0.25">
      <c r="A105" s="1">
        <v>57</v>
      </c>
      <c r="B105" s="1" t="s">
        <v>206</v>
      </c>
      <c r="C105" s="1" t="s">
        <v>207</v>
      </c>
      <c r="D105" s="36">
        <v>43830</v>
      </c>
      <c r="E105" s="58"/>
      <c r="F105" s="43">
        <v>1.99</v>
      </c>
      <c r="G105" s="43"/>
      <c r="H105" s="43"/>
      <c r="I105" s="43">
        <v>22444.95</v>
      </c>
      <c r="J105" s="43">
        <v>5893.62</v>
      </c>
      <c r="K105" s="48">
        <v>22446.940000000002</v>
      </c>
      <c r="L105" s="49">
        <v>0</v>
      </c>
      <c r="M105" s="51">
        <v>0</v>
      </c>
      <c r="N105" s="39">
        <v>0</v>
      </c>
      <c r="O105" s="43">
        <v>0</v>
      </c>
      <c r="P105" s="43">
        <v>0</v>
      </c>
      <c r="Q105" s="43">
        <v>0</v>
      </c>
      <c r="R105" s="43">
        <v>0</v>
      </c>
      <c r="S105" s="52">
        <v>0</v>
      </c>
      <c r="T105" s="43"/>
      <c r="U105" s="43"/>
      <c r="V105" s="43">
        <v>0</v>
      </c>
      <c r="W105" s="60">
        <v>0</v>
      </c>
      <c r="X105" s="53">
        <v>6446.5607501103077</v>
      </c>
      <c r="Y105" s="78">
        <v>2</v>
      </c>
      <c r="Z105" s="43" t="s">
        <v>48</v>
      </c>
      <c r="AA105" s="1">
        <v>57</v>
      </c>
      <c r="AB105" s="1" t="s">
        <v>206</v>
      </c>
      <c r="AC105" s="1" t="s">
        <v>207</v>
      </c>
      <c r="AD105" s="36">
        <v>43861</v>
      </c>
      <c r="AE105" s="77"/>
      <c r="AF105" s="1">
        <v>1.99</v>
      </c>
      <c r="AG105" s="1"/>
      <c r="AH105" s="1"/>
      <c r="AI105" s="1">
        <v>22444.95</v>
      </c>
      <c r="AJ105" s="1">
        <v>5893.62</v>
      </c>
      <c r="AK105" s="40">
        <f t="shared" si="6"/>
        <v>22446.940000000002</v>
      </c>
      <c r="AL105" s="49">
        <f t="shared" si="8"/>
        <v>0</v>
      </c>
      <c r="AM105" s="51">
        <f t="shared" si="9"/>
        <v>0</v>
      </c>
      <c r="AN105" s="39">
        <f t="shared" si="10"/>
        <v>0</v>
      </c>
      <c r="AO105" s="43">
        <f t="shared" si="11"/>
        <v>0</v>
      </c>
      <c r="AP105" s="43">
        <f t="shared" si="12"/>
        <v>0</v>
      </c>
      <c r="AQ105" s="43">
        <f t="shared" si="13"/>
        <v>0</v>
      </c>
      <c r="AR105" s="43"/>
      <c r="AS105" s="52">
        <f t="shared" si="14"/>
        <v>0</v>
      </c>
      <c r="AT105" s="43">
        <f t="shared" si="15"/>
        <v>0</v>
      </c>
      <c r="AU105" s="43">
        <f t="shared" si="7"/>
        <v>0</v>
      </c>
      <c r="AV105" s="60">
        <f t="shared" si="16"/>
        <v>0</v>
      </c>
      <c r="AW105" s="53">
        <f t="shared" si="17"/>
        <v>6446.5607501103077</v>
      </c>
      <c r="AX105" s="78">
        <v>2</v>
      </c>
      <c r="AY105" s="43" t="s">
        <v>48</v>
      </c>
      <c r="AZ105" s="1">
        <v>57</v>
      </c>
      <c r="BA105" s="1" t="s">
        <v>206</v>
      </c>
      <c r="BB105" s="1" t="s">
        <v>207</v>
      </c>
      <c r="BC105" s="36">
        <v>43890</v>
      </c>
      <c r="BD105" s="58"/>
      <c r="BE105" s="1">
        <v>1.99</v>
      </c>
      <c r="BF105" s="1"/>
      <c r="BG105" s="1"/>
      <c r="BH105" s="1">
        <v>22444.95</v>
      </c>
      <c r="BI105" s="1">
        <v>5893.62</v>
      </c>
      <c r="BJ105" s="40">
        <v>22446.940000000002</v>
      </c>
      <c r="BK105" s="49">
        <f t="shared" si="18"/>
        <v>0</v>
      </c>
      <c r="BL105" s="51">
        <f t="shared" si="19"/>
        <v>0</v>
      </c>
      <c r="BM105" s="39">
        <f t="shared" si="20"/>
        <v>0</v>
      </c>
      <c r="BN105" s="43">
        <f t="shared" si="21"/>
        <v>0</v>
      </c>
      <c r="BO105" s="43">
        <f t="shared" si="22"/>
        <v>0</v>
      </c>
      <c r="BP105" s="43">
        <f t="shared" si="23"/>
        <v>0</v>
      </c>
      <c r="BQ105" s="43">
        <f t="shared" si="24"/>
        <v>0</v>
      </c>
      <c r="BR105" s="52">
        <f t="shared" si="25"/>
        <v>0</v>
      </c>
      <c r="BS105" s="43">
        <f t="shared" si="26"/>
        <v>0</v>
      </c>
      <c r="BT105" s="60">
        <f t="shared" si="27"/>
        <v>0</v>
      </c>
      <c r="BU105" s="53">
        <f t="shared" si="28"/>
        <v>6446.5607501103077</v>
      </c>
      <c r="BV105" s="78">
        <v>2</v>
      </c>
      <c r="BW105" s="43" t="s">
        <v>48</v>
      </c>
      <c r="BX105" s="1">
        <v>57</v>
      </c>
      <c r="BY105" s="1" t="s">
        <v>206</v>
      </c>
      <c r="BZ105" s="1" t="s">
        <v>207</v>
      </c>
      <c r="CA105" s="36">
        <v>43890</v>
      </c>
      <c r="CB105" s="58"/>
      <c r="CC105" s="48">
        <v>1.99</v>
      </c>
      <c r="CD105" s="48"/>
      <c r="CE105" s="48"/>
      <c r="CF105" s="48">
        <v>22444.95</v>
      </c>
      <c r="CG105" s="48">
        <v>5893.62</v>
      </c>
      <c r="CH105" s="48">
        <v>22446.940000000002</v>
      </c>
      <c r="CI105" s="48">
        <v>0</v>
      </c>
      <c r="CJ105" s="48">
        <v>0</v>
      </c>
      <c r="CK105" s="48">
        <v>0</v>
      </c>
      <c r="CL105" s="48">
        <v>0</v>
      </c>
      <c r="CM105" s="48">
        <v>0</v>
      </c>
      <c r="CN105" s="48">
        <v>0</v>
      </c>
      <c r="CO105" s="48">
        <v>0</v>
      </c>
      <c r="CP105" s="52">
        <f t="shared" si="29"/>
        <v>0</v>
      </c>
      <c r="CQ105" s="43">
        <f t="shared" si="30"/>
        <v>0</v>
      </c>
      <c r="CR105" s="60">
        <f t="shared" si="31"/>
        <v>0</v>
      </c>
      <c r="CS105" s="53">
        <f t="shared" si="32"/>
        <v>6446.5607501103077</v>
      </c>
      <c r="CT105" s="50" t="s">
        <v>231</v>
      </c>
      <c r="CU105" s="1" t="s">
        <v>315</v>
      </c>
    </row>
    <row r="106" spans="1:99" ht="30" customHeight="1" x14ac:dyDescent="0.25">
      <c r="A106" s="1">
        <v>58</v>
      </c>
      <c r="B106" s="1" t="s">
        <v>101</v>
      </c>
      <c r="C106" s="1" t="s">
        <v>102</v>
      </c>
      <c r="D106" s="36">
        <v>43830</v>
      </c>
      <c r="E106" s="58"/>
      <c r="F106" s="43">
        <v>567.03</v>
      </c>
      <c r="G106" s="43"/>
      <c r="H106" s="43"/>
      <c r="I106" s="43"/>
      <c r="J106" s="43"/>
      <c r="K106" s="48">
        <v>567.03</v>
      </c>
      <c r="L106" s="49">
        <v>0</v>
      </c>
      <c r="M106" s="51">
        <v>0</v>
      </c>
      <c r="N106" s="39">
        <v>0</v>
      </c>
      <c r="O106" s="43">
        <v>0</v>
      </c>
      <c r="P106" s="43">
        <v>0</v>
      </c>
      <c r="Q106" s="43">
        <v>0</v>
      </c>
      <c r="R106" s="43">
        <v>0</v>
      </c>
      <c r="S106" s="52">
        <v>0</v>
      </c>
      <c r="T106" s="43"/>
      <c r="U106" s="43"/>
      <c r="V106" s="43">
        <v>0</v>
      </c>
      <c r="W106" s="60">
        <v>0</v>
      </c>
      <c r="X106" s="53">
        <v>-191.2597706998985</v>
      </c>
      <c r="Y106" s="78">
        <v>1</v>
      </c>
      <c r="Z106" s="43" t="s">
        <v>48</v>
      </c>
      <c r="AA106" s="1">
        <v>58</v>
      </c>
      <c r="AB106" s="1" t="s">
        <v>101</v>
      </c>
      <c r="AC106" s="1" t="s">
        <v>102</v>
      </c>
      <c r="AD106" s="36">
        <v>43861</v>
      </c>
      <c r="AE106" s="77"/>
      <c r="AF106" s="1">
        <v>567.03</v>
      </c>
      <c r="AG106" s="1"/>
      <c r="AH106" s="1"/>
      <c r="AI106" s="1"/>
      <c r="AJ106" s="1"/>
      <c r="AK106" s="40">
        <f t="shared" si="6"/>
        <v>567.03</v>
      </c>
      <c r="AL106" s="49">
        <f t="shared" si="8"/>
        <v>0</v>
      </c>
      <c r="AM106" s="51">
        <f t="shared" si="9"/>
        <v>0</v>
      </c>
      <c r="AN106" s="39">
        <f t="shared" si="10"/>
        <v>0</v>
      </c>
      <c r="AO106" s="43">
        <f t="shared" si="11"/>
        <v>0</v>
      </c>
      <c r="AP106" s="43">
        <f t="shared" si="12"/>
        <v>0</v>
      </c>
      <c r="AQ106" s="43">
        <f t="shared" si="13"/>
        <v>0</v>
      </c>
      <c r="AR106" s="43"/>
      <c r="AS106" s="52">
        <f t="shared" si="14"/>
        <v>0</v>
      </c>
      <c r="AT106" s="43">
        <f t="shared" si="15"/>
        <v>0</v>
      </c>
      <c r="AU106" s="43">
        <f t="shared" si="7"/>
        <v>0</v>
      </c>
      <c r="AV106" s="60">
        <f t="shared" si="16"/>
        <v>0</v>
      </c>
      <c r="AW106" s="53">
        <f t="shared" si="17"/>
        <v>-191.2597706998985</v>
      </c>
      <c r="AX106" s="78">
        <v>1</v>
      </c>
      <c r="AY106" s="43" t="s">
        <v>48</v>
      </c>
      <c r="AZ106" s="1">
        <v>58</v>
      </c>
      <c r="BA106" s="1" t="s">
        <v>101</v>
      </c>
      <c r="BB106" s="1" t="s">
        <v>102</v>
      </c>
      <c r="BC106" s="36">
        <v>43890</v>
      </c>
      <c r="BD106" s="58"/>
      <c r="BE106" s="1">
        <v>567.03</v>
      </c>
      <c r="BF106" s="1"/>
      <c r="BG106" s="1"/>
      <c r="BH106" s="1"/>
      <c r="BI106" s="1"/>
      <c r="BJ106" s="40">
        <v>567.03</v>
      </c>
      <c r="BK106" s="49">
        <f t="shared" si="18"/>
        <v>0</v>
      </c>
      <c r="BL106" s="51">
        <f t="shared" si="19"/>
        <v>0</v>
      </c>
      <c r="BM106" s="39">
        <f t="shared" si="20"/>
        <v>0</v>
      </c>
      <c r="BN106" s="43">
        <f t="shared" si="21"/>
        <v>0</v>
      </c>
      <c r="BO106" s="43">
        <f t="shared" si="22"/>
        <v>0</v>
      </c>
      <c r="BP106" s="43">
        <f t="shared" si="23"/>
        <v>0</v>
      </c>
      <c r="BQ106" s="43">
        <f t="shared" si="24"/>
        <v>0</v>
      </c>
      <c r="BR106" s="52">
        <f t="shared" si="25"/>
        <v>0</v>
      </c>
      <c r="BS106" s="43">
        <f t="shared" si="26"/>
        <v>0</v>
      </c>
      <c r="BT106" s="60">
        <f t="shared" si="27"/>
        <v>0</v>
      </c>
      <c r="BU106" s="53">
        <f t="shared" si="28"/>
        <v>-191.2597706998985</v>
      </c>
      <c r="BV106" s="78">
        <v>1</v>
      </c>
      <c r="BW106" s="43" t="s">
        <v>48</v>
      </c>
      <c r="BX106" s="1">
        <v>58</v>
      </c>
      <c r="BY106" s="1" t="s">
        <v>101</v>
      </c>
      <c r="BZ106" s="1" t="s">
        <v>102</v>
      </c>
      <c r="CA106" s="36">
        <v>43890</v>
      </c>
      <c r="CB106" s="58"/>
      <c r="CC106" s="48">
        <v>567.03</v>
      </c>
      <c r="CD106" s="48"/>
      <c r="CE106" s="48"/>
      <c r="CF106" s="48"/>
      <c r="CG106" s="48"/>
      <c r="CH106" s="48">
        <v>567.03</v>
      </c>
      <c r="CI106" s="48">
        <v>0</v>
      </c>
      <c r="CJ106" s="48">
        <v>0</v>
      </c>
      <c r="CK106" s="48">
        <v>0</v>
      </c>
      <c r="CL106" s="48">
        <v>0</v>
      </c>
      <c r="CM106" s="48">
        <v>0</v>
      </c>
      <c r="CN106" s="48">
        <v>0</v>
      </c>
      <c r="CO106" s="48">
        <v>0</v>
      </c>
      <c r="CP106" s="52">
        <f t="shared" si="29"/>
        <v>0</v>
      </c>
      <c r="CQ106" s="43">
        <f t="shared" si="30"/>
        <v>0</v>
      </c>
      <c r="CR106" s="60">
        <f t="shared" si="31"/>
        <v>0</v>
      </c>
      <c r="CS106" s="53">
        <f t="shared" si="32"/>
        <v>-191.2597706998985</v>
      </c>
      <c r="CT106" s="50" t="s">
        <v>231</v>
      </c>
      <c r="CU106" s="1" t="s">
        <v>315</v>
      </c>
    </row>
    <row r="107" spans="1:99" ht="30" customHeight="1" x14ac:dyDescent="0.25">
      <c r="A107" s="1">
        <v>59</v>
      </c>
      <c r="B107" s="1" t="s">
        <v>103</v>
      </c>
      <c r="C107" s="1" t="s">
        <v>104</v>
      </c>
      <c r="D107" s="36">
        <v>43830</v>
      </c>
      <c r="E107" s="58"/>
      <c r="F107" s="43">
        <v>1438.56</v>
      </c>
      <c r="G107" s="43"/>
      <c r="H107" s="43"/>
      <c r="I107" s="43"/>
      <c r="J107" s="43"/>
      <c r="K107" s="48">
        <v>1438.56</v>
      </c>
      <c r="L107" s="49">
        <v>4.6699999999998454</v>
      </c>
      <c r="M107" s="51">
        <v>0.56039959946061935</v>
      </c>
      <c r="N107" s="39">
        <v>5.2303995994604646</v>
      </c>
      <c r="O107" s="43">
        <v>5.2303995994604646</v>
      </c>
      <c r="P107" s="43">
        <v>0</v>
      </c>
      <c r="Q107" s="43">
        <v>9.4670232750234415</v>
      </c>
      <c r="R107" s="43">
        <v>0</v>
      </c>
      <c r="S107" s="52">
        <v>9.4670232750234415</v>
      </c>
      <c r="T107" s="43"/>
      <c r="U107" s="43"/>
      <c r="V107" s="43">
        <v>0.47571515197106001</v>
      </c>
      <c r="W107" s="60">
        <v>9.9427384269945023</v>
      </c>
      <c r="X107" s="53">
        <v>-93.346682004570823</v>
      </c>
      <c r="Y107" s="78">
        <v>1</v>
      </c>
      <c r="Z107" s="43" t="s">
        <v>48</v>
      </c>
      <c r="AA107" s="1">
        <v>59</v>
      </c>
      <c r="AB107" s="1" t="s">
        <v>103</v>
      </c>
      <c r="AC107" s="1" t="s">
        <v>104</v>
      </c>
      <c r="AD107" s="36">
        <v>43861</v>
      </c>
      <c r="AE107" s="77"/>
      <c r="AF107" s="1">
        <v>1474.79</v>
      </c>
      <c r="AG107" s="1"/>
      <c r="AH107" s="1"/>
      <c r="AI107" s="1"/>
      <c r="AJ107" s="1"/>
      <c r="AK107" s="40">
        <f t="shared" si="6"/>
        <v>1474.79</v>
      </c>
      <c r="AL107" s="49">
        <f t="shared" si="8"/>
        <v>36.230000000000018</v>
      </c>
      <c r="AM107" s="51">
        <f t="shared" si="9"/>
        <v>-32.210364499123585</v>
      </c>
      <c r="AN107" s="39">
        <f t="shared" si="10"/>
        <v>4.0196355008764328</v>
      </c>
      <c r="AO107" s="43">
        <f t="shared" si="11"/>
        <v>4.0196355008764328</v>
      </c>
      <c r="AP107" s="43">
        <f t="shared" si="12"/>
        <v>0</v>
      </c>
      <c r="AQ107" s="43">
        <f t="shared" si="13"/>
        <v>7.2755402565863436</v>
      </c>
      <c r="AR107" s="43"/>
      <c r="AS107" s="52">
        <f t="shared" si="14"/>
        <v>7.2755402565863436</v>
      </c>
      <c r="AT107" s="43">
        <f t="shared" si="15"/>
        <v>26.076476843457453</v>
      </c>
      <c r="AU107" s="43">
        <f t="shared" si="7"/>
        <v>4.635944125051628</v>
      </c>
      <c r="AV107" s="60">
        <f t="shared" si="16"/>
        <v>37.987961225095425</v>
      </c>
      <c r="AW107" s="53">
        <f t="shared" si="17"/>
        <v>-55.358720779475398</v>
      </c>
      <c r="AX107" s="78">
        <v>1</v>
      </c>
      <c r="AY107" s="43" t="s">
        <v>48</v>
      </c>
      <c r="AZ107" s="1">
        <v>59</v>
      </c>
      <c r="BA107" s="1" t="s">
        <v>103</v>
      </c>
      <c r="BB107" s="1" t="s">
        <v>104</v>
      </c>
      <c r="BC107" s="36">
        <v>43890</v>
      </c>
      <c r="BD107" s="58"/>
      <c r="BE107" s="1">
        <v>1537.69</v>
      </c>
      <c r="BF107" s="1"/>
      <c r="BG107" s="1"/>
      <c r="BH107" s="1"/>
      <c r="BI107" s="1"/>
      <c r="BJ107" s="40">
        <v>1537.69</v>
      </c>
      <c r="BK107" s="49">
        <f t="shared" si="18"/>
        <v>62.900000000000091</v>
      </c>
      <c r="BL107" s="51">
        <f t="shared" si="19"/>
        <v>1.190206033996664</v>
      </c>
      <c r="BM107" s="39">
        <f t="shared" si="20"/>
        <v>64.090206033996751</v>
      </c>
      <c r="BN107" s="43">
        <f t="shared" si="21"/>
        <v>64.090206033996751</v>
      </c>
      <c r="BO107" s="43">
        <f t="shared" si="22"/>
        <v>0</v>
      </c>
      <c r="BP107" s="43">
        <f t="shared" si="23"/>
        <v>116.00327292153412</v>
      </c>
      <c r="BQ107" s="43">
        <f t="shared" si="24"/>
        <v>0</v>
      </c>
      <c r="BR107" s="52">
        <f t="shared" si="25"/>
        <v>116.00327292153412</v>
      </c>
      <c r="BS107" s="43">
        <f t="shared" si="26"/>
        <v>7.804851898798554</v>
      </c>
      <c r="BT107" s="60">
        <f t="shared" si="27"/>
        <v>123.80812482033268</v>
      </c>
      <c r="BU107" s="53">
        <f t="shared" si="28"/>
        <v>68.449404040857274</v>
      </c>
      <c r="BV107" s="78">
        <v>1</v>
      </c>
      <c r="BW107" s="43" t="s">
        <v>48</v>
      </c>
      <c r="BX107" s="1">
        <v>59</v>
      </c>
      <c r="BY107" s="1" t="s">
        <v>103</v>
      </c>
      <c r="BZ107" s="1" t="s">
        <v>104</v>
      </c>
      <c r="CA107" s="36">
        <v>43890</v>
      </c>
      <c r="CB107" s="58"/>
      <c r="CC107" s="48">
        <v>1537.69</v>
      </c>
      <c r="CD107" s="48"/>
      <c r="CE107" s="48"/>
      <c r="CF107" s="48"/>
      <c r="CG107" s="48"/>
      <c r="CH107" s="48">
        <v>1537.69</v>
      </c>
      <c r="CI107" s="48">
        <v>62.900000000000091</v>
      </c>
      <c r="CJ107" s="48">
        <v>1.190206033996664</v>
      </c>
      <c r="CK107" s="48">
        <v>64.090206033996751</v>
      </c>
      <c r="CL107" s="48">
        <v>64.090206033996751</v>
      </c>
      <c r="CM107" s="48">
        <v>0</v>
      </c>
      <c r="CN107" s="48">
        <v>116.00327292153412</v>
      </c>
      <c r="CO107" s="48">
        <v>0</v>
      </c>
      <c r="CP107" s="52">
        <f t="shared" si="29"/>
        <v>128.91645611162093</v>
      </c>
      <c r="CQ107" s="43">
        <f t="shared" si="30"/>
        <v>7.8048518987985531</v>
      </c>
      <c r="CR107" s="60">
        <f t="shared" si="31"/>
        <v>136.72130801041948</v>
      </c>
      <c r="CS107" s="53">
        <f t="shared" si="32"/>
        <v>205.17071205127675</v>
      </c>
      <c r="CT107" s="50" t="s">
        <v>231</v>
      </c>
      <c r="CU107" s="1" t="s">
        <v>315</v>
      </c>
    </row>
    <row r="108" spans="1:99" ht="30" customHeight="1" x14ac:dyDescent="0.25">
      <c r="A108" s="1">
        <v>60</v>
      </c>
      <c r="B108" s="1" t="s">
        <v>105</v>
      </c>
      <c r="C108" s="1" t="s">
        <v>106</v>
      </c>
      <c r="D108" s="36">
        <v>43830</v>
      </c>
      <c r="E108" s="58">
        <v>1500</v>
      </c>
      <c r="F108" s="43">
        <v>2502.5500000000002</v>
      </c>
      <c r="G108" s="43"/>
      <c r="H108" s="43"/>
      <c r="I108" s="43"/>
      <c r="J108" s="43"/>
      <c r="K108" s="48">
        <v>2502.5500000000002</v>
      </c>
      <c r="L108" s="49">
        <v>69.059999999999945</v>
      </c>
      <c r="M108" s="51">
        <v>8.2871940768204766</v>
      </c>
      <c r="N108" s="39">
        <v>77.347194076820415</v>
      </c>
      <c r="O108" s="43">
        <v>77.347194076820415</v>
      </c>
      <c r="P108" s="43">
        <v>0</v>
      </c>
      <c r="Q108" s="43">
        <v>139.99842127904495</v>
      </c>
      <c r="R108" s="43">
        <v>0</v>
      </c>
      <c r="S108" s="52">
        <v>139.99842127904495</v>
      </c>
      <c r="T108" s="43"/>
      <c r="U108" s="43"/>
      <c r="V108" s="43">
        <v>7.0348797419962441</v>
      </c>
      <c r="W108" s="60">
        <v>147.03330102104118</v>
      </c>
      <c r="X108" s="53">
        <v>-103.68937479126353</v>
      </c>
      <c r="Y108" s="78">
        <v>1</v>
      </c>
      <c r="Z108" s="43" t="s">
        <v>48</v>
      </c>
      <c r="AA108" s="1">
        <v>60</v>
      </c>
      <c r="AB108" s="1" t="s">
        <v>105</v>
      </c>
      <c r="AC108" s="1" t="s">
        <v>106</v>
      </c>
      <c r="AD108" s="36">
        <v>43861</v>
      </c>
      <c r="AE108" s="77"/>
      <c r="AF108" s="1">
        <v>2605.08</v>
      </c>
      <c r="AG108" s="1"/>
      <c r="AH108" s="1"/>
      <c r="AI108" s="1"/>
      <c r="AJ108" s="1"/>
      <c r="AK108" s="40">
        <f t="shared" si="6"/>
        <v>2605.08</v>
      </c>
      <c r="AL108" s="49">
        <f t="shared" si="8"/>
        <v>102.52999999999975</v>
      </c>
      <c r="AM108" s="51">
        <f t="shared" si="9"/>
        <v>-91.154531385457673</v>
      </c>
      <c r="AN108" s="39">
        <f t="shared" si="10"/>
        <v>11.375468614542072</v>
      </c>
      <c r="AO108" s="43">
        <f t="shared" si="11"/>
        <v>11.375468614542072</v>
      </c>
      <c r="AP108" s="43">
        <f t="shared" si="12"/>
        <v>0</v>
      </c>
      <c r="AQ108" s="43">
        <f t="shared" si="13"/>
        <v>20.589598192321152</v>
      </c>
      <c r="AR108" s="43"/>
      <c r="AS108" s="52">
        <f t="shared" si="14"/>
        <v>20.589598192321152</v>
      </c>
      <c r="AT108" s="43">
        <f t="shared" si="15"/>
        <v>73.795781693615339</v>
      </c>
      <c r="AU108" s="43">
        <f t="shared" si="7"/>
        <v>13.11960671105553</v>
      </c>
      <c r="AV108" s="60">
        <f t="shared" si="16"/>
        <v>107.50498659699201</v>
      </c>
      <c r="AW108" s="53">
        <f t="shared" si="17"/>
        <v>3.81561180572848</v>
      </c>
      <c r="AX108" s="78">
        <v>1</v>
      </c>
      <c r="AY108" s="43" t="s">
        <v>48</v>
      </c>
      <c r="AZ108" s="1">
        <v>60</v>
      </c>
      <c r="BA108" s="1" t="s">
        <v>105</v>
      </c>
      <c r="BB108" s="1" t="s">
        <v>106</v>
      </c>
      <c r="BC108" s="36">
        <v>43890</v>
      </c>
      <c r="BD108" s="58"/>
      <c r="BE108" s="1">
        <v>2693.64</v>
      </c>
      <c r="BF108" s="1"/>
      <c r="BG108" s="1"/>
      <c r="BH108" s="1"/>
      <c r="BI108" s="1"/>
      <c r="BJ108" s="40">
        <v>2693.64</v>
      </c>
      <c r="BK108" s="49">
        <f t="shared" si="18"/>
        <v>88.559999999999945</v>
      </c>
      <c r="BL108" s="51">
        <f t="shared" si="19"/>
        <v>1.6757495448449022</v>
      </c>
      <c r="BM108" s="39">
        <f t="shared" si="20"/>
        <v>90.23574954484485</v>
      </c>
      <c r="BN108" s="43">
        <f t="shared" si="21"/>
        <v>90.23574954484485</v>
      </c>
      <c r="BO108" s="43">
        <f t="shared" si="22"/>
        <v>0</v>
      </c>
      <c r="BP108" s="43">
        <f t="shared" si="23"/>
        <v>163.32670667616918</v>
      </c>
      <c r="BQ108" s="43">
        <f t="shared" si="24"/>
        <v>0</v>
      </c>
      <c r="BR108" s="52">
        <f t="shared" si="25"/>
        <v>163.32670667616918</v>
      </c>
      <c r="BS108" s="43">
        <f t="shared" si="26"/>
        <v>10.988834406321123</v>
      </c>
      <c r="BT108" s="60">
        <f t="shared" si="27"/>
        <v>174.31554108249031</v>
      </c>
      <c r="BU108" s="53">
        <f t="shared" si="28"/>
        <v>178.13115288821879</v>
      </c>
      <c r="BV108" s="78">
        <v>1</v>
      </c>
      <c r="BW108" s="43" t="s">
        <v>48</v>
      </c>
      <c r="BX108" s="1">
        <v>60</v>
      </c>
      <c r="BY108" s="1" t="s">
        <v>105</v>
      </c>
      <c r="BZ108" s="1" t="s">
        <v>106</v>
      </c>
      <c r="CA108" s="36">
        <v>43890</v>
      </c>
      <c r="CB108" s="58"/>
      <c r="CC108" s="48">
        <v>2693.64</v>
      </c>
      <c r="CD108" s="48"/>
      <c r="CE108" s="48"/>
      <c r="CF108" s="48"/>
      <c r="CG108" s="48"/>
      <c r="CH108" s="48">
        <v>2693.64</v>
      </c>
      <c r="CI108" s="48">
        <v>88.559999999999945</v>
      </c>
      <c r="CJ108" s="48">
        <v>1.6757495448449022</v>
      </c>
      <c r="CK108" s="48">
        <v>90.23574954484485</v>
      </c>
      <c r="CL108" s="48">
        <v>90.23574954484485</v>
      </c>
      <c r="CM108" s="48">
        <v>0</v>
      </c>
      <c r="CN108" s="48">
        <v>163.32670667616918</v>
      </c>
      <c r="CO108" s="48">
        <v>0</v>
      </c>
      <c r="CP108" s="52">
        <f t="shared" si="29"/>
        <v>181.50781165731524</v>
      </c>
      <c r="CQ108" s="43">
        <f t="shared" si="30"/>
        <v>10.988834406321123</v>
      </c>
      <c r="CR108" s="60">
        <f t="shared" si="31"/>
        <v>192.49664606363638</v>
      </c>
      <c r="CS108" s="53">
        <f t="shared" si="32"/>
        <v>370.6277989518552</v>
      </c>
      <c r="CT108" s="50" t="s">
        <v>231</v>
      </c>
      <c r="CU108" s="1" t="s">
        <v>315</v>
      </c>
    </row>
    <row r="109" spans="1:99" ht="30" customHeight="1" x14ac:dyDescent="0.25">
      <c r="A109" s="1">
        <v>61</v>
      </c>
      <c r="B109" s="1" t="s">
        <v>107</v>
      </c>
      <c r="C109" s="1" t="s">
        <v>108</v>
      </c>
      <c r="D109" s="36">
        <v>43830</v>
      </c>
      <c r="E109" s="58"/>
      <c r="F109" s="43">
        <v>2.06</v>
      </c>
      <c r="G109" s="43"/>
      <c r="H109" s="43"/>
      <c r="I109" s="43"/>
      <c r="J109" s="43"/>
      <c r="K109" s="48">
        <v>2.06</v>
      </c>
      <c r="L109" s="49">
        <v>0</v>
      </c>
      <c r="M109" s="51">
        <v>0</v>
      </c>
      <c r="N109" s="39">
        <v>0</v>
      </c>
      <c r="O109" s="43">
        <v>0</v>
      </c>
      <c r="P109" s="43">
        <v>0</v>
      </c>
      <c r="Q109" s="43">
        <v>0</v>
      </c>
      <c r="R109" s="43">
        <v>0</v>
      </c>
      <c r="S109" s="52">
        <v>0</v>
      </c>
      <c r="T109" s="43"/>
      <c r="U109" s="43"/>
      <c r="V109" s="43">
        <v>0</v>
      </c>
      <c r="W109" s="60">
        <v>0</v>
      </c>
      <c r="X109" s="53">
        <v>3.9895986080952763</v>
      </c>
      <c r="Y109" s="78">
        <v>1</v>
      </c>
      <c r="Z109" s="43" t="s">
        <v>48</v>
      </c>
      <c r="AA109" s="1">
        <v>61</v>
      </c>
      <c r="AB109" s="1" t="s">
        <v>107</v>
      </c>
      <c r="AC109" s="1" t="s">
        <v>108</v>
      </c>
      <c r="AD109" s="36">
        <v>43861</v>
      </c>
      <c r="AE109" s="77"/>
      <c r="AF109" s="1">
        <v>2.06</v>
      </c>
      <c r="AG109" s="1"/>
      <c r="AH109" s="1"/>
      <c r="AI109" s="1"/>
      <c r="AJ109" s="1"/>
      <c r="AK109" s="40">
        <f t="shared" si="6"/>
        <v>2.06</v>
      </c>
      <c r="AL109" s="49">
        <f t="shared" si="8"/>
        <v>0</v>
      </c>
      <c r="AM109" s="51">
        <f t="shared" si="9"/>
        <v>0</v>
      </c>
      <c r="AN109" s="39">
        <f t="shared" si="10"/>
        <v>0</v>
      </c>
      <c r="AO109" s="43">
        <f t="shared" si="11"/>
        <v>0</v>
      </c>
      <c r="AP109" s="43">
        <f t="shared" si="12"/>
        <v>0</v>
      </c>
      <c r="AQ109" s="43">
        <f t="shared" si="13"/>
        <v>0</v>
      </c>
      <c r="AR109" s="43"/>
      <c r="AS109" s="52">
        <f t="shared" si="14"/>
        <v>0</v>
      </c>
      <c r="AT109" s="43">
        <f t="shared" si="15"/>
        <v>0</v>
      </c>
      <c r="AU109" s="43">
        <f t="shared" si="7"/>
        <v>0</v>
      </c>
      <c r="AV109" s="60">
        <f t="shared" si="16"/>
        <v>0</v>
      </c>
      <c r="AW109" s="53">
        <f t="shared" si="17"/>
        <v>3.9895986080952763</v>
      </c>
      <c r="AX109" s="78">
        <v>1</v>
      </c>
      <c r="AY109" s="43" t="s">
        <v>48</v>
      </c>
      <c r="AZ109" s="1">
        <v>61</v>
      </c>
      <c r="BA109" s="1" t="s">
        <v>107</v>
      </c>
      <c r="BB109" s="1" t="s">
        <v>108</v>
      </c>
      <c r="BC109" s="36">
        <v>43890</v>
      </c>
      <c r="BD109" s="58"/>
      <c r="BE109" s="1">
        <v>2.06</v>
      </c>
      <c r="BF109" s="1"/>
      <c r="BG109" s="1"/>
      <c r="BH109" s="1"/>
      <c r="BI109" s="1"/>
      <c r="BJ109" s="40">
        <v>2.06</v>
      </c>
      <c r="BK109" s="49">
        <f t="shared" si="18"/>
        <v>0</v>
      </c>
      <c r="BL109" s="51">
        <f t="shared" si="19"/>
        <v>0</v>
      </c>
      <c r="BM109" s="39">
        <f t="shared" si="20"/>
        <v>0</v>
      </c>
      <c r="BN109" s="43">
        <f t="shared" si="21"/>
        <v>0</v>
      </c>
      <c r="BO109" s="43">
        <f t="shared" si="22"/>
        <v>0</v>
      </c>
      <c r="BP109" s="43">
        <f t="shared" si="23"/>
        <v>0</v>
      </c>
      <c r="BQ109" s="43">
        <f t="shared" si="24"/>
        <v>0</v>
      </c>
      <c r="BR109" s="52">
        <f t="shared" si="25"/>
        <v>0</v>
      </c>
      <c r="BS109" s="43">
        <f t="shared" si="26"/>
        <v>0</v>
      </c>
      <c r="BT109" s="60">
        <f t="shared" si="27"/>
        <v>0</v>
      </c>
      <c r="BU109" s="53">
        <f t="shared" si="28"/>
        <v>3.9895986080952763</v>
      </c>
      <c r="BV109" s="78">
        <v>1</v>
      </c>
      <c r="BW109" s="43" t="s">
        <v>48</v>
      </c>
      <c r="BX109" s="1">
        <v>61</v>
      </c>
      <c r="BY109" s="1" t="s">
        <v>107</v>
      </c>
      <c r="BZ109" s="1" t="s">
        <v>108</v>
      </c>
      <c r="CA109" s="36">
        <v>43890</v>
      </c>
      <c r="CB109" s="58"/>
      <c r="CC109" s="48">
        <v>2.06</v>
      </c>
      <c r="CD109" s="48"/>
      <c r="CE109" s="48"/>
      <c r="CF109" s="48"/>
      <c r="CG109" s="48"/>
      <c r="CH109" s="48">
        <v>2.06</v>
      </c>
      <c r="CI109" s="48">
        <v>0</v>
      </c>
      <c r="CJ109" s="48">
        <v>0</v>
      </c>
      <c r="CK109" s="48">
        <v>0</v>
      </c>
      <c r="CL109" s="48">
        <v>0</v>
      </c>
      <c r="CM109" s="48">
        <v>0</v>
      </c>
      <c r="CN109" s="48">
        <v>0</v>
      </c>
      <c r="CO109" s="48">
        <v>0</v>
      </c>
      <c r="CP109" s="52">
        <f t="shared" si="29"/>
        <v>0</v>
      </c>
      <c r="CQ109" s="43">
        <f t="shared" si="30"/>
        <v>0</v>
      </c>
      <c r="CR109" s="60">
        <f t="shared" si="31"/>
        <v>0</v>
      </c>
      <c r="CS109" s="53">
        <f t="shared" si="32"/>
        <v>3.9895986080952763</v>
      </c>
      <c r="CT109" s="50" t="s">
        <v>231</v>
      </c>
      <c r="CU109" s="1" t="s">
        <v>315</v>
      </c>
    </row>
    <row r="110" spans="1:99" ht="30" customHeight="1" x14ac:dyDescent="0.25">
      <c r="A110" s="1">
        <v>62</v>
      </c>
      <c r="B110" s="1" t="s">
        <v>109</v>
      </c>
      <c r="C110" s="1" t="s">
        <v>110</v>
      </c>
      <c r="D110" s="36">
        <v>43830</v>
      </c>
      <c r="E110" s="58"/>
      <c r="F110" s="43">
        <v>0.36</v>
      </c>
      <c r="G110" s="43"/>
      <c r="H110" s="43"/>
      <c r="I110" s="43"/>
      <c r="J110" s="43"/>
      <c r="K110" s="48">
        <v>0.36</v>
      </c>
      <c r="L110" s="49">
        <v>0</v>
      </c>
      <c r="M110" s="51">
        <v>0</v>
      </c>
      <c r="N110" s="39">
        <v>0</v>
      </c>
      <c r="O110" s="43">
        <v>0</v>
      </c>
      <c r="P110" s="43">
        <v>0</v>
      </c>
      <c r="Q110" s="43">
        <v>0</v>
      </c>
      <c r="R110" s="43">
        <v>0</v>
      </c>
      <c r="S110" s="52">
        <v>0</v>
      </c>
      <c r="T110" s="43"/>
      <c r="U110" s="43"/>
      <c r="V110" s="43">
        <v>0</v>
      </c>
      <c r="W110" s="60">
        <v>0</v>
      </c>
      <c r="X110" s="53">
        <v>0.56906661824892057</v>
      </c>
      <c r="Y110" s="78">
        <v>1</v>
      </c>
      <c r="Z110" s="43" t="s">
        <v>48</v>
      </c>
      <c r="AA110" s="1">
        <v>62</v>
      </c>
      <c r="AB110" s="1" t="s">
        <v>109</v>
      </c>
      <c r="AC110" s="1" t="s">
        <v>110</v>
      </c>
      <c r="AD110" s="36">
        <v>43861</v>
      </c>
      <c r="AE110" s="77"/>
      <c r="AF110" s="1">
        <v>0.36</v>
      </c>
      <c r="AG110" s="1"/>
      <c r="AH110" s="1"/>
      <c r="AI110" s="1"/>
      <c r="AJ110" s="1"/>
      <c r="AK110" s="40">
        <f t="shared" si="6"/>
        <v>0.36</v>
      </c>
      <c r="AL110" s="49">
        <f t="shared" si="8"/>
        <v>0</v>
      </c>
      <c r="AM110" s="51">
        <f t="shared" si="9"/>
        <v>0</v>
      </c>
      <c r="AN110" s="39">
        <f t="shared" si="10"/>
        <v>0</v>
      </c>
      <c r="AO110" s="43">
        <f t="shared" si="11"/>
        <v>0</v>
      </c>
      <c r="AP110" s="43">
        <f t="shared" si="12"/>
        <v>0</v>
      </c>
      <c r="AQ110" s="43">
        <f t="shared" si="13"/>
        <v>0</v>
      </c>
      <c r="AR110" s="43"/>
      <c r="AS110" s="52">
        <f t="shared" si="14"/>
        <v>0</v>
      </c>
      <c r="AT110" s="43">
        <f t="shared" si="15"/>
        <v>0</v>
      </c>
      <c r="AU110" s="43">
        <f t="shared" si="7"/>
        <v>0</v>
      </c>
      <c r="AV110" s="60">
        <f t="shared" si="16"/>
        <v>0</v>
      </c>
      <c r="AW110" s="53">
        <f t="shared" si="17"/>
        <v>0.56906661824892057</v>
      </c>
      <c r="AX110" s="78">
        <v>1</v>
      </c>
      <c r="AY110" s="43" t="s">
        <v>48</v>
      </c>
      <c r="AZ110" s="1">
        <v>62</v>
      </c>
      <c r="BA110" s="1" t="s">
        <v>109</v>
      </c>
      <c r="BB110" s="1" t="s">
        <v>110</v>
      </c>
      <c r="BC110" s="36">
        <v>43890</v>
      </c>
      <c r="BD110" s="58"/>
      <c r="BE110" s="1">
        <v>0.36</v>
      </c>
      <c r="BF110" s="1"/>
      <c r="BG110" s="1"/>
      <c r="BH110" s="1"/>
      <c r="BI110" s="1"/>
      <c r="BJ110" s="40">
        <v>0.36</v>
      </c>
      <c r="BK110" s="49">
        <f t="shared" si="18"/>
        <v>0</v>
      </c>
      <c r="BL110" s="51">
        <f t="shared" si="19"/>
        <v>0</v>
      </c>
      <c r="BM110" s="39">
        <f t="shared" si="20"/>
        <v>0</v>
      </c>
      <c r="BN110" s="43">
        <f t="shared" si="21"/>
        <v>0</v>
      </c>
      <c r="BO110" s="43">
        <f t="shared" si="22"/>
        <v>0</v>
      </c>
      <c r="BP110" s="43">
        <f t="shared" si="23"/>
        <v>0</v>
      </c>
      <c r="BQ110" s="43">
        <f t="shared" si="24"/>
        <v>0</v>
      </c>
      <c r="BR110" s="52">
        <f t="shared" si="25"/>
        <v>0</v>
      </c>
      <c r="BS110" s="43">
        <f t="shared" si="26"/>
        <v>0</v>
      </c>
      <c r="BT110" s="60">
        <f t="shared" si="27"/>
        <v>0</v>
      </c>
      <c r="BU110" s="53">
        <f t="shared" si="28"/>
        <v>0.56906661824892057</v>
      </c>
      <c r="BV110" s="78">
        <v>1</v>
      </c>
      <c r="BW110" s="43" t="s">
        <v>48</v>
      </c>
      <c r="BX110" s="1">
        <v>62</v>
      </c>
      <c r="BY110" s="1" t="s">
        <v>109</v>
      </c>
      <c r="BZ110" s="1" t="s">
        <v>110</v>
      </c>
      <c r="CA110" s="36">
        <v>43890</v>
      </c>
      <c r="CB110" s="58"/>
      <c r="CC110" s="48">
        <v>0.36</v>
      </c>
      <c r="CD110" s="48"/>
      <c r="CE110" s="48"/>
      <c r="CF110" s="48"/>
      <c r="CG110" s="48"/>
      <c r="CH110" s="48">
        <v>0.36</v>
      </c>
      <c r="CI110" s="48">
        <v>0</v>
      </c>
      <c r="CJ110" s="48">
        <v>0</v>
      </c>
      <c r="CK110" s="48">
        <v>0</v>
      </c>
      <c r="CL110" s="48">
        <v>0</v>
      </c>
      <c r="CM110" s="48">
        <v>0</v>
      </c>
      <c r="CN110" s="48">
        <v>0</v>
      </c>
      <c r="CO110" s="48">
        <v>0</v>
      </c>
      <c r="CP110" s="52">
        <f t="shared" si="29"/>
        <v>0</v>
      </c>
      <c r="CQ110" s="43">
        <f t="shared" si="30"/>
        <v>0</v>
      </c>
      <c r="CR110" s="60">
        <f t="shared" si="31"/>
        <v>0</v>
      </c>
      <c r="CS110" s="53">
        <f t="shared" si="32"/>
        <v>0.56906661824892057</v>
      </c>
      <c r="CT110" s="50" t="s">
        <v>231</v>
      </c>
      <c r="CU110" s="1" t="s">
        <v>315</v>
      </c>
    </row>
    <row r="111" spans="1:99" ht="30" customHeight="1" x14ac:dyDescent="0.25">
      <c r="A111" s="1">
        <v>63</v>
      </c>
      <c r="B111" s="1" t="s">
        <v>111</v>
      </c>
      <c r="C111" s="1" t="s">
        <v>275</v>
      </c>
      <c r="D111" s="36">
        <v>43830</v>
      </c>
      <c r="E111" s="58"/>
      <c r="F111" s="43">
        <v>202.6</v>
      </c>
      <c r="G111" s="43">
        <v>63.7</v>
      </c>
      <c r="H111" s="43">
        <v>3555.7799999999997</v>
      </c>
      <c r="I111" s="43"/>
      <c r="J111" s="43"/>
      <c r="K111" s="48">
        <v>3822.08</v>
      </c>
      <c r="L111" s="49">
        <v>32.230000000000018</v>
      </c>
      <c r="M111" s="51">
        <v>3.8675972356780237</v>
      </c>
      <c r="N111" s="39">
        <v>36.097597235678045</v>
      </c>
      <c r="O111" s="43">
        <v>36.097597235678045</v>
      </c>
      <c r="P111" s="43">
        <v>0</v>
      </c>
      <c r="Q111" s="43">
        <v>65.336650996577262</v>
      </c>
      <c r="R111" s="43">
        <v>0</v>
      </c>
      <c r="S111" s="52">
        <v>65.336650996577262</v>
      </c>
      <c r="T111" s="43"/>
      <c r="U111" s="43"/>
      <c r="V111" s="43">
        <v>3.2831476119973835</v>
      </c>
      <c r="W111" s="60">
        <v>68.619798608574641</v>
      </c>
      <c r="X111" s="53">
        <v>17.662478596059458</v>
      </c>
      <c r="Y111" s="78">
        <v>2</v>
      </c>
      <c r="Z111" s="43" t="s">
        <v>48</v>
      </c>
      <c r="AA111" s="1">
        <v>63</v>
      </c>
      <c r="AB111" s="1" t="s">
        <v>111</v>
      </c>
      <c r="AC111" s="1" t="s">
        <v>275</v>
      </c>
      <c r="AD111" s="36">
        <v>43861</v>
      </c>
      <c r="AE111" s="77"/>
      <c r="AF111" s="1">
        <v>281.27</v>
      </c>
      <c r="AG111" s="1">
        <v>63.7</v>
      </c>
      <c r="AH111" s="1">
        <v>3555.7799999999997</v>
      </c>
      <c r="AI111" s="1"/>
      <c r="AJ111" s="1"/>
      <c r="AK111" s="40">
        <f t="shared" si="6"/>
        <v>3900.7499999999995</v>
      </c>
      <c r="AL111" s="49">
        <f t="shared" si="8"/>
        <v>78.669999999999618</v>
      </c>
      <c r="AM111" s="51">
        <f t="shared" si="9"/>
        <v>-69.941743724704367</v>
      </c>
      <c r="AN111" s="39">
        <f t="shared" si="10"/>
        <v>8.7282562752952515</v>
      </c>
      <c r="AO111" s="43">
        <f t="shared" si="11"/>
        <v>8.7282562752952515</v>
      </c>
      <c r="AP111" s="43">
        <f t="shared" si="12"/>
        <v>0</v>
      </c>
      <c r="AQ111" s="43">
        <f t="shared" si="13"/>
        <v>15.798143858284405</v>
      </c>
      <c r="AR111" s="43"/>
      <c r="AS111" s="52">
        <f t="shared" si="14"/>
        <v>15.798143858284405</v>
      </c>
      <c r="AT111" s="43">
        <f t="shared" si="15"/>
        <v>56.622589933060574</v>
      </c>
      <c r="AU111" s="43">
        <f t="shared" si="7"/>
        <v>10.066511849787725</v>
      </c>
      <c r="AV111" s="60">
        <f t="shared" si="16"/>
        <v>82.487245641132716</v>
      </c>
      <c r="AW111" s="53">
        <f t="shared" si="17"/>
        <v>100.14972423719217</v>
      </c>
      <c r="AX111" s="78">
        <v>2</v>
      </c>
      <c r="AY111" s="43" t="s">
        <v>48</v>
      </c>
      <c r="AZ111" s="1">
        <v>63</v>
      </c>
      <c r="BA111" s="1" t="s">
        <v>111</v>
      </c>
      <c r="BB111" s="1" t="s">
        <v>275</v>
      </c>
      <c r="BC111" s="36">
        <v>43890</v>
      </c>
      <c r="BD111" s="58"/>
      <c r="BE111" s="1">
        <v>338.59000000000003</v>
      </c>
      <c r="BF111" s="1">
        <v>63.7</v>
      </c>
      <c r="BG111" s="1">
        <v>3555.7799999999997</v>
      </c>
      <c r="BH111" s="1"/>
      <c r="BI111" s="1"/>
      <c r="BJ111" s="40">
        <v>3958.0699999999997</v>
      </c>
      <c r="BK111" s="49">
        <f t="shared" si="18"/>
        <v>57.320000000000164</v>
      </c>
      <c r="BL111" s="51">
        <f t="shared" si="19"/>
        <v>1.0846201886913971</v>
      </c>
      <c r="BM111" s="39">
        <f t="shared" si="20"/>
        <v>58.40462018869156</v>
      </c>
      <c r="BN111" s="43">
        <f t="shared" si="21"/>
        <v>58.40462018869156</v>
      </c>
      <c r="BO111" s="43">
        <f t="shared" si="22"/>
        <v>0</v>
      </c>
      <c r="BP111" s="43">
        <f t="shared" si="23"/>
        <v>105.71236254153173</v>
      </c>
      <c r="BQ111" s="43">
        <f t="shared" si="24"/>
        <v>0</v>
      </c>
      <c r="BR111" s="52">
        <f t="shared" si="25"/>
        <v>105.71236254153173</v>
      </c>
      <c r="BS111" s="43">
        <f t="shared" si="26"/>
        <v>7.1124659910832086</v>
      </c>
      <c r="BT111" s="60">
        <f t="shared" si="27"/>
        <v>112.82482853261494</v>
      </c>
      <c r="BU111" s="53">
        <f t="shared" si="28"/>
        <v>212.97455276980713</v>
      </c>
      <c r="BV111" s="78">
        <v>2</v>
      </c>
      <c r="BW111" s="43" t="s">
        <v>48</v>
      </c>
      <c r="BX111" s="1">
        <v>63</v>
      </c>
      <c r="BY111" s="1" t="s">
        <v>111</v>
      </c>
      <c r="BZ111" s="1" t="s">
        <v>275</v>
      </c>
      <c r="CA111" s="36">
        <v>43890</v>
      </c>
      <c r="CB111" s="58"/>
      <c r="CC111" s="48">
        <v>338.59000000000003</v>
      </c>
      <c r="CD111" s="48">
        <v>63.7</v>
      </c>
      <c r="CE111" s="48">
        <v>3555.7799999999997</v>
      </c>
      <c r="CF111" s="48"/>
      <c r="CG111" s="48"/>
      <c r="CH111" s="48">
        <v>3958.0699999999997</v>
      </c>
      <c r="CI111" s="48">
        <v>57.320000000000164</v>
      </c>
      <c r="CJ111" s="48">
        <v>1.0846201886913971</v>
      </c>
      <c r="CK111" s="48">
        <v>58.40462018869156</v>
      </c>
      <c r="CL111" s="48">
        <v>58.40462018869156</v>
      </c>
      <c r="CM111" s="48">
        <v>0</v>
      </c>
      <c r="CN111" s="48">
        <v>105.71236254153173</v>
      </c>
      <c r="CO111" s="48">
        <v>0</v>
      </c>
      <c r="CP111" s="52">
        <f t="shared" si="29"/>
        <v>117.47998830394474</v>
      </c>
      <c r="CQ111" s="43">
        <f t="shared" si="30"/>
        <v>7.1124659910832086</v>
      </c>
      <c r="CR111" s="60">
        <f t="shared" si="31"/>
        <v>124.59245429502795</v>
      </c>
      <c r="CS111" s="53">
        <f t="shared" si="32"/>
        <v>337.56700706483508</v>
      </c>
      <c r="CT111" s="50" t="s">
        <v>231</v>
      </c>
      <c r="CU111" s="1" t="s">
        <v>315</v>
      </c>
    </row>
    <row r="112" spans="1:99" ht="30" customHeight="1" x14ac:dyDescent="0.25">
      <c r="A112" s="1">
        <v>64</v>
      </c>
      <c r="B112" s="1" t="s">
        <v>112</v>
      </c>
      <c r="C112" s="1" t="s">
        <v>113</v>
      </c>
      <c r="D112" s="36">
        <v>43830</v>
      </c>
      <c r="E112" s="58"/>
      <c r="F112" s="43">
        <v>339.72</v>
      </c>
      <c r="G112" s="43"/>
      <c r="H112" s="43"/>
      <c r="I112" s="43"/>
      <c r="J112" s="43"/>
      <c r="K112" s="48">
        <v>339.72</v>
      </c>
      <c r="L112" s="49">
        <v>0.30000000000001137</v>
      </c>
      <c r="M112" s="51">
        <v>3.5999974269421357E-2</v>
      </c>
      <c r="N112" s="39">
        <v>0.33599997426943273</v>
      </c>
      <c r="O112" s="43">
        <v>0.33599997426943273</v>
      </c>
      <c r="P112" s="43">
        <v>0</v>
      </c>
      <c r="Q112" s="43">
        <v>0.60815995342767326</v>
      </c>
      <c r="R112" s="43">
        <v>0</v>
      </c>
      <c r="S112" s="52">
        <v>0.60815995342767326</v>
      </c>
      <c r="T112" s="43"/>
      <c r="U112" s="43"/>
      <c r="V112" s="43">
        <v>3.0559859869663412E-2</v>
      </c>
      <c r="W112" s="60">
        <v>0.63871981329733662</v>
      </c>
      <c r="X112" s="53">
        <v>-375.71844439681615</v>
      </c>
      <c r="Y112" s="78">
        <v>1</v>
      </c>
      <c r="Z112" s="43" t="s">
        <v>48</v>
      </c>
      <c r="AA112" s="1">
        <v>64</v>
      </c>
      <c r="AB112" s="1" t="s">
        <v>112</v>
      </c>
      <c r="AC112" s="1" t="s">
        <v>113</v>
      </c>
      <c r="AD112" s="36">
        <v>43861</v>
      </c>
      <c r="AE112" s="77"/>
      <c r="AF112" s="1">
        <v>340.51</v>
      </c>
      <c r="AG112" s="1"/>
      <c r="AH112" s="1"/>
      <c r="AI112" s="1"/>
      <c r="AJ112" s="1"/>
      <c r="AK112" s="40">
        <f t="shared" si="6"/>
        <v>340.51</v>
      </c>
      <c r="AL112" s="49">
        <f t="shared" si="8"/>
        <v>0.78999999999996362</v>
      </c>
      <c r="AM112" s="51">
        <f t="shared" si="9"/>
        <v>-0.70235130980696792</v>
      </c>
      <c r="AN112" s="39">
        <f t="shared" si="10"/>
        <v>8.7648690192995704E-2</v>
      </c>
      <c r="AO112" s="43">
        <f t="shared" si="11"/>
        <v>8.7648690192995704E-2</v>
      </c>
      <c r="AP112" s="43">
        <f t="shared" si="12"/>
        <v>0</v>
      </c>
      <c r="AQ112" s="43">
        <f t="shared" si="13"/>
        <v>0.15864412924932222</v>
      </c>
      <c r="AR112" s="43"/>
      <c r="AS112" s="52">
        <f t="shared" si="14"/>
        <v>0.15864412924932222</v>
      </c>
      <c r="AT112" s="43">
        <f t="shared" si="15"/>
        <v>0.56860106835027402</v>
      </c>
      <c r="AU112" s="43">
        <f t="shared" si="7"/>
        <v>0.10108738224649781</v>
      </c>
      <c r="AV112" s="60">
        <f t="shared" si="16"/>
        <v>0.8283325798460941</v>
      </c>
      <c r="AW112" s="53">
        <f t="shared" si="17"/>
        <v>-374.89011181697003</v>
      </c>
      <c r="AX112" s="78">
        <v>1</v>
      </c>
      <c r="AY112" s="43" t="s">
        <v>48</v>
      </c>
      <c r="AZ112" s="1">
        <v>64</v>
      </c>
      <c r="BA112" s="1" t="s">
        <v>112</v>
      </c>
      <c r="BB112" s="1" t="s">
        <v>113</v>
      </c>
      <c r="BC112" s="36">
        <v>43890</v>
      </c>
      <c r="BD112" s="58"/>
      <c r="BE112" s="1">
        <v>340.85</v>
      </c>
      <c r="BF112" s="1"/>
      <c r="BG112" s="1"/>
      <c r="BH112" s="1"/>
      <c r="BI112" s="1"/>
      <c r="BJ112" s="40">
        <v>340.85</v>
      </c>
      <c r="BK112" s="49">
        <f t="shared" si="18"/>
        <v>0.34000000000003183</v>
      </c>
      <c r="BL112" s="51">
        <f t="shared" si="19"/>
        <v>6.4335461297122904E-3</v>
      </c>
      <c r="BM112" s="39">
        <f t="shared" si="20"/>
        <v>0.34643354612974414</v>
      </c>
      <c r="BN112" s="43">
        <f t="shared" si="21"/>
        <v>0.34643354612974414</v>
      </c>
      <c r="BO112" s="43">
        <f t="shared" si="22"/>
        <v>0</v>
      </c>
      <c r="BP112" s="43">
        <f t="shared" si="23"/>
        <v>0.62704471849483689</v>
      </c>
      <c r="BQ112" s="43">
        <f t="shared" si="24"/>
        <v>0</v>
      </c>
      <c r="BR112" s="52">
        <f t="shared" si="25"/>
        <v>0.62704471849483689</v>
      </c>
      <c r="BS112" s="43">
        <f t="shared" si="26"/>
        <v>4.2188388642158244E-2</v>
      </c>
      <c r="BT112" s="60">
        <f t="shared" si="27"/>
        <v>0.66923310713699513</v>
      </c>
      <c r="BU112" s="53">
        <f t="shared" si="28"/>
        <v>-374.22087870983302</v>
      </c>
      <c r="BV112" s="78">
        <v>1</v>
      </c>
      <c r="BW112" s="43" t="s">
        <v>48</v>
      </c>
      <c r="BX112" s="1">
        <v>64</v>
      </c>
      <c r="BY112" s="1" t="s">
        <v>112</v>
      </c>
      <c r="BZ112" s="1" t="s">
        <v>113</v>
      </c>
      <c r="CA112" s="36">
        <v>43890</v>
      </c>
      <c r="CB112" s="58"/>
      <c r="CC112" s="48">
        <v>340.85</v>
      </c>
      <c r="CD112" s="48"/>
      <c r="CE112" s="48"/>
      <c r="CF112" s="48"/>
      <c r="CG112" s="48"/>
      <c r="CH112" s="48">
        <v>340.85</v>
      </c>
      <c r="CI112" s="48">
        <v>0.34000000000003183</v>
      </c>
      <c r="CJ112" s="48">
        <v>6.4335461297122904E-3</v>
      </c>
      <c r="CK112" s="48">
        <v>0.34643354612974414</v>
      </c>
      <c r="CL112" s="48">
        <v>0.34643354612974414</v>
      </c>
      <c r="CM112" s="48">
        <v>0</v>
      </c>
      <c r="CN112" s="48">
        <v>0.62704471849483689</v>
      </c>
      <c r="CO112" s="48">
        <v>0</v>
      </c>
      <c r="CP112" s="52">
        <f t="shared" si="29"/>
        <v>0.69684570871152884</v>
      </c>
      <c r="CQ112" s="43">
        <f t="shared" si="30"/>
        <v>4.2188388642158237E-2</v>
      </c>
      <c r="CR112" s="60">
        <f t="shared" si="31"/>
        <v>0.73903409735368708</v>
      </c>
      <c r="CS112" s="53">
        <f t="shared" si="32"/>
        <v>-373.48184461247934</v>
      </c>
      <c r="CT112" s="50" t="s">
        <v>231</v>
      </c>
      <c r="CU112" s="1" t="s">
        <v>315</v>
      </c>
    </row>
    <row r="113" spans="1:99" ht="30" customHeight="1" x14ac:dyDescent="0.25">
      <c r="A113" s="1">
        <v>65</v>
      </c>
      <c r="B113" s="1" t="s">
        <v>114</v>
      </c>
      <c r="C113" s="1" t="s">
        <v>115</v>
      </c>
      <c r="D113" s="36">
        <v>43830</v>
      </c>
      <c r="E113" s="58"/>
      <c r="F113" s="43">
        <v>105.82000000000001</v>
      </c>
      <c r="G113" s="43"/>
      <c r="H113" s="43"/>
      <c r="I113" s="43"/>
      <c r="J113" s="43"/>
      <c r="K113" s="48">
        <v>105.82000000000001</v>
      </c>
      <c r="L113" s="49">
        <v>0</v>
      </c>
      <c r="M113" s="51">
        <v>0</v>
      </c>
      <c r="N113" s="39">
        <v>0</v>
      </c>
      <c r="O113" s="43">
        <v>0</v>
      </c>
      <c r="P113" s="43">
        <v>0</v>
      </c>
      <c r="Q113" s="43">
        <v>0</v>
      </c>
      <c r="R113" s="43">
        <v>0</v>
      </c>
      <c r="S113" s="52">
        <v>0</v>
      </c>
      <c r="T113" s="43"/>
      <c r="U113" s="43"/>
      <c r="V113" s="43">
        <v>0</v>
      </c>
      <c r="W113" s="60">
        <v>0</v>
      </c>
      <c r="X113" s="53">
        <v>-185.48254210508651</v>
      </c>
      <c r="Y113" s="78">
        <v>1</v>
      </c>
      <c r="Z113" s="43" t="s">
        <v>48</v>
      </c>
      <c r="AA113" s="1">
        <v>65</v>
      </c>
      <c r="AB113" s="1" t="s">
        <v>114</v>
      </c>
      <c r="AC113" s="1" t="s">
        <v>115</v>
      </c>
      <c r="AD113" s="36">
        <v>43861</v>
      </c>
      <c r="AE113" s="77"/>
      <c r="AF113" s="1">
        <v>105.82000000000001</v>
      </c>
      <c r="AG113" s="1"/>
      <c r="AH113" s="1"/>
      <c r="AI113" s="1"/>
      <c r="AJ113" s="1"/>
      <c r="AK113" s="40">
        <f t="shared" ref="AK113:AK165" si="33">AF113+AG113+AH113+AI113</f>
        <v>105.82000000000001</v>
      </c>
      <c r="AL113" s="49">
        <f t="shared" si="8"/>
        <v>0</v>
      </c>
      <c r="AM113" s="51">
        <f t="shared" si="9"/>
        <v>0</v>
      </c>
      <c r="AN113" s="39">
        <f t="shared" si="10"/>
        <v>0</v>
      </c>
      <c r="AO113" s="43">
        <f t="shared" si="11"/>
        <v>0</v>
      </c>
      <c r="AP113" s="43">
        <f t="shared" si="12"/>
        <v>0</v>
      </c>
      <c r="AQ113" s="43">
        <f t="shared" si="13"/>
        <v>0</v>
      </c>
      <c r="AR113" s="43"/>
      <c r="AS113" s="52">
        <f t="shared" si="14"/>
        <v>0</v>
      </c>
      <c r="AT113" s="43">
        <f t="shared" si="15"/>
        <v>0</v>
      </c>
      <c r="AU113" s="43">
        <f t="shared" ref="AU113:AU165" si="34">$AE$4/$AE$2*AS113</f>
        <v>0</v>
      </c>
      <c r="AV113" s="60">
        <f t="shared" si="16"/>
        <v>0</v>
      </c>
      <c r="AW113" s="53">
        <f t="shared" si="17"/>
        <v>-185.48254210508651</v>
      </c>
      <c r="AX113" s="78">
        <v>1</v>
      </c>
      <c r="AY113" s="43" t="s">
        <v>48</v>
      </c>
      <c r="AZ113" s="1">
        <v>65</v>
      </c>
      <c r="BA113" s="1" t="s">
        <v>114</v>
      </c>
      <c r="BB113" s="1" t="s">
        <v>115</v>
      </c>
      <c r="BC113" s="36">
        <v>43890</v>
      </c>
      <c r="BD113" s="58"/>
      <c r="BE113" s="1">
        <v>105.82000000000001</v>
      </c>
      <c r="BF113" s="1"/>
      <c r="BG113" s="1"/>
      <c r="BH113" s="1"/>
      <c r="BI113" s="1"/>
      <c r="BJ113" s="40">
        <v>105.82000000000001</v>
      </c>
      <c r="BK113" s="49">
        <f t="shared" si="18"/>
        <v>0</v>
      </c>
      <c r="BL113" s="51">
        <f t="shared" si="19"/>
        <v>0</v>
      </c>
      <c r="BM113" s="39">
        <f t="shared" si="20"/>
        <v>0</v>
      </c>
      <c r="BN113" s="43">
        <f t="shared" si="21"/>
        <v>0</v>
      </c>
      <c r="BO113" s="43">
        <f t="shared" si="22"/>
        <v>0</v>
      </c>
      <c r="BP113" s="43">
        <f t="shared" si="23"/>
        <v>0</v>
      </c>
      <c r="BQ113" s="43">
        <f t="shared" si="24"/>
        <v>0</v>
      </c>
      <c r="BR113" s="52">
        <f t="shared" si="25"/>
        <v>0</v>
      </c>
      <c r="BS113" s="43">
        <f t="shared" si="26"/>
        <v>0</v>
      </c>
      <c r="BT113" s="60">
        <f t="shared" si="27"/>
        <v>0</v>
      </c>
      <c r="BU113" s="53">
        <f t="shared" si="28"/>
        <v>-185.48254210508651</v>
      </c>
      <c r="BV113" s="78">
        <v>1</v>
      </c>
      <c r="BW113" s="43" t="s">
        <v>48</v>
      </c>
      <c r="BX113" s="1">
        <v>65</v>
      </c>
      <c r="BY113" s="1" t="s">
        <v>114</v>
      </c>
      <c r="BZ113" s="1" t="s">
        <v>115</v>
      </c>
      <c r="CA113" s="36">
        <v>43890</v>
      </c>
      <c r="CB113" s="58"/>
      <c r="CC113" s="48">
        <v>105.82000000000001</v>
      </c>
      <c r="CD113" s="48"/>
      <c r="CE113" s="48"/>
      <c r="CF113" s="48"/>
      <c r="CG113" s="48"/>
      <c r="CH113" s="48">
        <v>105.82000000000001</v>
      </c>
      <c r="CI113" s="48">
        <v>0</v>
      </c>
      <c r="CJ113" s="48">
        <v>0</v>
      </c>
      <c r="CK113" s="48">
        <v>0</v>
      </c>
      <c r="CL113" s="48">
        <v>0</v>
      </c>
      <c r="CM113" s="48">
        <v>0</v>
      </c>
      <c r="CN113" s="48">
        <v>0</v>
      </c>
      <c r="CO113" s="48">
        <v>0</v>
      </c>
      <c r="CP113" s="52">
        <f t="shared" si="29"/>
        <v>0</v>
      </c>
      <c r="CQ113" s="43">
        <f t="shared" si="30"/>
        <v>0</v>
      </c>
      <c r="CR113" s="60">
        <f t="shared" si="31"/>
        <v>0</v>
      </c>
      <c r="CS113" s="53">
        <f t="shared" si="32"/>
        <v>-185.48254210508651</v>
      </c>
      <c r="CT113" s="50" t="s">
        <v>231</v>
      </c>
      <c r="CU113" s="1" t="s">
        <v>315</v>
      </c>
    </row>
    <row r="114" spans="1:99" ht="30" customHeight="1" x14ac:dyDescent="0.25">
      <c r="A114" s="1">
        <v>66</v>
      </c>
      <c r="B114" s="1" t="s">
        <v>116</v>
      </c>
      <c r="C114" s="1" t="s">
        <v>117</v>
      </c>
      <c r="D114" s="36">
        <v>43830</v>
      </c>
      <c r="E114" s="58"/>
      <c r="F114" s="43">
        <v>1484.33</v>
      </c>
      <c r="G114" s="43"/>
      <c r="H114" s="43"/>
      <c r="I114" s="43"/>
      <c r="J114" s="43"/>
      <c r="K114" s="48">
        <v>1484.33</v>
      </c>
      <c r="L114" s="49">
        <v>0.11999999999989086</v>
      </c>
      <c r="M114" s="51">
        <v>1.4399989707754902E-2</v>
      </c>
      <c r="N114" s="39">
        <v>0.13439998970764577</v>
      </c>
      <c r="O114" s="43">
        <v>0.13439998970764577</v>
      </c>
      <c r="P114" s="43">
        <v>0</v>
      </c>
      <c r="Q114" s="43">
        <v>0.24326398137083885</v>
      </c>
      <c r="R114" s="43">
        <v>0</v>
      </c>
      <c r="S114" s="52">
        <v>0.24326398137083885</v>
      </c>
      <c r="T114" s="43"/>
      <c r="U114" s="43"/>
      <c r="V114" s="43">
        <v>1.2223943947853784E-2</v>
      </c>
      <c r="W114" s="60">
        <v>0.25548792531869263</v>
      </c>
      <c r="X114" s="53">
        <v>-1197.5777537043139</v>
      </c>
      <c r="Y114" s="78">
        <v>1</v>
      </c>
      <c r="Z114" s="43" t="s">
        <v>48</v>
      </c>
      <c r="AA114" s="1">
        <v>66</v>
      </c>
      <c r="AB114" s="1" t="s">
        <v>116</v>
      </c>
      <c r="AC114" s="1" t="s">
        <v>117</v>
      </c>
      <c r="AD114" s="36">
        <v>43861</v>
      </c>
      <c r="AE114" s="77"/>
      <c r="AF114" s="1">
        <v>1484.74</v>
      </c>
      <c r="AG114" s="1"/>
      <c r="AH114" s="1"/>
      <c r="AI114" s="1"/>
      <c r="AJ114" s="1"/>
      <c r="AK114" s="40">
        <f t="shared" si="33"/>
        <v>1484.74</v>
      </c>
      <c r="AL114" s="49">
        <f t="shared" ref="AL114:AL165" si="35">AK114-K114</f>
        <v>0.41000000000008185</v>
      </c>
      <c r="AM114" s="51">
        <f t="shared" ref="AM114:AM165" si="36">$F$35/$E$35*AL114</f>
        <v>-0.36451143926699697</v>
      </c>
      <c r="AN114" s="39">
        <f t="shared" ref="AN114:AN165" si="37">AL114+AM114</f>
        <v>4.5488560733084882E-2</v>
      </c>
      <c r="AO114" s="43">
        <f t="shared" ref="AO114:AO165" si="38">AN114</f>
        <v>4.5488560733084882E-2</v>
      </c>
      <c r="AP114" s="43">
        <f t="shared" ref="AP114:AP165" si="39">AN114-AO114</f>
        <v>0</v>
      </c>
      <c r="AQ114" s="43">
        <f t="shared" ref="AQ114:AQ165" si="40">AO114*1.81</f>
        <v>8.2334294926883642E-2</v>
      </c>
      <c r="AR114" s="43"/>
      <c r="AS114" s="52">
        <f t="shared" ref="AS114:AS165" si="41">AQ114</f>
        <v>8.2334294926883642E-2</v>
      </c>
      <c r="AT114" s="43">
        <f t="shared" ref="AT114:AT165" si="42">$E$9/$E$8*AN114*2.9</f>
        <v>0.29509675699198679</v>
      </c>
      <c r="AU114" s="43">
        <f t="shared" si="34"/>
        <v>5.2463071798828198E-2</v>
      </c>
      <c r="AV114" s="60">
        <f t="shared" ref="AV114:AV165" si="43">AS114+AT114+AU114</f>
        <v>0.42989412371769864</v>
      </c>
      <c r="AW114" s="53">
        <f t="shared" ref="AW114:AW165" si="44">X114-AE114+AV114</f>
        <v>-1197.1478595805961</v>
      </c>
      <c r="AX114" s="78">
        <v>1</v>
      </c>
      <c r="AY114" s="43" t="s">
        <v>48</v>
      </c>
      <c r="AZ114" s="1">
        <v>66</v>
      </c>
      <c r="BA114" s="1" t="s">
        <v>116</v>
      </c>
      <c r="BB114" s="1" t="s">
        <v>117</v>
      </c>
      <c r="BC114" s="36">
        <v>43890</v>
      </c>
      <c r="BD114" s="58"/>
      <c r="BE114" s="1">
        <v>1484.77</v>
      </c>
      <c r="BF114" s="1"/>
      <c r="BG114" s="1"/>
      <c r="BH114" s="1"/>
      <c r="BI114" s="1"/>
      <c r="BJ114" s="40">
        <v>1484.77</v>
      </c>
      <c r="BK114" s="49">
        <f t="shared" ref="BK114:BK165" si="45">BJ114-AK114</f>
        <v>2.9999999999972715E-2</v>
      </c>
      <c r="BL114" s="51">
        <f t="shared" ref="BL114:BL165" si="46">$F$36/$E$36*BK114</f>
        <v>5.6766583497404452E-4</v>
      </c>
      <c r="BM114" s="39">
        <f t="shared" ref="BM114:BM165" si="47">BK114+BL114</f>
        <v>3.0567665834946758E-2</v>
      </c>
      <c r="BN114" s="43">
        <f t="shared" ref="BN114:BN165" si="48">IF(BM114&gt;=110,110,BM114)</f>
        <v>3.0567665834946758E-2</v>
      </c>
      <c r="BO114" s="43">
        <f t="shared" ref="BO114:BO165" si="49">BM114-BN114</f>
        <v>0</v>
      </c>
      <c r="BP114" s="43">
        <f t="shared" ref="BP114:BP165" si="50">BN114*1.81</f>
        <v>5.5327475161253636E-2</v>
      </c>
      <c r="BQ114" s="43">
        <f t="shared" ref="BQ114:BQ165" si="51">BO114*$BC$12</f>
        <v>0</v>
      </c>
      <c r="BR114" s="52">
        <f t="shared" ref="BR114:BR165" si="52">BP114+BQ114</f>
        <v>5.5327475161253636E-2</v>
      </c>
      <c r="BS114" s="43">
        <f t="shared" ref="BS114:BS165" si="53">$BD$4/$BD$6*BR114</f>
        <v>3.7225048801866989E-3</v>
      </c>
      <c r="BT114" s="60">
        <f t="shared" ref="BT114:BT165" si="54">BR114+BS114</f>
        <v>5.9049980041440332E-2</v>
      </c>
      <c r="BU114" s="53">
        <f t="shared" ref="BU114:BU165" si="55">AW114-BD114+BT114</f>
        <v>-1197.0888096005547</v>
      </c>
      <c r="BV114" s="78">
        <v>1</v>
      </c>
      <c r="BW114" s="43" t="s">
        <v>48</v>
      </c>
      <c r="BX114" s="1">
        <v>66</v>
      </c>
      <c r="BY114" s="1" t="s">
        <v>116</v>
      </c>
      <c r="BZ114" s="1" t="s">
        <v>117</v>
      </c>
      <c r="CA114" s="36">
        <v>43890</v>
      </c>
      <c r="CB114" s="58"/>
      <c r="CC114" s="48">
        <v>1484.77</v>
      </c>
      <c r="CD114" s="48"/>
      <c r="CE114" s="48"/>
      <c r="CF114" s="48"/>
      <c r="CG114" s="48"/>
      <c r="CH114" s="48">
        <v>1484.77</v>
      </c>
      <c r="CI114" s="48">
        <v>2.9999999999972715E-2</v>
      </c>
      <c r="CJ114" s="48">
        <v>5.6766583497404452E-4</v>
      </c>
      <c r="CK114" s="48">
        <v>3.0567665834946758E-2</v>
      </c>
      <c r="CL114" s="48">
        <v>3.0567665834946758E-2</v>
      </c>
      <c r="CM114" s="48">
        <v>0</v>
      </c>
      <c r="CN114" s="48">
        <v>5.5327475161253636E-2</v>
      </c>
      <c r="CO114" s="48">
        <v>0</v>
      </c>
      <c r="CP114" s="52">
        <f t="shared" ref="CP114:CP165" si="56">(CN114+CO114)*$I$11</f>
        <v>6.1486386062720277E-2</v>
      </c>
      <c r="CQ114" s="43">
        <f t="shared" ref="CQ114:CQ165" si="57">$BD$4/$BD$6*CP114/$I$11</f>
        <v>3.7225048801866984E-3</v>
      </c>
      <c r="CR114" s="60">
        <f t="shared" ref="CR114:CR165" si="58">CP114+CQ114</f>
        <v>6.520889094290698E-2</v>
      </c>
      <c r="CS114" s="53">
        <f t="shared" ref="CS114:CS165" si="59">BU114-CB114+CR114</f>
        <v>-1197.0236007096119</v>
      </c>
      <c r="CT114" s="50" t="s">
        <v>231</v>
      </c>
      <c r="CU114" s="1" t="s">
        <v>315</v>
      </c>
    </row>
    <row r="115" spans="1:99" ht="30" customHeight="1" x14ac:dyDescent="0.25">
      <c r="A115" s="1">
        <v>67</v>
      </c>
      <c r="B115" s="1" t="s">
        <v>118</v>
      </c>
      <c r="C115" s="1" t="s">
        <v>119</v>
      </c>
      <c r="D115" s="36">
        <v>43830</v>
      </c>
      <c r="E115" s="58"/>
      <c r="F115" s="43">
        <v>7734.09</v>
      </c>
      <c r="G115" s="43"/>
      <c r="H115" s="43"/>
      <c r="I115" s="43"/>
      <c r="J115" s="43"/>
      <c r="K115" s="48">
        <v>7734.09</v>
      </c>
      <c r="L115" s="49">
        <v>1103.3400000000001</v>
      </c>
      <c r="M115" s="51">
        <v>132.40070536807286</v>
      </c>
      <c r="N115" s="39">
        <v>1235.7407053680731</v>
      </c>
      <c r="O115" s="43">
        <v>110</v>
      </c>
      <c r="P115" s="43">
        <v>1125.7407053680731</v>
      </c>
      <c r="Q115" s="43">
        <v>199.1</v>
      </c>
      <c r="R115" s="43">
        <v>2637.2824525202086</v>
      </c>
      <c r="S115" s="52">
        <v>2836.3824525202085</v>
      </c>
      <c r="T115" s="43"/>
      <c r="U115" s="43"/>
      <c r="V115" s="43">
        <v>142.52738904831284</v>
      </c>
      <c r="W115" s="60">
        <v>2978.9098415685212</v>
      </c>
      <c r="X115" s="53">
        <v>7649.2218384410808</v>
      </c>
      <c r="Y115" s="78">
        <v>1</v>
      </c>
      <c r="Z115" s="43" t="s">
        <v>48</v>
      </c>
      <c r="AA115" s="1">
        <v>67</v>
      </c>
      <c r="AB115" s="1" t="s">
        <v>118</v>
      </c>
      <c r="AC115" s="1" t="s">
        <v>119</v>
      </c>
      <c r="AD115" s="36">
        <v>43861</v>
      </c>
      <c r="AE115" s="77"/>
      <c r="AF115" s="1">
        <v>8995.43</v>
      </c>
      <c r="AG115" s="1"/>
      <c r="AH115" s="1"/>
      <c r="AI115" s="1"/>
      <c r="AJ115" s="1"/>
      <c r="AK115" s="40">
        <f t="shared" si="33"/>
        <v>8995.43</v>
      </c>
      <c r="AL115" s="49">
        <f t="shared" si="35"/>
        <v>1261.3400000000001</v>
      </c>
      <c r="AM115" s="51">
        <f t="shared" si="36"/>
        <v>-1121.3972165974201</v>
      </c>
      <c r="AN115" s="39">
        <f t="shared" si="37"/>
        <v>139.94278340258006</v>
      </c>
      <c r="AO115" s="43">
        <f t="shared" si="38"/>
        <v>139.94278340258006</v>
      </c>
      <c r="AP115" s="43">
        <f t="shared" si="39"/>
        <v>0</v>
      </c>
      <c r="AQ115" s="43">
        <f t="shared" si="40"/>
        <v>253.29643795866991</v>
      </c>
      <c r="AR115" s="43"/>
      <c r="AS115" s="52">
        <f t="shared" si="41"/>
        <v>253.29643795866991</v>
      </c>
      <c r="AT115" s="43">
        <f t="shared" si="42"/>
        <v>907.84717918097135</v>
      </c>
      <c r="AU115" s="43">
        <f t="shared" si="34"/>
        <v>161.3994414212701</v>
      </c>
      <c r="AV115" s="60">
        <f t="shared" si="43"/>
        <v>1322.5430585609113</v>
      </c>
      <c r="AW115" s="53">
        <f t="shared" si="44"/>
        <v>8971.7648970019927</v>
      </c>
      <c r="AX115" s="78">
        <v>1</v>
      </c>
      <c r="AY115" s="43" t="s">
        <v>48</v>
      </c>
      <c r="AZ115" s="1">
        <v>67</v>
      </c>
      <c r="BA115" s="1" t="s">
        <v>118</v>
      </c>
      <c r="BB115" s="1" t="s">
        <v>119</v>
      </c>
      <c r="BC115" s="36">
        <v>43890</v>
      </c>
      <c r="BD115" s="58"/>
      <c r="BE115" s="1">
        <v>10167.02</v>
      </c>
      <c r="BF115" s="1"/>
      <c r="BG115" s="1"/>
      <c r="BH115" s="1"/>
      <c r="BI115" s="1"/>
      <c r="BJ115" s="40">
        <v>10167.02</v>
      </c>
      <c r="BK115" s="49">
        <f t="shared" si="45"/>
        <v>1171.5900000000001</v>
      </c>
      <c r="BL115" s="51">
        <f t="shared" si="46"/>
        <v>22.169053853261524</v>
      </c>
      <c r="BM115" s="39">
        <f t="shared" si="47"/>
        <v>1193.7590538532618</v>
      </c>
      <c r="BN115" s="43">
        <f t="shared" si="48"/>
        <v>110</v>
      </c>
      <c r="BO115" s="43">
        <f t="shared" si="49"/>
        <v>1083.7590538532618</v>
      </c>
      <c r="BP115" s="43">
        <f t="shared" si="50"/>
        <v>199.1</v>
      </c>
      <c r="BQ115" s="43">
        <f t="shared" si="51"/>
        <v>2397.6834987564644</v>
      </c>
      <c r="BR115" s="52">
        <f t="shared" si="52"/>
        <v>2596.7834987564643</v>
      </c>
      <c r="BS115" s="43">
        <f t="shared" si="53"/>
        <v>174.71498959126188</v>
      </c>
      <c r="BT115" s="60">
        <f t="shared" si="54"/>
        <v>2771.4984883477264</v>
      </c>
      <c r="BU115" s="53">
        <f t="shared" si="55"/>
        <v>11743.263385349719</v>
      </c>
      <c r="BV115" s="78">
        <v>1</v>
      </c>
      <c r="BW115" s="43" t="s">
        <v>48</v>
      </c>
      <c r="BX115" s="1">
        <v>67</v>
      </c>
      <c r="BY115" s="1" t="s">
        <v>118</v>
      </c>
      <c r="BZ115" s="1" t="s">
        <v>119</v>
      </c>
      <c r="CA115" s="36">
        <v>43890</v>
      </c>
      <c r="CB115" s="58"/>
      <c r="CC115" s="48">
        <v>10167.02</v>
      </c>
      <c r="CD115" s="48"/>
      <c r="CE115" s="48"/>
      <c r="CF115" s="48"/>
      <c r="CG115" s="48"/>
      <c r="CH115" s="48">
        <v>10167.02</v>
      </c>
      <c r="CI115" s="48">
        <v>1171.5900000000001</v>
      </c>
      <c r="CJ115" s="48">
        <v>22.169053853261524</v>
      </c>
      <c r="CK115" s="48">
        <v>1193.7590538532618</v>
      </c>
      <c r="CL115" s="48">
        <v>110</v>
      </c>
      <c r="CM115" s="48">
        <v>1083.7590538532618</v>
      </c>
      <c r="CN115" s="48">
        <v>199.1</v>
      </c>
      <c r="CO115" s="48">
        <v>2397.6834987564644</v>
      </c>
      <c r="CP115" s="52">
        <f t="shared" si="56"/>
        <v>2885.8506964304361</v>
      </c>
      <c r="CQ115" s="43">
        <f t="shared" si="57"/>
        <v>174.71498959126185</v>
      </c>
      <c r="CR115" s="60">
        <f t="shared" si="58"/>
        <v>3060.5656860216977</v>
      </c>
      <c r="CS115" s="53">
        <f t="shared" si="59"/>
        <v>14803.829071371416</v>
      </c>
      <c r="CT115" s="50" t="s">
        <v>231</v>
      </c>
      <c r="CU115" s="1" t="s">
        <v>315</v>
      </c>
    </row>
    <row r="116" spans="1:99" ht="30" customHeight="1" x14ac:dyDescent="0.25">
      <c r="A116" s="1">
        <v>68</v>
      </c>
      <c r="B116" s="1" t="s">
        <v>120</v>
      </c>
      <c r="C116" s="1" t="s">
        <v>121</v>
      </c>
      <c r="D116" s="36">
        <v>43830</v>
      </c>
      <c r="E116" s="58"/>
      <c r="F116" s="43">
        <v>631.89</v>
      </c>
      <c r="G116" s="43"/>
      <c r="H116" s="43"/>
      <c r="I116" s="43"/>
      <c r="J116" s="43"/>
      <c r="K116" s="48">
        <v>631.89</v>
      </c>
      <c r="L116" s="49">
        <v>0</v>
      </c>
      <c r="M116" s="51">
        <v>0</v>
      </c>
      <c r="N116" s="39">
        <v>0</v>
      </c>
      <c r="O116" s="43">
        <v>0</v>
      </c>
      <c r="P116" s="43">
        <v>0</v>
      </c>
      <c r="Q116" s="43">
        <v>0</v>
      </c>
      <c r="R116" s="43">
        <v>0</v>
      </c>
      <c r="S116" s="52">
        <v>0</v>
      </c>
      <c r="T116" s="43"/>
      <c r="U116" s="43"/>
      <c r="V116" s="43">
        <v>0</v>
      </c>
      <c r="W116" s="60">
        <v>0</v>
      </c>
      <c r="X116" s="53">
        <v>-786.41077162704983</v>
      </c>
      <c r="Y116" s="78">
        <v>1</v>
      </c>
      <c r="Z116" s="43" t="s">
        <v>48</v>
      </c>
      <c r="AA116" s="1">
        <v>68</v>
      </c>
      <c r="AB116" s="1" t="s">
        <v>120</v>
      </c>
      <c r="AC116" s="1" t="s">
        <v>121</v>
      </c>
      <c r="AD116" s="36">
        <v>43861</v>
      </c>
      <c r="AE116" s="77"/>
      <c r="AF116" s="1">
        <v>631.89</v>
      </c>
      <c r="AG116" s="1"/>
      <c r="AH116" s="1"/>
      <c r="AI116" s="1"/>
      <c r="AJ116" s="1"/>
      <c r="AK116" s="40">
        <f t="shared" si="33"/>
        <v>631.89</v>
      </c>
      <c r="AL116" s="49">
        <f t="shared" si="35"/>
        <v>0</v>
      </c>
      <c r="AM116" s="51">
        <f t="shared" si="36"/>
        <v>0</v>
      </c>
      <c r="AN116" s="39">
        <f t="shared" si="37"/>
        <v>0</v>
      </c>
      <c r="AO116" s="43">
        <f t="shared" si="38"/>
        <v>0</v>
      </c>
      <c r="AP116" s="43">
        <f t="shared" si="39"/>
        <v>0</v>
      </c>
      <c r="AQ116" s="43">
        <f t="shared" si="40"/>
        <v>0</v>
      </c>
      <c r="AR116" s="43"/>
      <c r="AS116" s="52">
        <f t="shared" si="41"/>
        <v>0</v>
      </c>
      <c r="AT116" s="43">
        <f t="shared" si="42"/>
        <v>0</v>
      </c>
      <c r="AU116" s="43">
        <f t="shared" si="34"/>
        <v>0</v>
      </c>
      <c r="AV116" s="60">
        <f t="shared" si="43"/>
        <v>0</v>
      </c>
      <c r="AW116" s="53">
        <f t="shared" si="44"/>
        <v>-786.41077162704983</v>
      </c>
      <c r="AX116" s="78">
        <v>1</v>
      </c>
      <c r="AY116" s="43" t="s">
        <v>48</v>
      </c>
      <c r="AZ116" s="1">
        <v>68</v>
      </c>
      <c r="BA116" s="1" t="s">
        <v>120</v>
      </c>
      <c r="BB116" s="1" t="s">
        <v>121</v>
      </c>
      <c r="BC116" s="36">
        <v>43890</v>
      </c>
      <c r="BD116" s="58"/>
      <c r="BE116" s="1">
        <v>631.89</v>
      </c>
      <c r="BF116" s="1"/>
      <c r="BG116" s="1"/>
      <c r="BH116" s="1"/>
      <c r="BI116" s="1"/>
      <c r="BJ116" s="40">
        <v>631.89</v>
      </c>
      <c r="BK116" s="49">
        <f t="shared" si="45"/>
        <v>0</v>
      </c>
      <c r="BL116" s="51">
        <f t="shared" si="46"/>
        <v>0</v>
      </c>
      <c r="BM116" s="39">
        <f t="shared" si="47"/>
        <v>0</v>
      </c>
      <c r="BN116" s="43">
        <f t="shared" si="48"/>
        <v>0</v>
      </c>
      <c r="BO116" s="43">
        <f t="shared" si="49"/>
        <v>0</v>
      </c>
      <c r="BP116" s="43">
        <f t="shared" si="50"/>
        <v>0</v>
      </c>
      <c r="BQ116" s="43">
        <f t="shared" si="51"/>
        <v>0</v>
      </c>
      <c r="BR116" s="52">
        <f t="shared" si="52"/>
        <v>0</v>
      </c>
      <c r="BS116" s="43">
        <f t="shared" si="53"/>
        <v>0</v>
      </c>
      <c r="BT116" s="60">
        <f t="shared" si="54"/>
        <v>0</v>
      </c>
      <c r="BU116" s="53">
        <f t="shared" si="55"/>
        <v>-786.41077162704983</v>
      </c>
      <c r="BV116" s="78">
        <v>1</v>
      </c>
      <c r="BW116" s="43" t="s">
        <v>48</v>
      </c>
      <c r="BX116" s="1">
        <v>68</v>
      </c>
      <c r="BY116" s="1" t="s">
        <v>120</v>
      </c>
      <c r="BZ116" s="1" t="s">
        <v>121</v>
      </c>
      <c r="CA116" s="36">
        <v>43890</v>
      </c>
      <c r="CB116" s="58"/>
      <c r="CC116" s="48">
        <v>631.89</v>
      </c>
      <c r="CD116" s="48"/>
      <c r="CE116" s="48"/>
      <c r="CF116" s="48"/>
      <c r="CG116" s="48"/>
      <c r="CH116" s="48">
        <v>631.89</v>
      </c>
      <c r="CI116" s="48">
        <v>0</v>
      </c>
      <c r="CJ116" s="48">
        <v>0</v>
      </c>
      <c r="CK116" s="48">
        <v>0</v>
      </c>
      <c r="CL116" s="48">
        <v>0</v>
      </c>
      <c r="CM116" s="48">
        <v>0</v>
      </c>
      <c r="CN116" s="48">
        <v>0</v>
      </c>
      <c r="CO116" s="48">
        <v>0</v>
      </c>
      <c r="CP116" s="52">
        <f t="shared" si="56"/>
        <v>0</v>
      </c>
      <c r="CQ116" s="43">
        <f t="shared" si="57"/>
        <v>0</v>
      </c>
      <c r="CR116" s="60">
        <f t="shared" si="58"/>
        <v>0</v>
      </c>
      <c r="CS116" s="53">
        <f t="shared" si="59"/>
        <v>-786.41077162704983</v>
      </c>
      <c r="CT116" s="50" t="s">
        <v>231</v>
      </c>
      <c r="CU116" s="1" t="s">
        <v>315</v>
      </c>
    </row>
    <row r="117" spans="1:99" ht="30" customHeight="1" x14ac:dyDescent="0.25">
      <c r="A117" s="1">
        <v>69</v>
      </c>
      <c r="B117" s="1" t="s">
        <v>122</v>
      </c>
      <c r="C117" s="1" t="s">
        <v>123</v>
      </c>
      <c r="D117" s="36">
        <v>43830</v>
      </c>
      <c r="E117" s="58"/>
      <c r="F117" s="43">
        <v>270.95</v>
      </c>
      <c r="G117" s="43"/>
      <c r="H117" s="43"/>
      <c r="I117" s="43"/>
      <c r="J117" s="43"/>
      <c r="K117" s="48">
        <v>270.95</v>
      </c>
      <c r="L117" s="49">
        <v>0</v>
      </c>
      <c r="M117" s="51">
        <v>0</v>
      </c>
      <c r="N117" s="39">
        <v>0</v>
      </c>
      <c r="O117" s="43">
        <v>0</v>
      </c>
      <c r="P117" s="43">
        <v>0</v>
      </c>
      <c r="Q117" s="43">
        <v>0</v>
      </c>
      <c r="R117" s="43">
        <v>0</v>
      </c>
      <c r="S117" s="52">
        <v>0</v>
      </c>
      <c r="T117" s="43"/>
      <c r="U117" s="43"/>
      <c r="V117" s="43">
        <v>0</v>
      </c>
      <c r="W117" s="60">
        <v>0</v>
      </c>
      <c r="X117" s="53">
        <v>-4436.8087299812651</v>
      </c>
      <c r="Y117" s="78">
        <v>1</v>
      </c>
      <c r="Z117" s="43" t="s">
        <v>48</v>
      </c>
      <c r="AA117" s="1">
        <v>69</v>
      </c>
      <c r="AB117" s="1" t="s">
        <v>122</v>
      </c>
      <c r="AC117" s="1" t="s">
        <v>123</v>
      </c>
      <c r="AD117" s="36">
        <v>43861</v>
      </c>
      <c r="AE117" s="77"/>
      <c r="AF117" s="1">
        <v>270.95</v>
      </c>
      <c r="AG117" s="1"/>
      <c r="AH117" s="1"/>
      <c r="AI117" s="1"/>
      <c r="AJ117" s="1"/>
      <c r="AK117" s="40">
        <f t="shared" si="33"/>
        <v>270.95</v>
      </c>
      <c r="AL117" s="49">
        <f t="shared" si="35"/>
        <v>0</v>
      </c>
      <c r="AM117" s="51">
        <f t="shared" si="36"/>
        <v>0</v>
      </c>
      <c r="AN117" s="39">
        <f t="shared" si="37"/>
        <v>0</v>
      </c>
      <c r="AO117" s="43">
        <f t="shared" si="38"/>
        <v>0</v>
      </c>
      <c r="AP117" s="43">
        <f t="shared" si="39"/>
        <v>0</v>
      </c>
      <c r="AQ117" s="43">
        <f t="shared" si="40"/>
        <v>0</v>
      </c>
      <c r="AR117" s="43"/>
      <c r="AS117" s="52">
        <f t="shared" si="41"/>
        <v>0</v>
      </c>
      <c r="AT117" s="43">
        <f t="shared" si="42"/>
        <v>0</v>
      </c>
      <c r="AU117" s="43">
        <f t="shared" si="34"/>
        <v>0</v>
      </c>
      <c r="AV117" s="60">
        <f t="shared" si="43"/>
        <v>0</v>
      </c>
      <c r="AW117" s="53">
        <f t="shared" si="44"/>
        <v>-4436.8087299812651</v>
      </c>
      <c r="AX117" s="78">
        <v>1</v>
      </c>
      <c r="AY117" s="43" t="s">
        <v>48</v>
      </c>
      <c r="AZ117" s="1">
        <v>69</v>
      </c>
      <c r="BA117" s="1" t="s">
        <v>122</v>
      </c>
      <c r="BB117" s="1" t="s">
        <v>123</v>
      </c>
      <c r="BC117" s="36">
        <v>43890</v>
      </c>
      <c r="BD117" s="58"/>
      <c r="BE117" s="1">
        <v>271.14999999999998</v>
      </c>
      <c r="BF117" s="1"/>
      <c r="BG117" s="1"/>
      <c r="BH117" s="1"/>
      <c r="BI117" s="1"/>
      <c r="BJ117" s="40">
        <v>271.14999999999998</v>
      </c>
      <c r="BK117" s="49">
        <f t="shared" si="45"/>
        <v>0.19999999999998863</v>
      </c>
      <c r="BL117" s="51">
        <f t="shared" si="46"/>
        <v>3.7844388998301897E-3</v>
      </c>
      <c r="BM117" s="39">
        <f t="shared" si="47"/>
        <v>0.20378443889981881</v>
      </c>
      <c r="BN117" s="43">
        <f t="shared" si="48"/>
        <v>0.20378443889981881</v>
      </c>
      <c r="BO117" s="43">
        <f t="shared" si="49"/>
        <v>0</v>
      </c>
      <c r="BP117" s="43">
        <f t="shared" si="50"/>
        <v>0.36884983440867208</v>
      </c>
      <c r="BQ117" s="43">
        <f t="shared" si="51"/>
        <v>0</v>
      </c>
      <c r="BR117" s="52">
        <f t="shared" si="52"/>
        <v>0.36884983440867208</v>
      </c>
      <c r="BS117" s="43">
        <f t="shared" si="53"/>
        <v>2.4816699201265821E-2</v>
      </c>
      <c r="BT117" s="60">
        <f t="shared" si="54"/>
        <v>0.39366653360993792</v>
      </c>
      <c r="BU117" s="53">
        <f t="shared" si="55"/>
        <v>-4436.4150634476555</v>
      </c>
      <c r="BV117" s="78">
        <v>1</v>
      </c>
      <c r="BW117" s="43" t="s">
        <v>48</v>
      </c>
      <c r="BX117" s="1">
        <v>69</v>
      </c>
      <c r="BY117" s="1" t="s">
        <v>122</v>
      </c>
      <c r="BZ117" s="1" t="s">
        <v>123</v>
      </c>
      <c r="CA117" s="36">
        <v>43890</v>
      </c>
      <c r="CB117" s="58"/>
      <c r="CC117" s="48">
        <v>271.14999999999998</v>
      </c>
      <c r="CD117" s="48"/>
      <c r="CE117" s="48"/>
      <c r="CF117" s="48"/>
      <c r="CG117" s="48"/>
      <c r="CH117" s="48">
        <v>271.14999999999998</v>
      </c>
      <c r="CI117" s="48">
        <v>0.19999999999998863</v>
      </c>
      <c r="CJ117" s="48">
        <v>3.7844388998301897E-3</v>
      </c>
      <c r="CK117" s="48">
        <v>0.20378443889981881</v>
      </c>
      <c r="CL117" s="48">
        <v>0.20378443889981881</v>
      </c>
      <c r="CM117" s="48">
        <v>0</v>
      </c>
      <c r="CN117" s="48">
        <v>0.36884983440867208</v>
      </c>
      <c r="CO117" s="48">
        <v>0</v>
      </c>
      <c r="CP117" s="52">
        <f t="shared" si="56"/>
        <v>0.4099092404184847</v>
      </c>
      <c r="CQ117" s="43">
        <f t="shared" si="57"/>
        <v>2.4816699201265818E-2</v>
      </c>
      <c r="CR117" s="60">
        <f t="shared" si="58"/>
        <v>0.43472593961975053</v>
      </c>
      <c r="CS117" s="53">
        <f t="shared" si="59"/>
        <v>-4435.9803375080355</v>
      </c>
      <c r="CT117" s="50" t="s">
        <v>231</v>
      </c>
      <c r="CU117" s="1" t="s">
        <v>315</v>
      </c>
    </row>
    <row r="118" spans="1:99" ht="30" customHeight="1" x14ac:dyDescent="0.25">
      <c r="A118" s="1">
        <v>70</v>
      </c>
      <c r="B118" s="1" t="s">
        <v>124</v>
      </c>
      <c r="C118" s="1" t="s">
        <v>125</v>
      </c>
      <c r="D118" s="36">
        <v>43830</v>
      </c>
      <c r="E118" s="58"/>
      <c r="F118" s="43">
        <v>19298.07</v>
      </c>
      <c r="G118" s="43"/>
      <c r="H118" s="43"/>
      <c r="I118" s="43"/>
      <c r="J118" s="43"/>
      <c r="K118" s="48">
        <v>19298.07</v>
      </c>
      <c r="L118" s="49">
        <v>637.34999999999854</v>
      </c>
      <c r="M118" s="51">
        <v>76.481945335382605</v>
      </c>
      <c r="N118" s="39">
        <v>713.83194533538119</v>
      </c>
      <c r="O118" s="43">
        <v>110</v>
      </c>
      <c r="P118" s="43">
        <v>603.83194533538119</v>
      </c>
      <c r="Q118" s="43">
        <v>199.1</v>
      </c>
      <c r="R118" s="43">
        <v>1414.6023023867344</v>
      </c>
      <c r="S118" s="52">
        <v>1613.7023023867343</v>
      </c>
      <c r="T118" s="43"/>
      <c r="U118" s="43"/>
      <c r="V118" s="43">
        <v>81.088068943619874</v>
      </c>
      <c r="W118" s="60">
        <v>1694.7903713303542</v>
      </c>
      <c r="X118" s="53">
        <v>6595.9306884628886</v>
      </c>
      <c r="Y118" s="78">
        <v>1</v>
      </c>
      <c r="Z118" s="43" t="s">
        <v>48</v>
      </c>
      <c r="AA118" s="1">
        <v>70</v>
      </c>
      <c r="AB118" s="1" t="s">
        <v>124</v>
      </c>
      <c r="AC118" s="1" t="s">
        <v>125</v>
      </c>
      <c r="AD118" s="36">
        <v>43861</v>
      </c>
      <c r="AE118" s="77"/>
      <c r="AF118" s="1">
        <v>19919.240000000002</v>
      </c>
      <c r="AG118" s="1"/>
      <c r="AH118" s="1"/>
      <c r="AI118" s="1"/>
      <c r="AJ118" s="1"/>
      <c r="AK118" s="40">
        <f t="shared" si="33"/>
        <v>19919.240000000002</v>
      </c>
      <c r="AL118" s="49">
        <f t="shared" si="35"/>
        <v>621.17000000000189</v>
      </c>
      <c r="AM118" s="51">
        <f t="shared" si="36"/>
        <v>-552.25261153520978</v>
      </c>
      <c r="AN118" s="39">
        <f t="shared" si="37"/>
        <v>68.917388464792111</v>
      </c>
      <c r="AO118" s="43">
        <f t="shared" si="38"/>
        <v>68.917388464792111</v>
      </c>
      <c r="AP118" s="43">
        <f t="shared" si="39"/>
        <v>0</v>
      </c>
      <c r="AQ118" s="43">
        <f t="shared" si="40"/>
        <v>124.74047312127372</v>
      </c>
      <c r="AR118" s="43"/>
      <c r="AS118" s="52">
        <f t="shared" si="41"/>
        <v>124.74047312127372</v>
      </c>
      <c r="AT118" s="43">
        <f t="shared" si="42"/>
        <v>447.08598180652757</v>
      </c>
      <c r="AU118" s="43">
        <f t="shared" si="34"/>
        <v>79.484112949443144</v>
      </c>
      <c r="AV118" s="60">
        <f t="shared" si="43"/>
        <v>651.31056787724435</v>
      </c>
      <c r="AW118" s="53">
        <f t="shared" si="44"/>
        <v>7247.2412563401331</v>
      </c>
      <c r="AX118" s="78">
        <v>1</v>
      </c>
      <c r="AY118" s="43" t="s">
        <v>48</v>
      </c>
      <c r="AZ118" s="1">
        <v>70</v>
      </c>
      <c r="BA118" s="1" t="s">
        <v>124</v>
      </c>
      <c r="BB118" s="1" t="s">
        <v>125</v>
      </c>
      <c r="BC118" s="36">
        <v>43890</v>
      </c>
      <c r="BD118" s="58"/>
      <c r="BE118" s="1">
        <v>20502.670000000002</v>
      </c>
      <c r="BF118" s="1"/>
      <c r="BG118" s="1"/>
      <c r="BH118" s="1"/>
      <c r="BI118" s="1"/>
      <c r="BJ118" s="40">
        <v>20502.670000000002</v>
      </c>
      <c r="BK118" s="49">
        <f t="shared" si="45"/>
        <v>583.43000000000029</v>
      </c>
      <c r="BL118" s="51">
        <f t="shared" si="46"/>
        <v>11.039775936640272</v>
      </c>
      <c r="BM118" s="39">
        <f t="shared" si="47"/>
        <v>594.46977593664053</v>
      </c>
      <c r="BN118" s="43">
        <f t="shared" si="48"/>
        <v>110</v>
      </c>
      <c r="BO118" s="43">
        <f t="shared" si="49"/>
        <v>484.46977593664053</v>
      </c>
      <c r="BP118" s="43">
        <f t="shared" si="50"/>
        <v>199.1</v>
      </c>
      <c r="BQ118" s="43">
        <f t="shared" si="51"/>
        <v>1071.8297423024833</v>
      </c>
      <c r="BR118" s="52">
        <f t="shared" si="52"/>
        <v>1270.9297423024832</v>
      </c>
      <c r="BS118" s="43">
        <f t="shared" si="53"/>
        <v>85.509815047707292</v>
      </c>
      <c r="BT118" s="60">
        <f t="shared" si="54"/>
        <v>1356.4395573501904</v>
      </c>
      <c r="BU118" s="53">
        <f t="shared" si="55"/>
        <v>8603.6808136903237</v>
      </c>
      <c r="BV118" s="78">
        <v>1</v>
      </c>
      <c r="BW118" s="43" t="s">
        <v>48</v>
      </c>
      <c r="BX118" s="1">
        <v>70</v>
      </c>
      <c r="BY118" s="1" t="s">
        <v>124</v>
      </c>
      <c r="BZ118" s="1" t="s">
        <v>125</v>
      </c>
      <c r="CA118" s="36">
        <v>43890</v>
      </c>
      <c r="CB118" s="58"/>
      <c r="CC118" s="48">
        <v>20502.670000000002</v>
      </c>
      <c r="CD118" s="48"/>
      <c r="CE118" s="48"/>
      <c r="CF118" s="48"/>
      <c r="CG118" s="48"/>
      <c r="CH118" s="48">
        <v>20502.670000000002</v>
      </c>
      <c r="CI118" s="48">
        <v>583.43000000000029</v>
      </c>
      <c r="CJ118" s="48">
        <v>11.039775936640272</v>
      </c>
      <c r="CK118" s="48">
        <v>594.46977593664053</v>
      </c>
      <c r="CL118" s="48">
        <v>110</v>
      </c>
      <c r="CM118" s="48">
        <v>484.46977593664053</v>
      </c>
      <c r="CN118" s="48">
        <v>199.1</v>
      </c>
      <c r="CO118" s="48">
        <v>1071.8297423024833</v>
      </c>
      <c r="CP118" s="52">
        <f t="shared" si="56"/>
        <v>1412.4063418048343</v>
      </c>
      <c r="CQ118" s="43">
        <f t="shared" si="57"/>
        <v>85.509815047707292</v>
      </c>
      <c r="CR118" s="60">
        <f t="shared" si="58"/>
        <v>1497.9161568525415</v>
      </c>
      <c r="CS118" s="53">
        <f t="shared" si="59"/>
        <v>10101.596970542865</v>
      </c>
      <c r="CT118" s="50" t="s">
        <v>231</v>
      </c>
      <c r="CU118" s="1" t="s">
        <v>315</v>
      </c>
    </row>
    <row r="119" spans="1:99" ht="30" customHeight="1" x14ac:dyDescent="0.25">
      <c r="A119" s="1">
        <v>71</v>
      </c>
      <c r="B119" s="1" t="s">
        <v>126</v>
      </c>
      <c r="C119" s="1" t="s">
        <v>127</v>
      </c>
      <c r="D119" s="36">
        <v>43830</v>
      </c>
      <c r="E119" s="58"/>
      <c r="F119" s="43">
        <v>241.51</v>
      </c>
      <c r="G119" s="43"/>
      <c r="H119" s="43"/>
      <c r="I119" s="43"/>
      <c r="J119" s="43"/>
      <c r="K119" s="48">
        <v>241.51</v>
      </c>
      <c r="L119" s="49">
        <v>0</v>
      </c>
      <c r="M119" s="51">
        <v>0</v>
      </c>
      <c r="N119" s="39">
        <v>0</v>
      </c>
      <c r="O119" s="43">
        <v>0</v>
      </c>
      <c r="P119" s="43">
        <v>0</v>
      </c>
      <c r="Q119" s="43">
        <v>0</v>
      </c>
      <c r="R119" s="43">
        <v>0</v>
      </c>
      <c r="S119" s="52">
        <v>0</v>
      </c>
      <c r="T119" s="43"/>
      <c r="U119" s="43"/>
      <c r="V119" s="43">
        <v>0</v>
      </c>
      <c r="W119" s="60">
        <v>0</v>
      </c>
      <c r="X119" s="53">
        <v>90.772718405703046</v>
      </c>
      <c r="Y119" s="78">
        <v>1</v>
      </c>
      <c r="Z119" s="43" t="s">
        <v>48</v>
      </c>
      <c r="AA119" s="1">
        <v>71</v>
      </c>
      <c r="AB119" s="1" t="s">
        <v>126</v>
      </c>
      <c r="AC119" s="1" t="s">
        <v>127</v>
      </c>
      <c r="AD119" s="36">
        <v>43861</v>
      </c>
      <c r="AE119" s="77"/>
      <c r="AF119" s="1">
        <v>241.51</v>
      </c>
      <c r="AG119" s="1"/>
      <c r="AH119" s="1"/>
      <c r="AI119" s="1"/>
      <c r="AJ119" s="1"/>
      <c r="AK119" s="40">
        <f t="shared" si="33"/>
        <v>241.51</v>
      </c>
      <c r="AL119" s="49">
        <f t="shared" si="35"/>
        <v>0</v>
      </c>
      <c r="AM119" s="51">
        <f t="shared" si="36"/>
        <v>0</v>
      </c>
      <c r="AN119" s="39">
        <f t="shared" si="37"/>
        <v>0</v>
      </c>
      <c r="AO119" s="43">
        <f t="shared" si="38"/>
        <v>0</v>
      </c>
      <c r="AP119" s="43">
        <f t="shared" si="39"/>
        <v>0</v>
      </c>
      <c r="AQ119" s="43">
        <f t="shared" si="40"/>
        <v>0</v>
      </c>
      <c r="AR119" s="43"/>
      <c r="AS119" s="52">
        <f t="shared" si="41"/>
        <v>0</v>
      </c>
      <c r="AT119" s="43">
        <f t="shared" si="42"/>
        <v>0</v>
      </c>
      <c r="AU119" s="43">
        <f t="shared" si="34"/>
        <v>0</v>
      </c>
      <c r="AV119" s="60">
        <f t="shared" si="43"/>
        <v>0</v>
      </c>
      <c r="AW119" s="53">
        <f t="shared" si="44"/>
        <v>90.772718405703046</v>
      </c>
      <c r="AX119" s="78">
        <v>1</v>
      </c>
      <c r="AY119" s="43" t="s">
        <v>48</v>
      </c>
      <c r="AZ119" s="1">
        <v>71</v>
      </c>
      <c r="BA119" s="1" t="s">
        <v>126</v>
      </c>
      <c r="BB119" s="1" t="s">
        <v>127</v>
      </c>
      <c r="BC119" s="36">
        <v>43890</v>
      </c>
      <c r="BD119" s="58"/>
      <c r="BE119" s="1">
        <v>241.51</v>
      </c>
      <c r="BF119" s="1"/>
      <c r="BG119" s="1"/>
      <c r="BH119" s="1"/>
      <c r="BI119" s="1"/>
      <c r="BJ119" s="40">
        <v>241.51</v>
      </c>
      <c r="BK119" s="49">
        <f t="shared" si="45"/>
        <v>0</v>
      </c>
      <c r="BL119" s="51">
        <f t="shared" si="46"/>
        <v>0</v>
      </c>
      <c r="BM119" s="39">
        <f t="shared" si="47"/>
        <v>0</v>
      </c>
      <c r="BN119" s="43">
        <f t="shared" si="48"/>
        <v>0</v>
      </c>
      <c r="BO119" s="43">
        <f t="shared" si="49"/>
        <v>0</v>
      </c>
      <c r="BP119" s="43">
        <f t="shared" si="50"/>
        <v>0</v>
      </c>
      <c r="BQ119" s="43">
        <f t="shared" si="51"/>
        <v>0</v>
      </c>
      <c r="BR119" s="52">
        <f t="shared" si="52"/>
        <v>0</v>
      </c>
      <c r="BS119" s="43">
        <f t="shared" si="53"/>
        <v>0</v>
      </c>
      <c r="BT119" s="60">
        <f t="shared" si="54"/>
        <v>0</v>
      </c>
      <c r="BU119" s="53">
        <f t="shared" si="55"/>
        <v>90.772718405703046</v>
      </c>
      <c r="BV119" s="78">
        <v>1</v>
      </c>
      <c r="BW119" s="43" t="s">
        <v>48</v>
      </c>
      <c r="BX119" s="1">
        <v>71</v>
      </c>
      <c r="BY119" s="1" t="s">
        <v>126</v>
      </c>
      <c r="BZ119" s="1" t="s">
        <v>127</v>
      </c>
      <c r="CA119" s="36">
        <v>43890</v>
      </c>
      <c r="CB119" s="58"/>
      <c r="CC119" s="48">
        <v>241.51</v>
      </c>
      <c r="CD119" s="48"/>
      <c r="CE119" s="48"/>
      <c r="CF119" s="48"/>
      <c r="CG119" s="48"/>
      <c r="CH119" s="48">
        <v>241.51</v>
      </c>
      <c r="CI119" s="48">
        <v>0</v>
      </c>
      <c r="CJ119" s="48">
        <v>0</v>
      </c>
      <c r="CK119" s="48">
        <v>0</v>
      </c>
      <c r="CL119" s="48">
        <v>0</v>
      </c>
      <c r="CM119" s="48">
        <v>0</v>
      </c>
      <c r="CN119" s="48">
        <v>0</v>
      </c>
      <c r="CO119" s="48">
        <v>0</v>
      </c>
      <c r="CP119" s="52">
        <f t="shared" si="56"/>
        <v>0</v>
      </c>
      <c r="CQ119" s="43">
        <f t="shared" si="57"/>
        <v>0</v>
      </c>
      <c r="CR119" s="60">
        <f t="shared" si="58"/>
        <v>0</v>
      </c>
      <c r="CS119" s="53">
        <f t="shared" si="59"/>
        <v>90.772718405703046</v>
      </c>
      <c r="CT119" s="50" t="s">
        <v>231</v>
      </c>
      <c r="CU119" s="1" t="s">
        <v>315</v>
      </c>
    </row>
    <row r="120" spans="1:99" ht="30" customHeight="1" x14ac:dyDescent="0.25">
      <c r="A120" s="1">
        <v>72</v>
      </c>
      <c r="B120" s="1" t="s">
        <v>159</v>
      </c>
      <c r="C120" s="1" t="s">
        <v>128</v>
      </c>
      <c r="D120" s="36">
        <v>43830</v>
      </c>
      <c r="E120" s="58"/>
      <c r="F120" s="43">
        <v>506.11</v>
      </c>
      <c r="G120" s="43"/>
      <c r="H120" s="43"/>
      <c r="I120" s="43"/>
      <c r="J120" s="43"/>
      <c r="K120" s="48">
        <v>506.11</v>
      </c>
      <c r="L120" s="49">
        <v>0</v>
      </c>
      <c r="M120" s="51">
        <v>0</v>
      </c>
      <c r="N120" s="39">
        <v>0</v>
      </c>
      <c r="O120" s="43">
        <v>0</v>
      </c>
      <c r="P120" s="43">
        <v>0</v>
      </c>
      <c r="Q120" s="43">
        <v>0</v>
      </c>
      <c r="R120" s="43">
        <v>0</v>
      </c>
      <c r="S120" s="52">
        <v>0</v>
      </c>
      <c r="T120" s="43"/>
      <c r="U120" s="43"/>
      <c r="V120" s="43">
        <v>0</v>
      </c>
      <c r="W120" s="60">
        <v>0</v>
      </c>
      <c r="X120" s="53">
        <v>214.66834822693164</v>
      </c>
      <c r="Y120" s="78">
        <v>1</v>
      </c>
      <c r="Z120" s="43" t="s">
        <v>48</v>
      </c>
      <c r="AA120" s="1">
        <v>72</v>
      </c>
      <c r="AB120" s="1" t="s">
        <v>159</v>
      </c>
      <c r="AC120" s="1" t="s">
        <v>128</v>
      </c>
      <c r="AD120" s="36">
        <v>43861</v>
      </c>
      <c r="AE120" s="77"/>
      <c r="AF120" s="1">
        <v>506.11</v>
      </c>
      <c r="AG120" s="1"/>
      <c r="AH120" s="1"/>
      <c r="AI120" s="1"/>
      <c r="AJ120" s="1"/>
      <c r="AK120" s="40">
        <f t="shared" si="33"/>
        <v>506.11</v>
      </c>
      <c r="AL120" s="49">
        <f t="shared" si="35"/>
        <v>0</v>
      </c>
      <c r="AM120" s="51">
        <f t="shared" si="36"/>
        <v>0</v>
      </c>
      <c r="AN120" s="39">
        <f t="shared" si="37"/>
        <v>0</v>
      </c>
      <c r="AO120" s="43">
        <f t="shared" si="38"/>
        <v>0</v>
      </c>
      <c r="AP120" s="43">
        <f t="shared" si="39"/>
        <v>0</v>
      </c>
      <c r="AQ120" s="43">
        <f t="shared" si="40"/>
        <v>0</v>
      </c>
      <c r="AR120" s="43"/>
      <c r="AS120" s="52">
        <f t="shared" si="41"/>
        <v>0</v>
      </c>
      <c r="AT120" s="43">
        <f t="shared" si="42"/>
        <v>0</v>
      </c>
      <c r="AU120" s="43">
        <f t="shared" si="34"/>
        <v>0</v>
      </c>
      <c r="AV120" s="60">
        <f t="shared" si="43"/>
        <v>0</v>
      </c>
      <c r="AW120" s="53">
        <f t="shared" si="44"/>
        <v>214.66834822693164</v>
      </c>
      <c r="AX120" s="78">
        <v>1</v>
      </c>
      <c r="AY120" s="43" t="s">
        <v>48</v>
      </c>
      <c r="AZ120" s="1">
        <v>72</v>
      </c>
      <c r="BA120" s="1" t="s">
        <v>159</v>
      </c>
      <c r="BB120" s="1" t="s">
        <v>128</v>
      </c>
      <c r="BC120" s="36">
        <v>43890</v>
      </c>
      <c r="BD120" s="58"/>
      <c r="BE120" s="1">
        <v>506.11</v>
      </c>
      <c r="BF120" s="1"/>
      <c r="BG120" s="1"/>
      <c r="BH120" s="1"/>
      <c r="BI120" s="1"/>
      <c r="BJ120" s="40">
        <v>506.11</v>
      </c>
      <c r="BK120" s="49">
        <f t="shared" si="45"/>
        <v>0</v>
      </c>
      <c r="BL120" s="51">
        <f t="shared" si="46"/>
        <v>0</v>
      </c>
      <c r="BM120" s="39">
        <f t="shared" si="47"/>
        <v>0</v>
      </c>
      <c r="BN120" s="43">
        <f t="shared" si="48"/>
        <v>0</v>
      </c>
      <c r="BO120" s="43">
        <f t="shared" si="49"/>
        <v>0</v>
      </c>
      <c r="BP120" s="43">
        <f t="shared" si="50"/>
        <v>0</v>
      </c>
      <c r="BQ120" s="43">
        <f t="shared" si="51"/>
        <v>0</v>
      </c>
      <c r="BR120" s="52">
        <f t="shared" si="52"/>
        <v>0</v>
      </c>
      <c r="BS120" s="43">
        <f t="shared" si="53"/>
        <v>0</v>
      </c>
      <c r="BT120" s="60">
        <f t="shared" si="54"/>
        <v>0</v>
      </c>
      <c r="BU120" s="53">
        <f t="shared" si="55"/>
        <v>214.66834822693164</v>
      </c>
      <c r="BV120" s="78">
        <v>1</v>
      </c>
      <c r="BW120" s="43" t="s">
        <v>48</v>
      </c>
      <c r="BX120" s="1">
        <v>72</v>
      </c>
      <c r="BY120" s="1" t="s">
        <v>159</v>
      </c>
      <c r="BZ120" s="1" t="s">
        <v>128</v>
      </c>
      <c r="CA120" s="36">
        <v>43890</v>
      </c>
      <c r="CB120" s="58"/>
      <c r="CC120" s="48">
        <v>506.11</v>
      </c>
      <c r="CD120" s="48"/>
      <c r="CE120" s="48"/>
      <c r="CF120" s="48"/>
      <c r="CG120" s="48"/>
      <c r="CH120" s="48">
        <v>506.11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52">
        <f t="shared" si="56"/>
        <v>0</v>
      </c>
      <c r="CQ120" s="43">
        <f t="shared" si="57"/>
        <v>0</v>
      </c>
      <c r="CR120" s="60">
        <f t="shared" si="58"/>
        <v>0</v>
      </c>
      <c r="CS120" s="53">
        <f t="shared" si="59"/>
        <v>214.66834822693164</v>
      </c>
      <c r="CT120" s="50" t="s">
        <v>231</v>
      </c>
      <c r="CU120" s="1" t="s">
        <v>315</v>
      </c>
    </row>
    <row r="121" spans="1:99" ht="30" customHeight="1" x14ac:dyDescent="0.25">
      <c r="A121" s="1">
        <v>73</v>
      </c>
      <c r="B121" s="1" t="s">
        <v>129</v>
      </c>
      <c r="C121" s="1" t="s">
        <v>130</v>
      </c>
      <c r="D121" s="36">
        <v>43830</v>
      </c>
      <c r="E121" s="58"/>
      <c r="F121" s="43">
        <v>4854.37</v>
      </c>
      <c r="G121" s="43"/>
      <c r="H121" s="43"/>
      <c r="I121" s="43"/>
      <c r="J121" s="43"/>
      <c r="K121" s="48">
        <v>4854.37</v>
      </c>
      <c r="L121" s="49">
        <v>0</v>
      </c>
      <c r="M121" s="51">
        <v>0</v>
      </c>
      <c r="N121" s="39">
        <v>0</v>
      </c>
      <c r="O121" s="43">
        <v>0</v>
      </c>
      <c r="P121" s="43">
        <v>0</v>
      </c>
      <c r="Q121" s="43">
        <v>0</v>
      </c>
      <c r="R121" s="43">
        <v>0</v>
      </c>
      <c r="S121" s="52">
        <v>0</v>
      </c>
      <c r="T121" s="43"/>
      <c r="U121" s="43"/>
      <c r="V121" s="43">
        <v>0</v>
      </c>
      <c r="W121" s="60">
        <v>0</v>
      </c>
      <c r="X121" s="53">
        <v>7.8462598423729464</v>
      </c>
      <c r="Y121" s="78">
        <v>1</v>
      </c>
      <c r="Z121" s="43" t="s">
        <v>48</v>
      </c>
      <c r="AA121" s="1">
        <v>73</v>
      </c>
      <c r="AB121" s="1" t="s">
        <v>129</v>
      </c>
      <c r="AC121" s="1" t="s">
        <v>130</v>
      </c>
      <c r="AD121" s="36">
        <v>43861</v>
      </c>
      <c r="AE121" s="77"/>
      <c r="AF121" s="1">
        <v>4854.37</v>
      </c>
      <c r="AG121" s="1"/>
      <c r="AH121" s="1"/>
      <c r="AI121" s="1"/>
      <c r="AJ121" s="1"/>
      <c r="AK121" s="40">
        <f t="shared" si="33"/>
        <v>4854.37</v>
      </c>
      <c r="AL121" s="49">
        <f t="shared" si="35"/>
        <v>0</v>
      </c>
      <c r="AM121" s="51">
        <f t="shared" si="36"/>
        <v>0</v>
      </c>
      <c r="AN121" s="39">
        <f t="shared" si="37"/>
        <v>0</v>
      </c>
      <c r="AO121" s="43">
        <f t="shared" si="38"/>
        <v>0</v>
      </c>
      <c r="AP121" s="43">
        <f t="shared" si="39"/>
        <v>0</v>
      </c>
      <c r="AQ121" s="43">
        <f t="shared" si="40"/>
        <v>0</v>
      </c>
      <c r="AR121" s="43"/>
      <c r="AS121" s="52">
        <f t="shared" si="41"/>
        <v>0</v>
      </c>
      <c r="AT121" s="43">
        <f t="shared" si="42"/>
        <v>0</v>
      </c>
      <c r="AU121" s="43">
        <f t="shared" si="34"/>
        <v>0</v>
      </c>
      <c r="AV121" s="60">
        <f t="shared" si="43"/>
        <v>0</v>
      </c>
      <c r="AW121" s="53">
        <f t="shared" si="44"/>
        <v>7.8462598423729464</v>
      </c>
      <c r="AX121" s="78">
        <v>1</v>
      </c>
      <c r="AY121" s="43" t="s">
        <v>48</v>
      </c>
      <c r="AZ121" s="1">
        <v>73</v>
      </c>
      <c r="BA121" s="1" t="s">
        <v>129</v>
      </c>
      <c r="BB121" s="1" t="s">
        <v>130</v>
      </c>
      <c r="BC121" s="36">
        <v>43890</v>
      </c>
      <c r="BD121" s="58"/>
      <c r="BE121" s="1">
        <v>4854.37</v>
      </c>
      <c r="BF121" s="1"/>
      <c r="BG121" s="1"/>
      <c r="BH121" s="1"/>
      <c r="BI121" s="1"/>
      <c r="BJ121" s="40">
        <v>4854.37</v>
      </c>
      <c r="BK121" s="49">
        <f t="shared" si="45"/>
        <v>0</v>
      </c>
      <c r="BL121" s="51">
        <f t="shared" si="46"/>
        <v>0</v>
      </c>
      <c r="BM121" s="39">
        <f t="shared" si="47"/>
        <v>0</v>
      </c>
      <c r="BN121" s="43">
        <f t="shared" si="48"/>
        <v>0</v>
      </c>
      <c r="BO121" s="43">
        <f t="shared" si="49"/>
        <v>0</v>
      </c>
      <c r="BP121" s="43">
        <f t="shared" si="50"/>
        <v>0</v>
      </c>
      <c r="BQ121" s="43">
        <f t="shared" si="51"/>
        <v>0</v>
      </c>
      <c r="BR121" s="52">
        <f t="shared" si="52"/>
        <v>0</v>
      </c>
      <c r="BS121" s="43">
        <f t="shared" si="53"/>
        <v>0</v>
      </c>
      <c r="BT121" s="60">
        <f t="shared" si="54"/>
        <v>0</v>
      </c>
      <c r="BU121" s="53">
        <f t="shared" si="55"/>
        <v>7.8462598423729464</v>
      </c>
      <c r="BV121" s="78">
        <v>1</v>
      </c>
      <c r="BW121" s="43" t="s">
        <v>48</v>
      </c>
      <c r="BX121" s="1">
        <v>73</v>
      </c>
      <c r="BY121" s="1" t="s">
        <v>129</v>
      </c>
      <c r="BZ121" s="1" t="s">
        <v>130</v>
      </c>
      <c r="CA121" s="36">
        <v>43890</v>
      </c>
      <c r="CB121" s="58"/>
      <c r="CC121" s="48">
        <v>4854.37</v>
      </c>
      <c r="CD121" s="48"/>
      <c r="CE121" s="48"/>
      <c r="CF121" s="48"/>
      <c r="CG121" s="48"/>
      <c r="CH121" s="48">
        <v>4854.37</v>
      </c>
      <c r="CI121" s="48">
        <v>0</v>
      </c>
      <c r="CJ121" s="48">
        <v>0</v>
      </c>
      <c r="CK121" s="48">
        <v>0</v>
      </c>
      <c r="CL121" s="48">
        <v>0</v>
      </c>
      <c r="CM121" s="48">
        <v>0</v>
      </c>
      <c r="CN121" s="48">
        <v>0</v>
      </c>
      <c r="CO121" s="48">
        <v>0</v>
      </c>
      <c r="CP121" s="52">
        <f t="shared" si="56"/>
        <v>0</v>
      </c>
      <c r="CQ121" s="43">
        <f t="shared" si="57"/>
        <v>0</v>
      </c>
      <c r="CR121" s="60">
        <f t="shared" si="58"/>
        <v>0</v>
      </c>
      <c r="CS121" s="53">
        <f t="shared" si="59"/>
        <v>7.8462598423729464</v>
      </c>
      <c r="CT121" s="50" t="s">
        <v>231</v>
      </c>
      <c r="CU121" s="1" t="s">
        <v>315</v>
      </c>
    </row>
    <row r="122" spans="1:99" ht="30" customHeight="1" x14ac:dyDescent="0.25">
      <c r="A122" s="1">
        <v>74</v>
      </c>
      <c r="B122" s="1" t="s">
        <v>131</v>
      </c>
      <c r="C122" s="1" t="s">
        <v>132</v>
      </c>
      <c r="D122" s="36">
        <v>43830</v>
      </c>
      <c r="E122" s="58">
        <v>8122</v>
      </c>
      <c r="F122" s="43">
        <v>26800.47</v>
      </c>
      <c r="G122" s="43"/>
      <c r="H122" s="43"/>
      <c r="I122" s="43"/>
      <c r="J122" s="43"/>
      <c r="K122" s="48">
        <v>26800.47</v>
      </c>
      <c r="L122" s="49">
        <v>2264.2700000000004</v>
      </c>
      <c r="M122" s="51">
        <v>271.71220579673206</v>
      </c>
      <c r="N122" s="39">
        <v>2535.9822057967326</v>
      </c>
      <c r="O122" s="43">
        <v>110</v>
      </c>
      <c r="P122" s="43">
        <v>2425.9822057967326</v>
      </c>
      <c r="Q122" s="43">
        <v>199.1</v>
      </c>
      <c r="R122" s="43">
        <v>5683.3694215419682</v>
      </c>
      <c r="S122" s="52">
        <v>5882.4694215419686</v>
      </c>
      <c r="T122" s="43"/>
      <c r="U122" s="43"/>
      <c r="V122" s="43">
        <v>295.59236874560469</v>
      </c>
      <c r="W122" s="60">
        <v>6178.0617902875729</v>
      </c>
      <c r="X122" s="53">
        <v>3779.3920783877202</v>
      </c>
      <c r="Y122" s="78">
        <v>1</v>
      </c>
      <c r="Z122" s="43" t="s">
        <v>48</v>
      </c>
      <c r="AA122" s="1">
        <v>74</v>
      </c>
      <c r="AB122" s="1" t="s">
        <v>131</v>
      </c>
      <c r="AC122" s="1" t="s">
        <v>132</v>
      </c>
      <c r="AD122" s="36">
        <v>43861</v>
      </c>
      <c r="AE122" s="77"/>
      <c r="AF122" s="1">
        <v>28034.28</v>
      </c>
      <c r="AG122" s="1"/>
      <c r="AH122" s="1"/>
      <c r="AI122" s="1"/>
      <c r="AJ122" s="1"/>
      <c r="AK122" s="40">
        <f t="shared" si="33"/>
        <v>28034.28</v>
      </c>
      <c r="AL122" s="49">
        <f t="shared" si="35"/>
        <v>1233.8099999999977</v>
      </c>
      <c r="AM122" s="51">
        <f t="shared" si="36"/>
        <v>-1096.9216070290802</v>
      </c>
      <c r="AN122" s="39">
        <f t="shared" si="37"/>
        <v>136.88839297091749</v>
      </c>
      <c r="AO122" s="43">
        <f t="shared" si="38"/>
        <v>136.88839297091749</v>
      </c>
      <c r="AP122" s="43">
        <f t="shared" si="39"/>
        <v>0</v>
      </c>
      <c r="AQ122" s="43">
        <f t="shared" si="40"/>
        <v>247.76799127736066</v>
      </c>
      <c r="AR122" s="43"/>
      <c r="AS122" s="52">
        <f t="shared" si="41"/>
        <v>247.76799127736066</v>
      </c>
      <c r="AT122" s="43">
        <f t="shared" si="42"/>
        <v>888.03251157124396</v>
      </c>
      <c r="AU122" s="43">
        <f t="shared" si="34"/>
        <v>157.87673808804684</v>
      </c>
      <c r="AV122" s="60">
        <f t="shared" si="43"/>
        <v>1293.6772409366513</v>
      </c>
      <c r="AW122" s="53">
        <f t="shared" si="44"/>
        <v>5073.0693193243715</v>
      </c>
      <c r="AX122" s="78">
        <v>1</v>
      </c>
      <c r="AY122" s="43" t="s">
        <v>48</v>
      </c>
      <c r="AZ122" s="1">
        <v>74</v>
      </c>
      <c r="BA122" s="1" t="s">
        <v>131</v>
      </c>
      <c r="BB122" s="1" t="s">
        <v>132</v>
      </c>
      <c r="BC122" s="36">
        <v>43890</v>
      </c>
      <c r="BD122" s="58">
        <v>5073.07</v>
      </c>
      <c r="BE122" s="1">
        <v>29010.940000000002</v>
      </c>
      <c r="BF122" s="1"/>
      <c r="BG122" s="1"/>
      <c r="BH122" s="1"/>
      <c r="BI122" s="1"/>
      <c r="BJ122" s="40">
        <v>29010.940000000002</v>
      </c>
      <c r="BK122" s="49">
        <f t="shared" si="45"/>
        <v>976.66000000000349</v>
      </c>
      <c r="BL122" s="51">
        <f t="shared" si="46"/>
        <v>18.480550479541883</v>
      </c>
      <c r="BM122" s="39">
        <f t="shared" si="47"/>
        <v>995.14055047954537</v>
      </c>
      <c r="BN122" s="43">
        <f t="shared" si="48"/>
        <v>110</v>
      </c>
      <c r="BO122" s="43">
        <f t="shared" si="49"/>
        <v>885.14055047954537</v>
      </c>
      <c r="BP122" s="43">
        <f t="shared" si="50"/>
        <v>199.1</v>
      </c>
      <c r="BQ122" s="43">
        <f t="shared" si="51"/>
        <v>1958.2645094583647</v>
      </c>
      <c r="BR122" s="52">
        <f t="shared" si="52"/>
        <v>2157.3645094583649</v>
      </c>
      <c r="BS122" s="43">
        <f t="shared" si="53"/>
        <v>145.15030536626392</v>
      </c>
      <c r="BT122" s="60">
        <f t="shared" si="54"/>
        <v>2302.514814824629</v>
      </c>
      <c r="BU122" s="53">
        <f t="shared" si="55"/>
        <v>2302.5141341490007</v>
      </c>
      <c r="BV122" s="78">
        <v>1</v>
      </c>
      <c r="BW122" s="43" t="s">
        <v>48</v>
      </c>
      <c r="BX122" s="1">
        <v>74</v>
      </c>
      <c r="BY122" s="1" t="s">
        <v>131</v>
      </c>
      <c r="BZ122" s="1" t="s">
        <v>132</v>
      </c>
      <c r="CA122" s="36">
        <v>43890</v>
      </c>
      <c r="CB122" s="58"/>
      <c r="CC122" s="48">
        <v>29010.940000000002</v>
      </c>
      <c r="CD122" s="48"/>
      <c r="CE122" s="48"/>
      <c r="CF122" s="48"/>
      <c r="CG122" s="48"/>
      <c r="CH122" s="48">
        <v>29010.940000000002</v>
      </c>
      <c r="CI122" s="48">
        <v>976.66000000000349</v>
      </c>
      <c r="CJ122" s="48">
        <v>18.480550479541883</v>
      </c>
      <c r="CK122" s="48">
        <v>995.14055047954537</v>
      </c>
      <c r="CL122" s="48">
        <v>110</v>
      </c>
      <c r="CM122" s="48">
        <v>885.14055047954537</v>
      </c>
      <c r="CN122" s="48">
        <v>199.1</v>
      </c>
      <c r="CO122" s="48">
        <v>1958.2645094583647</v>
      </c>
      <c r="CP122" s="52">
        <f t="shared" si="56"/>
        <v>2397.516726002043</v>
      </c>
      <c r="CQ122" s="43">
        <f t="shared" si="57"/>
        <v>145.15030536626389</v>
      </c>
      <c r="CR122" s="60">
        <f t="shared" si="58"/>
        <v>2542.6670313683071</v>
      </c>
      <c r="CS122" s="53">
        <f t="shared" si="59"/>
        <v>4845.1811655173078</v>
      </c>
      <c r="CT122" s="50" t="s">
        <v>231</v>
      </c>
      <c r="CU122" s="1" t="s">
        <v>315</v>
      </c>
    </row>
    <row r="123" spans="1:99" ht="30" customHeight="1" x14ac:dyDescent="0.25">
      <c r="A123" s="1">
        <v>75</v>
      </c>
      <c r="B123" s="1" t="s">
        <v>133</v>
      </c>
      <c r="C123" s="1" t="s">
        <v>134</v>
      </c>
      <c r="D123" s="36">
        <v>43830</v>
      </c>
      <c r="E123" s="58"/>
      <c r="F123" s="43">
        <v>2153.64</v>
      </c>
      <c r="G123" s="43"/>
      <c r="H123" s="43"/>
      <c r="I123" s="43"/>
      <c r="J123" s="43"/>
      <c r="K123" s="48">
        <v>2153.64</v>
      </c>
      <c r="L123" s="49">
        <v>0</v>
      </c>
      <c r="M123" s="51">
        <v>0</v>
      </c>
      <c r="N123" s="39">
        <v>0</v>
      </c>
      <c r="O123" s="43">
        <v>0</v>
      </c>
      <c r="P123" s="43">
        <v>0</v>
      </c>
      <c r="Q123" s="43">
        <v>0</v>
      </c>
      <c r="R123" s="43">
        <v>0</v>
      </c>
      <c r="S123" s="52">
        <v>0</v>
      </c>
      <c r="T123" s="43"/>
      <c r="U123" s="43"/>
      <c r="V123" s="43">
        <v>0</v>
      </c>
      <c r="W123" s="60">
        <v>0</v>
      </c>
      <c r="X123" s="53">
        <v>-1308.1518537171719</v>
      </c>
      <c r="Y123" s="78">
        <v>1</v>
      </c>
      <c r="Z123" s="43" t="s">
        <v>48</v>
      </c>
      <c r="AA123" s="1">
        <v>75</v>
      </c>
      <c r="AB123" s="1" t="s">
        <v>133</v>
      </c>
      <c r="AC123" s="1" t="s">
        <v>134</v>
      </c>
      <c r="AD123" s="36">
        <v>43861</v>
      </c>
      <c r="AE123" s="77"/>
      <c r="AF123" s="1">
        <v>2153.64</v>
      </c>
      <c r="AG123" s="1"/>
      <c r="AH123" s="1"/>
      <c r="AI123" s="1"/>
      <c r="AJ123" s="1"/>
      <c r="AK123" s="40">
        <f t="shared" si="33"/>
        <v>2153.64</v>
      </c>
      <c r="AL123" s="49">
        <f t="shared" si="35"/>
        <v>0</v>
      </c>
      <c r="AM123" s="51">
        <f t="shared" si="36"/>
        <v>0</v>
      </c>
      <c r="AN123" s="39">
        <f t="shared" si="37"/>
        <v>0</v>
      </c>
      <c r="AO123" s="43">
        <f t="shared" si="38"/>
        <v>0</v>
      </c>
      <c r="AP123" s="43">
        <f t="shared" si="39"/>
        <v>0</v>
      </c>
      <c r="AQ123" s="43">
        <f t="shared" si="40"/>
        <v>0</v>
      </c>
      <c r="AR123" s="43"/>
      <c r="AS123" s="52">
        <f t="shared" si="41"/>
        <v>0</v>
      </c>
      <c r="AT123" s="43">
        <f t="shared" si="42"/>
        <v>0</v>
      </c>
      <c r="AU123" s="43">
        <f t="shared" si="34"/>
        <v>0</v>
      </c>
      <c r="AV123" s="60">
        <f t="shared" si="43"/>
        <v>0</v>
      </c>
      <c r="AW123" s="53">
        <f t="shared" si="44"/>
        <v>-1308.1518537171719</v>
      </c>
      <c r="AX123" s="78">
        <v>1</v>
      </c>
      <c r="AY123" s="43" t="s">
        <v>48</v>
      </c>
      <c r="AZ123" s="1">
        <v>75</v>
      </c>
      <c r="BA123" s="1" t="s">
        <v>133</v>
      </c>
      <c r="BB123" s="1" t="s">
        <v>134</v>
      </c>
      <c r="BC123" s="36">
        <v>43890</v>
      </c>
      <c r="BD123" s="58"/>
      <c r="BE123" s="1">
        <v>2153.64</v>
      </c>
      <c r="BF123" s="1"/>
      <c r="BG123" s="1"/>
      <c r="BH123" s="1"/>
      <c r="BI123" s="1"/>
      <c r="BJ123" s="40">
        <v>2153.64</v>
      </c>
      <c r="BK123" s="49">
        <f t="shared" si="45"/>
        <v>0</v>
      </c>
      <c r="BL123" s="51">
        <f t="shared" si="46"/>
        <v>0</v>
      </c>
      <c r="BM123" s="39">
        <f t="shared" si="47"/>
        <v>0</v>
      </c>
      <c r="BN123" s="43">
        <f t="shared" si="48"/>
        <v>0</v>
      </c>
      <c r="BO123" s="43">
        <f t="shared" si="49"/>
        <v>0</v>
      </c>
      <c r="BP123" s="43">
        <f t="shared" si="50"/>
        <v>0</v>
      </c>
      <c r="BQ123" s="43">
        <f t="shared" si="51"/>
        <v>0</v>
      </c>
      <c r="BR123" s="52">
        <f t="shared" si="52"/>
        <v>0</v>
      </c>
      <c r="BS123" s="43">
        <f t="shared" si="53"/>
        <v>0</v>
      </c>
      <c r="BT123" s="60">
        <f t="shared" si="54"/>
        <v>0</v>
      </c>
      <c r="BU123" s="53">
        <f t="shared" si="55"/>
        <v>-1308.1518537171719</v>
      </c>
      <c r="BV123" s="78">
        <v>1</v>
      </c>
      <c r="BW123" s="43" t="s">
        <v>48</v>
      </c>
      <c r="BX123" s="1">
        <v>75</v>
      </c>
      <c r="BY123" s="1" t="s">
        <v>133</v>
      </c>
      <c r="BZ123" s="1" t="s">
        <v>134</v>
      </c>
      <c r="CA123" s="36">
        <v>43890</v>
      </c>
      <c r="CB123" s="58"/>
      <c r="CC123" s="48">
        <v>2153.64</v>
      </c>
      <c r="CD123" s="48"/>
      <c r="CE123" s="48"/>
      <c r="CF123" s="48"/>
      <c r="CG123" s="48"/>
      <c r="CH123" s="48">
        <v>2153.64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52">
        <f t="shared" si="56"/>
        <v>0</v>
      </c>
      <c r="CQ123" s="43">
        <f t="shared" si="57"/>
        <v>0</v>
      </c>
      <c r="CR123" s="60">
        <f t="shared" si="58"/>
        <v>0</v>
      </c>
      <c r="CS123" s="53">
        <f t="shared" si="59"/>
        <v>-1308.1518537171719</v>
      </c>
      <c r="CT123" s="50" t="s">
        <v>231</v>
      </c>
      <c r="CU123" s="1" t="s">
        <v>315</v>
      </c>
    </row>
    <row r="124" spans="1:99" ht="30" customHeight="1" x14ac:dyDescent="0.25">
      <c r="A124" s="1">
        <v>76</v>
      </c>
      <c r="B124" s="1" t="s">
        <v>135</v>
      </c>
      <c r="C124" s="1" t="s">
        <v>136</v>
      </c>
      <c r="D124" s="36">
        <v>43830</v>
      </c>
      <c r="E124" s="58"/>
      <c r="F124" s="43">
        <v>2936.53</v>
      </c>
      <c r="G124" s="43"/>
      <c r="H124" s="43"/>
      <c r="I124" s="43"/>
      <c r="J124" s="43"/>
      <c r="K124" s="48">
        <v>2936.53</v>
      </c>
      <c r="L124" s="49">
        <v>3.0000000000200089E-2</v>
      </c>
      <c r="M124" s="51">
        <v>3.59999742696601E-3</v>
      </c>
      <c r="N124" s="39">
        <v>3.3599997427166101E-2</v>
      </c>
      <c r="O124" s="43">
        <v>3.3599997427166101E-2</v>
      </c>
      <c r="P124" s="43">
        <v>0</v>
      </c>
      <c r="Q124" s="43">
        <v>6.0815995343170642E-2</v>
      </c>
      <c r="R124" s="43">
        <v>0</v>
      </c>
      <c r="S124" s="52">
        <v>6.0815995343170642E-2</v>
      </c>
      <c r="T124" s="43"/>
      <c r="U124" s="43"/>
      <c r="V124" s="43">
        <v>3.0559859869866077E-3</v>
      </c>
      <c r="W124" s="60">
        <v>6.3871981330157257E-2</v>
      </c>
      <c r="X124" s="53">
        <v>-1133.6424009433845</v>
      </c>
      <c r="Y124" s="78">
        <v>1</v>
      </c>
      <c r="Z124" s="43" t="s">
        <v>48</v>
      </c>
      <c r="AA124" s="1">
        <v>76</v>
      </c>
      <c r="AB124" s="1" t="s">
        <v>135</v>
      </c>
      <c r="AC124" s="1" t="s">
        <v>136</v>
      </c>
      <c r="AD124" s="36">
        <v>43861</v>
      </c>
      <c r="AE124" s="77"/>
      <c r="AF124" s="1">
        <v>3113.75</v>
      </c>
      <c r="AG124" s="1"/>
      <c r="AH124" s="1"/>
      <c r="AI124" s="1"/>
      <c r="AJ124" s="1"/>
      <c r="AK124" s="40">
        <f t="shared" si="33"/>
        <v>3113.75</v>
      </c>
      <c r="AL124" s="49">
        <f t="shared" si="35"/>
        <v>177.2199999999998</v>
      </c>
      <c r="AM124" s="51">
        <f t="shared" si="36"/>
        <v>-157.55784699240058</v>
      </c>
      <c r="AN124" s="39">
        <f t="shared" si="37"/>
        <v>19.662153007599215</v>
      </c>
      <c r="AO124" s="43">
        <f t="shared" si="38"/>
        <v>19.662153007599215</v>
      </c>
      <c r="AP124" s="43">
        <f t="shared" si="39"/>
        <v>0</v>
      </c>
      <c r="AQ124" s="43">
        <f t="shared" si="40"/>
        <v>35.588496943754578</v>
      </c>
      <c r="AR124" s="43"/>
      <c r="AS124" s="52">
        <f t="shared" si="41"/>
        <v>35.588496943754578</v>
      </c>
      <c r="AT124" s="43">
        <f t="shared" si="42"/>
        <v>127.55377383929114</v>
      </c>
      <c r="AU124" s="43">
        <f t="shared" si="34"/>
        <v>22.676842888259657</v>
      </c>
      <c r="AV124" s="60">
        <f t="shared" si="43"/>
        <v>185.81911367130539</v>
      </c>
      <c r="AW124" s="53">
        <f t="shared" si="44"/>
        <v>-947.82328727207914</v>
      </c>
      <c r="AX124" s="78">
        <v>1</v>
      </c>
      <c r="AY124" s="43" t="s">
        <v>48</v>
      </c>
      <c r="AZ124" s="1">
        <v>76</v>
      </c>
      <c r="BA124" s="1" t="s">
        <v>135</v>
      </c>
      <c r="BB124" s="1" t="s">
        <v>136</v>
      </c>
      <c r="BC124" s="36">
        <v>43890</v>
      </c>
      <c r="BD124" s="58"/>
      <c r="BE124" s="1">
        <v>3217.21</v>
      </c>
      <c r="BF124" s="1"/>
      <c r="BG124" s="1"/>
      <c r="BH124" s="1"/>
      <c r="BI124" s="1"/>
      <c r="BJ124" s="40">
        <v>3217.21</v>
      </c>
      <c r="BK124" s="49">
        <f t="shared" si="45"/>
        <v>103.46000000000004</v>
      </c>
      <c r="BL124" s="51">
        <f t="shared" si="46"/>
        <v>1.9576902428822691</v>
      </c>
      <c r="BM124" s="39">
        <f t="shared" si="47"/>
        <v>105.4176902428823</v>
      </c>
      <c r="BN124" s="43">
        <f t="shared" si="48"/>
        <v>105.4176902428823</v>
      </c>
      <c r="BO124" s="43">
        <f t="shared" si="49"/>
        <v>0</v>
      </c>
      <c r="BP124" s="43">
        <f t="shared" si="50"/>
        <v>190.80601933961697</v>
      </c>
      <c r="BQ124" s="43">
        <f t="shared" si="51"/>
        <v>0</v>
      </c>
      <c r="BR124" s="52">
        <f t="shared" si="52"/>
        <v>190.80601933961697</v>
      </c>
      <c r="BS124" s="43">
        <f t="shared" si="53"/>
        <v>12.837678496815542</v>
      </c>
      <c r="BT124" s="60">
        <f t="shared" si="54"/>
        <v>203.64369783643252</v>
      </c>
      <c r="BU124" s="53">
        <f t="shared" si="55"/>
        <v>-744.17958943564668</v>
      </c>
      <c r="BV124" s="78">
        <v>1</v>
      </c>
      <c r="BW124" s="43" t="s">
        <v>48</v>
      </c>
      <c r="BX124" s="1">
        <v>76</v>
      </c>
      <c r="BY124" s="1" t="s">
        <v>135</v>
      </c>
      <c r="BZ124" s="1" t="s">
        <v>136</v>
      </c>
      <c r="CA124" s="36">
        <v>43890</v>
      </c>
      <c r="CB124" s="58"/>
      <c r="CC124" s="48">
        <v>3217.21</v>
      </c>
      <c r="CD124" s="48"/>
      <c r="CE124" s="48"/>
      <c r="CF124" s="48"/>
      <c r="CG124" s="48"/>
      <c r="CH124" s="48">
        <v>3217.21</v>
      </c>
      <c r="CI124" s="48">
        <v>103.46000000000004</v>
      </c>
      <c r="CJ124" s="48">
        <v>1.9576902428822691</v>
      </c>
      <c r="CK124" s="48">
        <v>105.4176902428823</v>
      </c>
      <c r="CL124" s="48">
        <v>105.4176902428823</v>
      </c>
      <c r="CM124" s="48">
        <v>0</v>
      </c>
      <c r="CN124" s="48">
        <v>190.80601933961697</v>
      </c>
      <c r="CO124" s="48">
        <v>0</v>
      </c>
      <c r="CP124" s="52">
        <f t="shared" si="56"/>
        <v>212.04605006849425</v>
      </c>
      <c r="CQ124" s="43">
        <f t="shared" si="57"/>
        <v>12.837678496815542</v>
      </c>
      <c r="CR124" s="60">
        <f t="shared" si="58"/>
        <v>224.88372856530981</v>
      </c>
      <c r="CS124" s="53">
        <f t="shared" si="59"/>
        <v>-519.29586087033681</v>
      </c>
      <c r="CT124" s="50" t="s">
        <v>231</v>
      </c>
      <c r="CU124" s="1" t="s">
        <v>315</v>
      </c>
    </row>
    <row r="125" spans="1:99" ht="30" customHeight="1" x14ac:dyDescent="0.25">
      <c r="A125" s="1">
        <v>77</v>
      </c>
      <c r="B125" s="1" t="s">
        <v>137</v>
      </c>
      <c r="C125" s="1" t="s">
        <v>138</v>
      </c>
      <c r="D125" s="36">
        <v>43830</v>
      </c>
      <c r="E125" s="58"/>
      <c r="F125" s="43">
        <v>20.7</v>
      </c>
      <c r="G125" s="43"/>
      <c r="H125" s="43"/>
      <c r="I125" s="43"/>
      <c r="J125" s="43"/>
      <c r="K125" s="48">
        <v>20.7</v>
      </c>
      <c r="L125" s="49">
        <v>0</v>
      </c>
      <c r="M125" s="51">
        <v>0</v>
      </c>
      <c r="N125" s="39">
        <v>0</v>
      </c>
      <c r="O125" s="43">
        <v>0</v>
      </c>
      <c r="P125" s="43">
        <v>0</v>
      </c>
      <c r="Q125" s="43">
        <v>0</v>
      </c>
      <c r="R125" s="43">
        <v>0</v>
      </c>
      <c r="S125" s="52">
        <v>0</v>
      </c>
      <c r="T125" s="43"/>
      <c r="U125" s="43"/>
      <c r="V125" s="43">
        <v>0</v>
      </c>
      <c r="W125" s="60">
        <v>0</v>
      </c>
      <c r="X125" s="53">
        <v>-565.62629772100081</v>
      </c>
      <c r="Y125" s="78">
        <v>1</v>
      </c>
      <c r="Z125" s="43" t="s">
        <v>48</v>
      </c>
      <c r="AA125" s="1">
        <v>77</v>
      </c>
      <c r="AB125" s="1" t="s">
        <v>137</v>
      </c>
      <c r="AC125" s="1" t="s">
        <v>138</v>
      </c>
      <c r="AD125" s="36">
        <v>43861</v>
      </c>
      <c r="AE125" s="77"/>
      <c r="AF125" s="1">
        <v>20.7</v>
      </c>
      <c r="AG125" s="1"/>
      <c r="AH125" s="1"/>
      <c r="AI125" s="1"/>
      <c r="AJ125" s="1"/>
      <c r="AK125" s="40">
        <f t="shared" si="33"/>
        <v>20.7</v>
      </c>
      <c r="AL125" s="49">
        <f t="shared" si="35"/>
        <v>0</v>
      </c>
      <c r="AM125" s="51">
        <f t="shared" si="36"/>
        <v>0</v>
      </c>
      <c r="AN125" s="39">
        <f t="shared" si="37"/>
        <v>0</v>
      </c>
      <c r="AO125" s="43">
        <f t="shared" si="38"/>
        <v>0</v>
      </c>
      <c r="AP125" s="43">
        <f t="shared" si="39"/>
        <v>0</v>
      </c>
      <c r="AQ125" s="43">
        <f t="shared" si="40"/>
        <v>0</v>
      </c>
      <c r="AR125" s="43"/>
      <c r="AS125" s="52">
        <f t="shared" si="41"/>
        <v>0</v>
      </c>
      <c r="AT125" s="43">
        <f t="shared" si="42"/>
        <v>0</v>
      </c>
      <c r="AU125" s="43">
        <f t="shared" si="34"/>
        <v>0</v>
      </c>
      <c r="AV125" s="60">
        <f t="shared" si="43"/>
        <v>0</v>
      </c>
      <c r="AW125" s="53">
        <f t="shared" si="44"/>
        <v>-565.62629772100081</v>
      </c>
      <c r="AX125" s="78">
        <v>1</v>
      </c>
      <c r="AY125" s="43" t="s">
        <v>48</v>
      </c>
      <c r="AZ125" s="1">
        <v>77</v>
      </c>
      <c r="BA125" s="1" t="s">
        <v>137</v>
      </c>
      <c r="BB125" s="1" t="s">
        <v>138</v>
      </c>
      <c r="BC125" s="36">
        <v>43890</v>
      </c>
      <c r="BD125" s="58"/>
      <c r="BE125" s="1">
        <v>20.7</v>
      </c>
      <c r="BF125" s="1"/>
      <c r="BG125" s="1"/>
      <c r="BH125" s="1"/>
      <c r="BI125" s="1"/>
      <c r="BJ125" s="40">
        <v>20.7</v>
      </c>
      <c r="BK125" s="49">
        <f t="shared" si="45"/>
        <v>0</v>
      </c>
      <c r="BL125" s="51">
        <f t="shared" si="46"/>
        <v>0</v>
      </c>
      <c r="BM125" s="39">
        <f t="shared" si="47"/>
        <v>0</v>
      </c>
      <c r="BN125" s="43">
        <f t="shared" si="48"/>
        <v>0</v>
      </c>
      <c r="BO125" s="43">
        <f t="shared" si="49"/>
        <v>0</v>
      </c>
      <c r="BP125" s="43">
        <f t="shared" si="50"/>
        <v>0</v>
      </c>
      <c r="BQ125" s="43">
        <f t="shared" si="51"/>
        <v>0</v>
      </c>
      <c r="BR125" s="52">
        <f t="shared" si="52"/>
        <v>0</v>
      </c>
      <c r="BS125" s="43">
        <f t="shared" si="53"/>
        <v>0</v>
      </c>
      <c r="BT125" s="60">
        <f t="shared" si="54"/>
        <v>0</v>
      </c>
      <c r="BU125" s="53">
        <f t="shared" si="55"/>
        <v>-565.62629772100081</v>
      </c>
      <c r="BV125" s="78">
        <v>1</v>
      </c>
      <c r="BW125" s="43" t="s">
        <v>48</v>
      </c>
      <c r="BX125" s="1">
        <v>77</v>
      </c>
      <c r="BY125" s="1" t="s">
        <v>137</v>
      </c>
      <c r="BZ125" s="1" t="s">
        <v>138</v>
      </c>
      <c r="CA125" s="36">
        <v>43890</v>
      </c>
      <c r="CB125" s="58"/>
      <c r="CC125" s="48">
        <v>20.7</v>
      </c>
      <c r="CD125" s="48"/>
      <c r="CE125" s="48"/>
      <c r="CF125" s="48"/>
      <c r="CG125" s="48"/>
      <c r="CH125" s="48">
        <v>20.7</v>
      </c>
      <c r="CI125" s="48">
        <v>0</v>
      </c>
      <c r="CJ125" s="48">
        <v>0</v>
      </c>
      <c r="CK125" s="48">
        <v>0</v>
      </c>
      <c r="CL125" s="48">
        <v>0</v>
      </c>
      <c r="CM125" s="48">
        <v>0</v>
      </c>
      <c r="CN125" s="48">
        <v>0</v>
      </c>
      <c r="CO125" s="48">
        <v>0</v>
      </c>
      <c r="CP125" s="52">
        <f t="shared" si="56"/>
        <v>0</v>
      </c>
      <c r="CQ125" s="43">
        <f t="shared" si="57"/>
        <v>0</v>
      </c>
      <c r="CR125" s="60">
        <f t="shared" si="58"/>
        <v>0</v>
      </c>
      <c r="CS125" s="53">
        <f t="shared" si="59"/>
        <v>-565.62629772100081</v>
      </c>
      <c r="CT125" s="50" t="s">
        <v>231</v>
      </c>
      <c r="CU125" s="1" t="s">
        <v>315</v>
      </c>
    </row>
    <row r="126" spans="1:99" ht="30" customHeight="1" x14ac:dyDescent="0.25">
      <c r="A126" s="1">
        <v>78</v>
      </c>
      <c r="B126" s="1" t="s">
        <v>166</v>
      </c>
      <c r="C126" s="1" t="s">
        <v>167</v>
      </c>
      <c r="D126" s="36">
        <v>43830</v>
      </c>
      <c r="E126" s="58">
        <v>1000</v>
      </c>
      <c r="F126" s="43">
        <v>1471.83</v>
      </c>
      <c r="G126" s="43"/>
      <c r="H126" s="43"/>
      <c r="I126" s="43"/>
      <c r="J126" s="43"/>
      <c r="K126" s="48">
        <v>1471.83</v>
      </c>
      <c r="L126" s="49">
        <v>10.599999999999909</v>
      </c>
      <c r="M126" s="51">
        <v>1.2719990908528289</v>
      </c>
      <c r="N126" s="39">
        <v>11.871999090852738</v>
      </c>
      <c r="O126" s="43">
        <v>11.871999090852738</v>
      </c>
      <c r="P126" s="43">
        <v>0</v>
      </c>
      <c r="Q126" s="43">
        <v>21.488318354443457</v>
      </c>
      <c r="R126" s="43">
        <v>0</v>
      </c>
      <c r="S126" s="52">
        <v>21.488318354443457</v>
      </c>
      <c r="T126" s="43"/>
      <c r="U126" s="43"/>
      <c r="V126" s="43">
        <v>1.0797817153947238</v>
      </c>
      <c r="W126" s="60">
        <v>22.568100069838181</v>
      </c>
      <c r="X126" s="53">
        <v>-512.98108234426741</v>
      </c>
      <c r="Y126" s="78">
        <v>1</v>
      </c>
      <c r="Z126" s="43" t="s">
        <v>48</v>
      </c>
      <c r="AA126" s="1">
        <v>78</v>
      </c>
      <c r="AB126" s="1" t="s">
        <v>166</v>
      </c>
      <c r="AC126" s="1" t="s">
        <v>167</v>
      </c>
      <c r="AD126" s="36">
        <v>43861</v>
      </c>
      <c r="AE126" s="77"/>
      <c r="AF126" s="1">
        <v>1494.7</v>
      </c>
      <c r="AG126" s="1"/>
      <c r="AH126" s="1"/>
      <c r="AI126" s="1"/>
      <c r="AJ126" s="1"/>
      <c r="AK126" s="40">
        <f t="shared" si="33"/>
        <v>1494.7</v>
      </c>
      <c r="AL126" s="49">
        <f t="shared" si="35"/>
        <v>22.870000000000118</v>
      </c>
      <c r="AM126" s="51">
        <f t="shared" si="36"/>
        <v>-20.332625892767318</v>
      </c>
      <c r="AN126" s="39">
        <f t="shared" si="37"/>
        <v>2.5373741072328002</v>
      </c>
      <c r="AO126" s="43">
        <f t="shared" si="38"/>
        <v>2.5373741072328002</v>
      </c>
      <c r="AP126" s="43">
        <f t="shared" si="39"/>
        <v>0</v>
      </c>
      <c r="AQ126" s="43">
        <f t="shared" si="40"/>
        <v>4.5926471340913686</v>
      </c>
      <c r="AR126" s="43"/>
      <c r="AS126" s="52">
        <f t="shared" si="41"/>
        <v>4.5926471340913686</v>
      </c>
      <c r="AT126" s="43">
        <f t="shared" si="42"/>
        <v>16.460641054647365</v>
      </c>
      <c r="AU126" s="43">
        <f t="shared" si="34"/>
        <v>2.9264157366804064</v>
      </c>
      <c r="AV126" s="60">
        <f t="shared" si="43"/>
        <v>23.979703925419141</v>
      </c>
      <c r="AW126" s="53">
        <f t="shared" si="44"/>
        <v>-489.00137841884828</v>
      </c>
      <c r="AX126" s="78">
        <v>1</v>
      </c>
      <c r="AY126" s="43" t="s">
        <v>48</v>
      </c>
      <c r="AZ126" s="1">
        <v>78</v>
      </c>
      <c r="BA126" s="1" t="s">
        <v>166</v>
      </c>
      <c r="BB126" s="1" t="s">
        <v>167</v>
      </c>
      <c r="BC126" s="36">
        <v>43890</v>
      </c>
      <c r="BD126" s="58"/>
      <c r="BE126" s="1">
        <v>1496.42</v>
      </c>
      <c r="BF126" s="1"/>
      <c r="BG126" s="1"/>
      <c r="BH126" s="1"/>
      <c r="BI126" s="1"/>
      <c r="BJ126" s="40">
        <v>1496.42</v>
      </c>
      <c r="BK126" s="49">
        <f t="shared" si="45"/>
        <v>1.7200000000000273</v>
      </c>
      <c r="BL126" s="51">
        <f t="shared" si="46"/>
        <v>3.2546174538542E-2</v>
      </c>
      <c r="BM126" s="39">
        <f t="shared" si="47"/>
        <v>1.7525461745385693</v>
      </c>
      <c r="BN126" s="43">
        <f t="shared" si="48"/>
        <v>1.7525461745385693</v>
      </c>
      <c r="BO126" s="43">
        <f t="shared" si="49"/>
        <v>0</v>
      </c>
      <c r="BP126" s="43">
        <f t="shared" si="50"/>
        <v>3.1721085759148107</v>
      </c>
      <c r="BQ126" s="43">
        <f t="shared" si="51"/>
        <v>0</v>
      </c>
      <c r="BR126" s="52">
        <f t="shared" si="52"/>
        <v>3.1721085759148107</v>
      </c>
      <c r="BS126" s="43">
        <f t="shared" si="53"/>
        <v>0.21342361313090158</v>
      </c>
      <c r="BT126" s="60">
        <f t="shared" si="54"/>
        <v>3.3855321890457124</v>
      </c>
      <c r="BU126" s="53">
        <f t="shared" si="55"/>
        <v>-485.61584622980257</v>
      </c>
      <c r="BV126" s="78">
        <v>1</v>
      </c>
      <c r="BW126" s="43" t="s">
        <v>48</v>
      </c>
      <c r="BX126" s="1">
        <v>78</v>
      </c>
      <c r="BY126" s="1" t="s">
        <v>166</v>
      </c>
      <c r="BZ126" s="1" t="s">
        <v>167</v>
      </c>
      <c r="CA126" s="36">
        <v>43890</v>
      </c>
      <c r="CB126" s="58"/>
      <c r="CC126" s="48">
        <v>1496.42</v>
      </c>
      <c r="CD126" s="48"/>
      <c r="CE126" s="48"/>
      <c r="CF126" s="48"/>
      <c r="CG126" s="48"/>
      <c r="CH126" s="48">
        <v>1496.42</v>
      </c>
      <c r="CI126" s="48">
        <v>1.7200000000000273</v>
      </c>
      <c r="CJ126" s="48">
        <v>3.2546174538542E-2</v>
      </c>
      <c r="CK126" s="48">
        <v>1.7525461745385693</v>
      </c>
      <c r="CL126" s="48">
        <v>1.7525461745385693</v>
      </c>
      <c r="CM126" s="48">
        <v>0</v>
      </c>
      <c r="CN126" s="48">
        <v>3.1721085759148107</v>
      </c>
      <c r="CO126" s="48">
        <v>0</v>
      </c>
      <c r="CP126" s="52">
        <f t="shared" si="56"/>
        <v>3.525219467599225</v>
      </c>
      <c r="CQ126" s="43">
        <f t="shared" si="57"/>
        <v>0.21342361313090158</v>
      </c>
      <c r="CR126" s="60">
        <f t="shared" si="58"/>
        <v>3.7386430807301267</v>
      </c>
      <c r="CS126" s="53">
        <f t="shared" si="59"/>
        <v>-481.87720314907244</v>
      </c>
      <c r="CT126" s="50" t="s">
        <v>231</v>
      </c>
      <c r="CU126" s="1" t="s">
        <v>315</v>
      </c>
    </row>
    <row r="127" spans="1:99" ht="30" customHeight="1" x14ac:dyDescent="0.25">
      <c r="A127" s="1">
        <v>79</v>
      </c>
      <c r="B127" s="1" t="s">
        <v>168</v>
      </c>
      <c r="C127" s="1" t="s">
        <v>169</v>
      </c>
      <c r="D127" s="36">
        <v>43830</v>
      </c>
      <c r="E127" s="58">
        <v>14000</v>
      </c>
      <c r="F127" s="43">
        <v>53589.41</v>
      </c>
      <c r="G127" s="43"/>
      <c r="H127" s="43"/>
      <c r="I127" s="43"/>
      <c r="J127" s="43"/>
      <c r="K127" s="48">
        <v>53589.41</v>
      </c>
      <c r="L127" s="49">
        <v>2720.7900000000009</v>
      </c>
      <c r="M127" s="51">
        <v>326.49456664165086</v>
      </c>
      <c r="N127" s="39">
        <v>3047.2845666416515</v>
      </c>
      <c r="O127" s="43">
        <v>110</v>
      </c>
      <c r="P127" s="43">
        <v>2937.2845666416515</v>
      </c>
      <c r="Q127" s="43">
        <v>199.1</v>
      </c>
      <c r="R127" s="43">
        <v>6881.2018688883318</v>
      </c>
      <c r="S127" s="52">
        <v>7080.3018688883321</v>
      </c>
      <c r="T127" s="43"/>
      <c r="U127" s="43"/>
      <c r="V127" s="43">
        <v>355.78309904924714</v>
      </c>
      <c r="W127" s="60">
        <v>7436.0849679375797</v>
      </c>
      <c r="X127" s="53">
        <v>12681.258781679389</v>
      </c>
      <c r="Y127" s="78">
        <v>1</v>
      </c>
      <c r="Z127" s="43" t="s">
        <v>48</v>
      </c>
      <c r="AA127" s="1">
        <v>79</v>
      </c>
      <c r="AB127" s="1" t="s">
        <v>168</v>
      </c>
      <c r="AC127" s="1" t="s">
        <v>169</v>
      </c>
      <c r="AD127" s="36">
        <v>43861</v>
      </c>
      <c r="AE127" s="77"/>
      <c r="AF127" s="1">
        <v>56544.58</v>
      </c>
      <c r="AG127" s="1"/>
      <c r="AH127" s="1"/>
      <c r="AI127" s="1"/>
      <c r="AJ127" s="1"/>
      <c r="AK127" s="40">
        <f t="shared" si="33"/>
        <v>56544.58</v>
      </c>
      <c r="AL127" s="49">
        <f t="shared" si="35"/>
        <v>2955.1699999999983</v>
      </c>
      <c r="AM127" s="51">
        <f t="shared" si="36"/>
        <v>-2627.3006584839895</v>
      </c>
      <c r="AN127" s="39">
        <f t="shared" si="37"/>
        <v>327.86934151600872</v>
      </c>
      <c r="AO127" s="43">
        <f t="shared" si="38"/>
        <v>327.86934151600872</v>
      </c>
      <c r="AP127" s="43">
        <f t="shared" si="39"/>
        <v>0</v>
      </c>
      <c r="AQ127" s="43">
        <f t="shared" si="40"/>
        <v>593.44350814397581</v>
      </c>
      <c r="AR127" s="43"/>
      <c r="AS127" s="52">
        <f t="shared" si="41"/>
        <v>593.44350814397581</v>
      </c>
      <c r="AT127" s="43">
        <f t="shared" si="42"/>
        <v>2126.9782520971594</v>
      </c>
      <c r="AU127" s="43">
        <f t="shared" si="34"/>
        <v>378.13974606759058</v>
      </c>
      <c r="AV127" s="60">
        <f t="shared" si="43"/>
        <v>3098.5615063087262</v>
      </c>
      <c r="AW127" s="53">
        <f t="shared" si="44"/>
        <v>15779.820287988116</v>
      </c>
      <c r="AX127" s="78">
        <v>1</v>
      </c>
      <c r="AY127" s="43" t="s">
        <v>48</v>
      </c>
      <c r="AZ127" s="1">
        <v>79</v>
      </c>
      <c r="BA127" s="1" t="s">
        <v>168</v>
      </c>
      <c r="BB127" s="1" t="s">
        <v>169</v>
      </c>
      <c r="BC127" s="36">
        <v>43890</v>
      </c>
      <c r="BD127" s="58"/>
      <c r="BE127" s="1">
        <v>58890.630000000005</v>
      </c>
      <c r="BF127" s="1"/>
      <c r="BG127" s="1"/>
      <c r="BH127" s="1"/>
      <c r="BI127" s="1"/>
      <c r="BJ127" s="40">
        <v>58890.630000000005</v>
      </c>
      <c r="BK127" s="49">
        <f t="shared" si="45"/>
        <v>2346.0500000000029</v>
      </c>
      <c r="BL127" s="51">
        <f t="shared" si="46"/>
        <v>44.392414404735661</v>
      </c>
      <c r="BM127" s="39">
        <f t="shared" si="47"/>
        <v>2390.4424144047384</v>
      </c>
      <c r="BN127" s="43">
        <f t="shared" si="48"/>
        <v>110</v>
      </c>
      <c r="BO127" s="43">
        <f t="shared" si="49"/>
        <v>2280.4424144047384</v>
      </c>
      <c r="BP127" s="43">
        <f t="shared" si="50"/>
        <v>199.1</v>
      </c>
      <c r="BQ127" s="43">
        <f t="shared" si="51"/>
        <v>5045.1981253970825</v>
      </c>
      <c r="BR127" s="52">
        <f t="shared" si="52"/>
        <v>5244.2981253970829</v>
      </c>
      <c r="BS127" s="43">
        <f t="shared" si="53"/>
        <v>352.84323580729722</v>
      </c>
      <c r="BT127" s="60">
        <f t="shared" si="54"/>
        <v>5597.1413612043798</v>
      </c>
      <c r="BU127" s="53">
        <f t="shared" si="55"/>
        <v>21376.961649192497</v>
      </c>
      <c r="BV127" s="78">
        <v>1</v>
      </c>
      <c r="BW127" s="43" t="s">
        <v>48</v>
      </c>
      <c r="BX127" s="1">
        <v>79</v>
      </c>
      <c r="BY127" s="1" t="s">
        <v>168</v>
      </c>
      <c r="BZ127" s="1" t="s">
        <v>169</v>
      </c>
      <c r="CA127" s="36">
        <v>43890</v>
      </c>
      <c r="CB127" s="58"/>
      <c r="CC127" s="48">
        <v>58890.630000000005</v>
      </c>
      <c r="CD127" s="48"/>
      <c r="CE127" s="48"/>
      <c r="CF127" s="48"/>
      <c r="CG127" s="48"/>
      <c r="CH127" s="48">
        <v>58890.630000000005</v>
      </c>
      <c r="CI127" s="48">
        <v>2346.0500000000029</v>
      </c>
      <c r="CJ127" s="48">
        <v>44.392414404735661</v>
      </c>
      <c r="CK127" s="48">
        <v>2390.4424144047384</v>
      </c>
      <c r="CL127" s="48">
        <v>110</v>
      </c>
      <c r="CM127" s="48">
        <v>2280.4424144047384</v>
      </c>
      <c r="CN127" s="48">
        <v>199.1</v>
      </c>
      <c r="CO127" s="48">
        <v>5045.1981253970825</v>
      </c>
      <c r="CP127" s="52">
        <f t="shared" si="56"/>
        <v>5828.0797782000036</v>
      </c>
      <c r="CQ127" s="43">
        <f t="shared" si="57"/>
        <v>352.84323580729728</v>
      </c>
      <c r="CR127" s="60">
        <f t="shared" si="58"/>
        <v>6180.9230140073005</v>
      </c>
      <c r="CS127" s="53">
        <f t="shared" si="59"/>
        <v>27557.884663199799</v>
      </c>
      <c r="CT127" s="50" t="s">
        <v>231</v>
      </c>
      <c r="CU127" s="1" t="s">
        <v>315</v>
      </c>
    </row>
    <row r="128" spans="1:99" ht="30" customHeight="1" x14ac:dyDescent="0.25">
      <c r="A128" s="1">
        <v>80</v>
      </c>
      <c r="B128" s="1" t="s">
        <v>266</v>
      </c>
      <c r="C128" s="1" t="s">
        <v>267</v>
      </c>
      <c r="D128" s="36">
        <v>43830</v>
      </c>
      <c r="E128" s="58"/>
      <c r="F128" s="43">
        <v>39.71</v>
      </c>
      <c r="G128" s="43"/>
      <c r="H128" s="43">
        <v>-39.71</v>
      </c>
      <c r="I128" s="43"/>
      <c r="J128" s="43"/>
      <c r="K128" s="48">
        <v>0</v>
      </c>
      <c r="L128" s="49">
        <v>0</v>
      </c>
      <c r="M128" s="51">
        <v>0</v>
      </c>
      <c r="N128" s="39">
        <v>0</v>
      </c>
      <c r="O128" s="43">
        <v>0</v>
      </c>
      <c r="P128" s="43">
        <v>0</v>
      </c>
      <c r="Q128" s="43">
        <v>0</v>
      </c>
      <c r="R128" s="43">
        <v>0</v>
      </c>
      <c r="S128" s="52">
        <v>0</v>
      </c>
      <c r="T128" s="43"/>
      <c r="U128" s="43"/>
      <c r="V128" s="43">
        <v>0</v>
      </c>
      <c r="W128" s="60">
        <v>0</v>
      </c>
      <c r="X128" s="53">
        <v>-243.50501637644351</v>
      </c>
      <c r="Y128" s="78">
        <v>2</v>
      </c>
      <c r="Z128" s="43" t="s">
        <v>48</v>
      </c>
      <c r="AA128" s="1">
        <v>80</v>
      </c>
      <c r="AB128" s="1" t="s">
        <v>266</v>
      </c>
      <c r="AC128" s="1" t="s">
        <v>267</v>
      </c>
      <c r="AD128" s="36">
        <v>43861</v>
      </c>
      <c r="AE128" s="77"/>
      <c r="AF128" s="1">
        <v>39.71</v>
      </c>
      <c r="AG128" s="1"/>
      <c r="AH128" s="1">
        <v>-39.71</v>
      </c>
      <c r="AI128" s="1"/>
      <c r="AJ128" s="1"/>
      <c r="AK128" s="40">
        <f t="shared" si="33"/>
        <v>0</v>
      </c>
      <c r="AL128" s="49">
        <f t="shared" si="35"/>
        <v>0</v>
      </c>
      <c r="AM128" s="51">
        <f t="shared" si="36"/>
        <v>0</v>
      </c>
      <c r="AN128" s="39">
        <f t="shared" si="37"/>
        <v>0</v>
      </c>
      <c r="AO128" s="43">
        <f t="shared" si="38"/>
        <v>0</v>
      </c>
      <c r="AP128" s="43">
        <f t="shared" si="39"/>
        <v>0</v>
      </c>
      <c r="AQ128" s="43">
        <f t="shared" si="40"/>
        <v>0</v>
      </c>
      <c r="AR128" s="43"/>
      <c r="AS128" s="52">
        <f t="shared" si="41"/>
        <v>0</v>
      </c>
      <c r="AT128" s="43">
        <f t="shared" si="42"/>
        <v>0</v>
      </c>
      <c r="AU128" s="43">
        <f t="shared" si="34"/>
        <v>0</v>
      </c>
      <c r="AV128" s="60">
        <f t="shared" si="43"/>
        <v>0</v>
      </c>
      <c r="AW128" s="53">
        <f t="shared" si="44"/>
        <v>-243.50501637644351</v>
      </c>
      <c r="AX128" s="78">
        <v>2</v>
      </c>
      <c r="AY128" s="43" t="s">
        <v>48</v>
      </c>
      <c r="AZ128" s="1">
        <v>80</v>
      </c>
      <c r="BA128" s="1" t="s">
        <v>266</v>
      </c>
      <c r="BB128" s="1" t="s">
        <v>267</v>
      </c>
      <c r="BC128" s="36">
        <v>43890</v>
      </c>
      <c r="BD128" s="58"/>
      <c r="BE128" s="1">
        <v>39.71</v>
      </c>
      <c r="BF128" s="1"/>
      <c r="BG128" s="1">
        <v>-39.71</v>
      </c>
      <c r="BH128" s="1"/>
      <c r="BI128" s="1"/>
      <c r="BJ128" s="40">
        <v>0</v>
      </c>
      <c r="BK128" s="49">
        <f t="shared" si="45"/>
        <v>0</v>
      </c>
      <c r="BL128" s="51">
        <f t="shared" si="46"/>
        <v>0</v>
      </c>
      <c r="BM128" s="39">
        <f t="shared" si="47"/>
        <v>0</v>
      </c>
      <c r="BN128" s="43">
        <f t="shared" si="48"/>
        <v>0</v>
      </c>
      <c r="BO128" s="43">
        <f t="shared" si="49"/>
        <v>0</v>
      </c>
      <c r="BP128" s="43">
        <f t="shared" si="50"/>
        <v>0</v>
      </c>
      <c r="BQ128" s="43">
        <f t="shared" si="51"/>
        <v>0</v>
      </c>
      <c r="BR128" s="52">
        <f t="shared" si="52"/>
        <v>0</v>
      </c>
      <c r="BS128" s="43">
        <f t="shared" si="53"/>
        <v>0</v>
      </c>
      <c r="BT128" s="60">
        <f t="shared" si="54"/>
        <v>0</v>
      </c>
      <c r="BU128" s="53">
        <f t="shared" si="55"/>
        <v>-243.50501637644351</v>
      </c>
      <c r="BV128" s="78">
        <v>2</v>
      </c>
      <c r="BW128" s="43" t="s">
        <v>48</v>
      </c>
      <c r="BX128" s="1">
        <v>80</v>
      </c>
      <c r="BY128" s="1" t="s">
        <v>266</v>
      </c>
      <c r="BZ128" s="1" t="s">
        <v>267</v>
      </c>
      <c r="CA128" s="36">
        <v>43890</v>
      </c>
      <c r="CB128" s="58"/>
      <c r="CC128" s="48">
        <v>39.71</v>
      </c>
      <c r="CD128" s="48"/>
      <c r="CE128" s="48">
        <v>-39.71</v>
      </c>
      <c r="CF128" s="48"/>
      <c r="CG128" s="48"/>
      <c r="CH128" s="48">
        <v>0</v>
      </c>
      <c r="CI128" s="48">
        <v>0</v>
      </c>
      <c r="CJ128" s="48">
        <v>0</v>
      </c>
      <c r="CK128" s="48">
        <v>0</v>
      </c>
      <c r="CL128" s="48">
        <v>0</v>
      </c>
      <c r="CM128" s="48">
        <v>0</v>
      </c>
      <c r="CN128" s="48">
        <v>0</v>
      </c>
      <c r="CO128" s="48">
        <v>0</v>
      </c>
      <c r="CP128" s="52">
        <f t="shared" si="56"/>
        <v>0</v>
      </c>
      <c r="CQ128" s="43">
        <f t="shared" si="57"/>
        <v>0</v>
      </c>
      <c r="CR128" s="60">
        <f t="shared" si="58"/>
        <v>0</v>
      </c>
      <c r="CS128" s="53">
        <f t="shared" si="59"/>
        <v>-243.50501637644351</v>
      </c>
      <c r="CT128" s="50" t="s">
        <v>231</v>
      </c>
      <c r="CU128" s="1" t="s">
        <v>315</v>
      </c>
    </row>
    <row r="129" spans="1:99" ht="30" customHeight="1" x14ac:dyDescent="0.25">
      <c r="A129" s="1">
        <v>81</v>
      </c>
      <c r="B129" s="1" t="s">
        <v>171</v>
      </c>
      <c r="C129" s="1" t="s">
        <v>172</v>
      </c>
      <c r="D129" s="36">
        <v>43830</v>
      </c>
      <c r="E129" s="58"/>
      <c r="F129" s="43">
        <v>79</v>
      </c>
      <c r="G129" s="43"/>
      <c r="H129" s="43"/>
      <c r="I129" s="43"/>
      <c r="J129" s="43"/>
      <c r="K129" s="48">
        <v>79</v>
      </c>
      <c r="L129" s="49">
        <v>0</v>
      </c>
      <c r="M129" s="51">
        <v>0</v>
      </c>
      <c r="N129" s="39">
        <v>0</v>
      </c>
      <c r="O129" s="43">
        <v>0</v>
      </c>
      <c r="P129" s="43">
        <v>0</v>
      </c>
      <c r="Q129" s="43">
        <v>0</v>
      </c>
      <c r="R129" s="43">
        <v>0</v>
      </c>
      <c r="S129" s="52">
        <v>0</v>
      </c>
      <c r="T129" s="43"/>
      <c r="U129" s="43"/>
      <c r="V129" s="43">
        <v>0</v>
      </c>
      <c r="W129" s="60">
        <v>0</v>
      </c>
      <c r="X129" s="53">
        <v>-866.07172431254321</v>
      </c>
      <c r="Y129" s="78">
        <v>1</v>
      </c>
      <c r="Z129" s="43" t="s">
        <v>48</v>
      </c>
      <c r="AA129" s="1">
        <v>81</v>
      </c>
      <c r="AB129" s="1" t="s">
        <v>171</v>
      </c>
      <c r="AC129" s="1" t="s">
        <v>172</v>
      </c>
      <c r="AD129" s="36">
        <v>43861</v>
      </c>
      <c r="AE129" s="77"/>
      <c r="AF129" s="1">
        <v>79</v>
      </c>
      <c r="AG129" s="1"/>
      <c r="AH129" s="1"/>
      <c r="AI129" s="1"/>
      <c r="AJ129" s="1"/>
      <c r="AK129" s="40">
        <f t="shared" si="33"/>
        <v>79</v>
      </c>
      <c r="AL129" s="49">
        <f t="shared" si="35"/>
        <v>0</v>
      </c>
      <c r="AM129" s="51">
        <f t="shared" si="36"/>
        <v>0</v>
      </c>
      <c r="AN129" s="39">
        <f t="shared" si="37"/>
        <v>0</v>
      </c>
      <c r="AO129" s="43">
        <f t="shared" si="38"/>
        <v>0</v>
      </c>
      <c r="AP129" s="43">
        <f t="shared" si="39"/>
        <v>0</v>
      </c>
      <c r="AQ129" s="43">
        <f t="shared" si="40"/>
        <v>0</v>
      </c>
      <c r="AR129" s="43"/>
      <c r="AS129" s="52">
        <f t="shared" si="41"/>
        <v>0</v>
      </c>
      <c r="AT129" s="43">
        <f t="shared" si="42"/>
        <v>0</v>
      </c>
      <c r="AU129" s="43">
        <f t="shared" si="34"/>
        <v>0</v>
      </c>
      <c r="AV129" s="60">
        <f t="shared" si="43"/>
        <v>0</v>
      </c>
      <c r="AW129" s="53">
        <f t="shared" si="44"/>
        <v>-866.07172431254321</v>
      </c>
      <c r="AX129" s="78">
        <v>1</v>
      </c>
      <c r="AY129" s="43" t="s">
        <v>48</v>
      </c>
      <c r="AZ129" s="1">
        <v>81</v>
      </c>
      <c r="BA129" s="1" t="s">
        <v>171</v>
      </c>
      <c r="BB129" s="1" t="s">
        <v>172</v>
      </c>
      <c r="BC129" s="36">
        <v>43890</v>
      </c>
      <c r="BD129" s="58"/>
      <c r="BE129" s="1">
        <v>79</v>
      </c>
      <c r="BF129" s="1"/>
      <c r="BG129" s="1"/>
      <c r="BH129" s="1"/>
      <c r="BI129" s="1"/>
      <c r="BJ129" s="40">
        <v>79</v>
      </c>
      <c r="BK129" s="49">
        <f t="shared" si="45"/>
        <v>0</v>
      </c>
      <c r="BL129" s="51">
        <f t="shared" si="46"/>
        <v>0</v>
      </c>
      <c r="BM129" s="39">
        <f t="shared" si="47"/>
        <v>0</v>
      </c>
      <c r="BN129" s="43">
        <f t="shared" si="48"/>
        <v>0</v>
      </c>
      <c r="BO129" s="43">
        <f t="shared" si="49"/>
        <v>0</v>
      </c>
      <c r="BP129" s="43">
        <f t="shared" si="50"/>
        <v>0</v>
      </c>
      <c r="BQ129" s="43">
        <f t="shared" si="51"/>
        <v>0</v>
      </c>
      <c r="BR129" s="52">
        <f t="shared" si="52"/>
        <v>0</v>
      </c>
      <c r="BS129" s="43">
        <f t="shared" si="53"/>
        <v>0</v>
      </c>
      <c r="BT129" s="60">
        <f t="shared" si="54"/>
        <v>0</v>
      </c>
      <c r="BU129" s="53">
        <f t="shared" si="55"/>
        <v>-866.07172431254321</v>
      </c>
      <c r="BV129" s="78">
        <v>1</v>
      </c>
      <c r="BW129" s="43" t="s">
        <v>48</v>
      </c>
      <c r="BX129" s="1">
        <v>81</v>
      </c>
      <c r="BY129" s="1" t="s">
        <v>171</v>
      </c>
      <c r="BZ129" s="1" t="s">
        <v>172</v>
      </c>
      <c r="CA129" s="36">
        <v>43890</v>
      </c>
      <c r="CB129" s="58"/>
      <c r="CC129" s="48">
        <v>79</v>
      </c>
      <c r="CD129" s="48"/>
      <c r="CE129" s="48"/>
      <c r="CF129" s="48"/>
      <c r="CG129" s="48"/>
      <c r="CH129" s="48">
        <v>79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0</v>
      </c>
      <c r="CO129" s="48">
        <v>0</v>
      </c>
      <c r="CP129" s="52">
        <f t="shared" si="56"/>
        <v>0</v>
      </c>
      <c r="CQ129" s="43">
        <f t="shared" si="57"/>
        <v>0</v>
      </c>
      <c r="CR129" s="60">
        <f t="shared" si="58"/>
        <v>0</v>
      </c>
      <c r="CS129" s="53">
        <f t="shared" si="59"/>
        <v>-866.07172431254321</v>
      </c>
      <c r="CT129" s="50" t="s">
        <v>231</v>
      </c>
      <c r="CU129" s="1" t="s">
        <v>315</v>
      </c>
    </row>
    <row r="130" spans="1:99" ht="30" customHeight="1" x14ac:dyDescent="0.25">
      <c r="A130" s="1">
        <v>82</v>
      </c>
      <c r="B130" s="1" t="s">
        <v>173</v>
      </c>
      <c r="C130" s="1" t="s">
        <v>174</v>
      </c>
      <c r="D130" s="36">
        <v>43830</v>
      </c>
      <c r="E130" s="58"/>
      <c r="F130" s="43">
        <v>412.74</v>
      </c>
      <c r="G130" s="43"/>
      <c r="H130" s="43"/>
      <c r="I130" s="43"/>
      <c r="J130" s="43"/>
      <c r="K130" s="48">
        <v>412.74</v>
      </c>
      <c r="L130" s="49">
        <v>0</v>
      </c>
      <c r="M130" s="51">
        <v>0</v>
      </c>
      <c r="N130" s="39">
        <v>0</v>
      </c>
      <c r="O130" s="43">
        <v>0</v>
      </c>
      <c r="P130" s="43">
        <v>0</v>
      </c>
      <c r="Q130" s="43">
        <v>0</v>
      </c>
      <c r="R130" s="43">
        <v>0</v>
      </c>
      <c r="S130" s="52">
        <v>0</v>
      </c>
      <c r="T130" s="43"/>
      <c r="U130" s="43"/>
      <c r="V130" s="43">
        <v>0</v>
      </c>
      <c r="W130" s="60">
        <v>0</v>
      </c>
      <c r="X130" s="53">
        <v>-331.50127735454066</v>
      </c>
      <c r="Y130" s="78">
        <v>1</v>
      </c>
      <c r="Z130" s="43" t="s">
        <v>48</v>
      </c>
      <c r="AA130" s="1">
        <v>82</v>
      </c>
      <c r="AB130" s="1" t="s">
        <v>173</v>
      </c>
      <c r="AC130" s="1" t="s">
        <v>174</v>
      </c>
      <c r="AD130" s="36">
        <v>43861</v>
      </c>
      <c r="AE130" s="77"/>
      <c r="AF130" s="1">
        <v>412.74</v>
      </c>
      <c r="AG130" s="1"/>
      <c r="AH130" s="1"/>
      <c r="AI130" s="1"/>
      <c r="AJ130" s="1"/>
      <c r="AK130" s="40">
        <f t="shared" si="33"/>
        <v>412.74</v>
      </c>
      <c r="AL130" s="49">
        <f t="shared" si="35"/>
        <v>0</v>
      </c>
      <c r="AM130" s="51">
        <f t="shared" si="36"/>
        <v>0</v>
      </c>
      <c r="AN130" s="39">
        <f t="shared" si="37"/>
        <v>0</v>
      </c>
      <c r="AO130" s="43">
        <f t="shared" si="38"/>
        <v>0</v>
      </c>
      <c r="AP130" s="43">
        <f t="shared" si="39"/>
        <v>0</v>
      </c>
      <c r="AQ130" s="43">
        <f t="shared" si="40"/>
        <v>0</v>
      </c>
      <c r="AR130" s="43"/>
      <c r="AS130" s="52">
        <f t="shared" si="41"/>
        <v>0</v>
      </c>
      <c r="AT130" s="43">
        <f t="shared" si="42"/>
        <v>0</v>
      </c>
      <c r="AU130" s="43">
        <f t="shared" si="34"/>
        <v>0</v>
      </c>
      <c r="AV130" s="60">
        <f t="shared" si="43"/>
        <v>0</v>
      </c>
      <c r="AW130" s="53">
        <f t="shared" si="44"/>
        <v>-331.50127735454066</v>
      </c>
      <c r="AX130" s="78">
        <v>1</v>
      </c>
      <c r="AY130" s="43" t="s">
        <v>48</v>
      </c>
      <c r="AZ130" s="1">
        <v>82</v>
      </c>
      <c r="BA130" s="1" t="s">
        <v>173</v>
      </c>
      <c r="BB130" s="1" t="s">
        <v>174</v>
      </c>
      <c r="BC130" s="36">
        <v>43890</v>
      </c>
      <c r="BD130" s="58"/>
      <c r="BE130" s="1">
        <v>412.74</v>
      </c>
      <c r="BF130" s="1"/>
      <c r="BG130" s="1"/>
      <c r="BH130" s="1"/>
      <c r="BI130" s="1"/>
      <c r="BJ130" s="40">
        <v>412.74</v>
      </c>
      <c r="BK130" s="49">
        <f t="shared" si="45"/>
        <v>0</v>
      </c>
      <c r="BL130" s="51">
        <f t="shared" si="46"/>
        <v>0</v>
      </c>
      <c r="BM130" s="39">
        <f t="shared" si="47"/>
        <v>0</v>
      </c>
      <c r="BN130" s="43">
        <f t="shared" si="48"/>
        <v>0</v>
      </c>
      <c r="BO130" s="43">
        <f t="shared" si="49"/>
        <v>0</v>
      </c>
      <c r="BP130" s="43">
        <f t="shared" si="50"/>
        <v>0</v>
      </c>
      <c r="BQ130" s="43">
        <f t="shared" si="51"/>
        <v>0</v>
      </c>
      <c r="BR130" s="52">
        <f t="shared" si="52"/>
        <v>0</v>
      </c>
      <c r="BS130" s="43">
        <f t="shared" si="53"/>
        <v>0</v>
      </c>
      <c r="BT130" s="60">
        <f t="shared" si="54"/>
        <v>0</v>
      </c>
      <c r="BU130" s="53">
        <f t="shared" si="55"/>
        <v>-331.50127735454066</v>
      </c>
      <c r="BV130" s="78">
        <v>1</v>
      </c>
      <c r="BW130" s="43" t="s">
        <v>48</v>
      </c>
      <c r="BX130" s="1">
        <v>82</v>
      </c>
      <c r="BY130" s="1" t="s">
        <v>173</v>
      </c>
      <c r="BZ130" s="1" t="s">
        <v>174</v>
      </c>
      <c r="CA130" s="36">
        <v>43890</v>
      </c>
      <c r="CB130" s="58"/>
      <c r="CC130" s="48">
        <v>412.74</v>
      </c>
      <c r="CD130" s="48"/>
      <c r="CE130" s="48"/>
      <c r="CF130" s="48"/>
      <c r="CG130" s="48"/>
      <c r="CH130" s="48">
        <v>412.74</v>
      </c>
      <c r="CI130" s="48">
        <v>0</v>
      </c>
      <c r="CJ130" s="48">
        <v>0</v>
      </c>
      <c r="CK130" s="48">
        <v>0</v>
      </c>
      <c r="CL130" s="48">
        <v>0</v>
      </c>
      <c r="CM130" s="48">
        <v>0</v>
      </c>
      <c r="CN130" s="48">
        <v>0</v>
      </c>
      <c r="CO130" s="48">
        <v>0</v>
      </c>
      <c r="CP130" s="52">
        <f t="shared" si="56"/>
        <v>0</v>
      </c>
      <c r="CQ130" s="43">
        <f t="shared" si="57"/>
        <v>0</v>
      </c>
      <c r="CR130" s="60">
        <f t="shared" si="58"/>
        <v>0</v>
      </c>
      <c r="CS130" s="53">
        <f t="shared" si="59"/>
        <v>-331.50127735454066</v>
      </c>
      <c r="CT130" s="50" t="s">
        <v>231</v>
      </c>
      <c r="CU130" s="1" t="s">
        <v>315</v>
      </c>
    </row>
    <row r="131" spans="1:99" ht="30" customHeight="1" x14ac:dyDescent="0.25">
      <c r="A131" s="1">
        <v>83</v>
      </c>
      <c r="B131" s="1" t="s">
        <v>175</v>
      </c>
      <c r="C131" s="1" t="s">
        <v>176</v>
      </c>
      <c r="D131" s="36">
        <v>43830</v>
      </c>
      <c r="E131" s="58"/>
      <c r="F131" s="43">
        <v>28.71</v>
      </c>
      <c r="G131" s="43"/>
      <c r="H131" s="43"/>
      <c r="I131" s="43"/>
      <c r="J131" s="43"/>
      <c r="K131" s="48">
        <v>28.71</v>
      </c>
      <c r="L131" s="49">
        <v>0</v>
      </c>
      <c r="M131" s="51">
        <v>0</v>
      </c>
      <c r="N131" s="39">
        <v>0</v>
      </c>
      <c r="O131" s="43">
        <v>0</v>
      </c>
      <c r="P131" s="43">
        <v>0</v>
      </c>
      <c r="Q131" s="43">
        <v>0</v>
      </c>
      <c r="R131" s="43">
        <v>0</v>
      </c>
      <c r="S131" s="52">
        <v>0</v>
      </c>
      <c r="T131" s="43"/>
      <c r="U131" s="43"/>
      <c r="V131" s="43">
        <v>0</v>
      </c>
      <c r="W131" s="60">
        <v>0</v>
      </c>
      <c r="X131" s="53">
        <v>53.576572222538445</v>
      </c>
      <c r="Y131" s="78">
        <v>1</v>
      </c>
      <c r="Z131" s="43" t="s">
        <v>48</v>
      </c>
      <c r="AA131" s="1">
        <v>83</v>
      </c>
      <c r="AB131" s="1" t="s">
        <v>175</v>
      </c>
      <c r="AC131" s="1" t="s">
        <v>176</v>
      </c>
      <c r="AD131" s="36">
        <v>43861</v>
      </c>
      <c r="AE131" s="77"/>
      <c r="AF131" s="1">
        <v>28.71</v>
      </c>
      <c r="AG131" s="1"/>
      <c r="AH131" s="1"/>
      <c r="AI131" s="1"/>
      <c r="AJ131" s="1"/>
      <c r="AK131" s="40">
        <f t="shared" si="33"/>
        <v>28.71</v>
      </c>
      <c r="AL131" s="49">
        <f t="shared" si="35"/>
        <v>0</v>
      </c>
      <c r="AM131" s="51">
        <f t="shared" si="36"/>
        <v>0</v>
      </c>
      <c r="AN131" s="39">
        <f t="shared" si="37"/>
        <v>0</v>
      </c>
      <c r="AO131" s="43">
        <f t="shared" si="38"/>
        <v>0</v>
      </c>
      <c r="AP131" s="43">
        <f t="shared" si="39"/>
        <v>0</v>
      </c>
      <c r="AQ131" s="43">
        <f t="shared" si="40"/>
        <v>0</v>
      </c>
      <c r="AR131" s="43"/>
      <c r="AS131" s="52">
        <f t="shared" si="41"/>
        <v>0</v>
      </c>
      <c r="AT131" s="43">
        <f t="shared" si="42"/>
        <v>0</v>
      </c>
      <c r="AU131" s="43">
        <f t="shared" si="34"/>
        <v>0</v>
      </c>
      <c r="AV131" s="60">
        <f t="shared" si="43"/>
        <v>0</v>
      </c>
      <c r="AW131" s="53">
        <f t="shared" si="44"/>
        <v>53.576572222538445</v>
      </c>
      <c r="AX131" s="78">
        <v>1</v>
      </c>
      <c r="AY131" s="43" t="s">
        <v>48</v>
      </c>
      <c r="AZ131" s="1">
        <v>83</v>
      </c>
      <c r="BA131" s="1" t="s">
        <v>175</v>
      </c>
      <c r="BB131" s="1" t="s">
        <v>176</v>
      </c>
      <c r="BC131" s="36">
        <v>43890</v>
      </c>
      <c r="BD131" s="58"/>
      <c r="BE131" s="1">
        <v>28.71</v>
      </c>
      <c r="BF131" s="1"/>
      <c r="BG131" s="1"/>
      <c r="BH131" s="1"/>
      <c r="BI131" s="1"/>
      <c r="BJ131" s="40">
        <v>28.71</v>
      </c>
      <c r="BK131" s="49">
        <f t="shared" si="45"/>
        <v>0</v>
      </c>
      <c r="BL131" s="51">
        <f t="shared" si="46"/>
        <v>0</v>
      </c>
      <c r="BM131" s="39">
        <f t="shared" si="47"/>
        <v>0</v>
      </c>
      <c r="BN131" s="43">
        <f t="shared" si="48"/>
        <v>0</v>
      </c>
      <c r="BO131" s="43">
        <f t="shared" si="49"/>
        <v>0</v>
      </c>
      <c r="BP131" s="43">
        <f t="shared" si="50"/>
        <v>0</v>
      </c>
      <c r="BQ131" s="43">
        <f t="shared" si="51"/>
        <v>0</v>
      </c>
      <c r="BR131" s="52">
        <f t="shared" si="52"/>
        <v>0</v>
      </c>
      <c r="BS131" s="43">
        <f t="shared" si="53"/>
        <v>0</v>
      </c>
      <c r="BT131" s="60">
        <f t="shared" si="54"/>
        <v>0</v>
      </c>
      <c r="BU131" s="53">
        <f t="shared" si="55"/>
        <v>53.576572222538445</v>
      </c>
      <c r="BV131" s="78">
        <v>1</v>
      </c>
      <c r="BW131" s="43" t="s">
        <v>48</v>
      </c>
      <c r="BX131" s="1">
        <v>83</v>
      </c>
      <c r="BY131" s="1" t="s">
        <v>175</v>
      </c>
      <c r="BZ131" s="1" t="s">
        <v>176</v>
      </c>
      <c r="CA131" s="36">
        <v>43890</v>
      </c>
      <c r="CB131" s="58"/>
      <c r="CC131" s="48">
        <v>28.71</v>
      </c>
      <c r="CD131" s="48"/>
      <c r="CE131" s="48"/>
      <c r="CF131" s="48"/>
      <c r="CG131" s="48"/>
      <c r="CH131" s="48">
        <v>28.71</v>
      </c>
      <c r="CI131" s="48">
        <v>0</v>
      </c>
      <c r="CJ131" s="48">
        <v>0</v>
      </c>
      <c r="CK131" s="48">
        <v>0</v>
      </c>
      <c r="CL131" s="48">
        <v>0</v>
      </c>
      <c r="CM131" s="48">
        <v>0</v>
      </c>
      <c r="CN131" s="48">
        <v>0</v>
      </c>
      <c r="CO131" s="48">
        <v>0</v>
      </c>
      <c r="CP131" s="52">
        <f t="shared" si="56"/>
        <v>0</v>
      </c>
      <c r="CQ131" s="43">
        <f t="shared" si="57"/>
        <v>0</v>
      </c>
      <c r="CR131" s="60">
        <f t="shared" si="58"/>
        <v>0</v>
      </c>
      <c r="CS131" s="53">
        <f t="shared" si="59"/>
        <v>53.576572222538445</v>
      </c>
      <c r="CT131" s="50" t="s">
        <v>231</v>
      </c>
      <c r="CU131" s="1" t="s">
        <v>315</v>
      </c>
    </row>
    <row r="132" spans="1:99" ht="30" customHeight="1" x14ac:dyDescent="0.25">
      <c r="A132" s="1">
        <v>84</v>
      </c>
      <c r="B132" s="1" t="s">
        <v>177</v>
      </c>
      <c r="C132" s="1" t="s">
        <v>178</v>
      </c>
      <c r="D132" s="36">
        <v>43830</v>
      </c>
      <c r="E132" s="58"/>
      <c r="F132" s="43">
        <v>659.58</v>
      </c>
      <c r="G132" s="43"/>
      <c r="H132" s="43"/>
      <c r="I132" s="43"/>
      <c r="J132" s="43"/>
      <c r="K132" s="48">
        <v>659.58</v>
      </c>
      <c r="L132" s="49">
        <v>6.8000000000000682</v>
      </c>
      <c r="M132" s="51">
        <v>0.81599941677352805</v>
      </c>
      <c r="N132" s="39">
        <v>7.6159994167735965</v>
      </c>
      <c r="O132" s="43">
        <v>7.6159994167735965</v>
      </c>
      <c r="P132" s="43">
        <v>0</v>
      </c>
      <c r="Q132" s="43">
        <v>13.784958944360209</v>
      </c>
      <c r="R132" s="43">
        <v>0</v>
      </c>
      <c r="S132" s="52">
        <v>13.784958944360209</v>
      </c>
      <c r="T132" s="43"/>
      <c r="U132" s="43"/>
      <c r="V132" s="43">
        <v>0.69269015704568471</v>
      </c>
      <c r="W132" s="60">
        <v>14.477649101405895</v>
      </c>
      <c r="X132" s="53">
        <v>-601.58048009727474</v>
      </c>
      <c r="Y132" s="78">
        <v>1</v>
      </c>
      <c r="Z132" s="43" t="s">
        <v>48</v>
      </c>
      <c r="AA132" s="1">
        <v>84</v>
      </c>
      <c r="AB132" s="1" t="s">
        <v>177</v>
      </c>
      <c r="AC132" s="1" t="s">
        <v>178</v>
      </c>
      <c r="AD132" s="36">
        <v>43861</v>
      </c>
      <c r="AE132" s="77"/>
      <c r="AF132" s="1">
        <v>672.52</v>
      </c>
      <c r="AG132" s="1"/>
      <c r="AH132" s="1"/>
      <c r="AI132" s="1"/>
      <c r="AJ132" s="1"/>
      <c r="AK132" s="40">
        <f t="shared" si="33"/>
        <v>672.52</v>
      </c>
      <c r="AL132" s="49">
        <f t="shared" si="35"/>
        <v>12.939999999999941</v>
      </c>
      <c r="AM132" s="51">
        <f t="shared" si="36"/>
        <v>-11.504336644180434</v>
      </c>
      <c r="AN132" s="39">
        <f t="shared" si="37"/>
        <v>1.4356633558195071</v>
      </c>
      <c r="AO132" s="43">
        <f t="shared" si="38"/>
        <v>1.4356633558195071</v>
      </c>
      <c r="AP132" s="43">
        <f t="shared" si="39"/>
        <v>0</v>
      </c>
      <c r="AQ132" s="43">
        <f t="shared" si="40"/>
        <v>2.5985506740333078</v>
      </c>
      <c r="AR132" s="43"/>
      <c r="AS132" s="52">
        <f t="shared" si="41"/>
        <v>2.5985506740333078</v>
      </c>
      <c r="AT132" s="43">
        <f t="shared" si="42"/>
        <v>9.3135415499403109</v>
      </c>
      <c r="AU132" s="43">
        <f t="shared" si="34"/>
        <v>1.6557857294553608</v>
      </c>
      <c r="AV132" s="60">
        <f t="shared" si="43"/>
        <v>13.56787795342898</v>
      </c>
      <c r="AW132" s="53">
        <f t="shared" si="44"/>
        <v>-588.01260214384581</v>
      </c>
      <c r="AX132" s="78">
        <v>1</v>
      </c>
      <c r="AY132" s="43" t="s">
        <v>48</v>
      </c>
      <c r="AZ132" s="1">
        <v>84</v>
      </c>
      <c r="BA132" s="1" t="s">
        <v>177</v>
      </c>
      <c r="BB132" s="1" t="s">
        <v>178</v>
      </c>
      <c r="BC132" s="36">
        <v>43890</v>
      </c>
      <c r="BD132" s="58"/>
      <c r="BE132" s="1">
        <v>685.42</v>
      </c>
      <c r="BF132" s="1"/>
      <c r="BG132" s="1"/>
      <c r="BH132" s="1"/>
      <c r="BI132" s="1"/>
      <c r="BJ132" s="40">
        <v>685.42</v>
      </c>
      <c r="BK132" s="49">
        <f t="shared" si="45"/>
        <v>12.899999999999977</v>
      </c>
      <c r="BL132" s="51">
        <f t="shared" si="46"/>
        <v>0.24409630903906068</v>
      </c>
      <c r="BM132" s="39">
        <f t="shared" si="47"/>
        <v>13.144096309039037</v>
      </c>
      <c r="BN132" s="43">
        <f t="shared" si="48"/>
        <v>13.144096309039037</v>
      </c>
      <c r="BO132" s="43">
        <f t="shared" si="49"/>
        <v>0</v>
      </c>
      <c r="BP132" s="43">
        <f t="shared" si="50"/>
        <v>23.79081431936066</v>
      </c>
      <c r="BQ132" s="43">
        <f t="shared" si="51"/>
        <v>0</v>
      </c>
      <c r="BR132" s="52">
        <f t="shared" si="52"/>
        <v>23.79081431936066</v>
      </c>
      <c r="BS132" s="43">
        <f t="shared" si="53"/>
        <v>1.6006770984817336</v>
      </c>
      <c r="BT132" s="60">
        <f t="shared" si="54"/>
        <v>25.391491417842392</v>
      </c>
      <c r="BU132" s="53">
        <f t="shared" si="55"/>
        <v>-562.62111072600339</v>
      </c>
      <c r="BV132" s="78">
        <v>1</v>
      </c>
      <c r="BW132" s="43" t="s">
        <v>48</v>
      </c>
      <c r="BX132" s="1">
        <v>84</v>
      </c>
      <c r="BY132" s="1" t="s">
        <v>177</v>
      </c>
      <c r="BZ132" s="1" t="s">
        <v>178</v>
      </c>
      <c r="CA132" s="36">
        <v>43890</v>
      </c>
      <c r="CB132" s="58"/>
      <c r="CC132" s="48">
        <v>685.42</v>
      </c>
      <c r="CD132" s="48"/>
      <c r="CE132" s="48"/>
      <c r="CF132" s="48"/>
      <c r="CG132" s="48"/>
      <c r="CH132" s="48">
        <v>685.42</v>
      </c>
      <c r="CI132" s="48">
        <v>12.899999999999977</v>
      </c>
      <c r="CJ132" s="48">
        <v>0.24409630903906068</v>
      </c>
      <c r="CK132" s="48">
        <v>13.144096309039037</v>
      </c>
      <c r="CL132" s="48">
        <v>13.144096309039037</v>
      </c>
      <c r="CM132" s="48">
        <v>0</v>
      </c>
      <c r="CN132" s="48">
        <v>23.79081431936066</v>
      </c>
      <c r="CO132" s="48">
        <v>0</v>
      </c>
      <c r="CP132" s="52">
        <f t="shared" si="56"/>
        <v>26.43914600699372</v>
      </c>
      <c r="CQ132" s="43">
        <f t="shared" si="57"/>
        <v>1.6006770984817333</v>
      </c>
      <c r="CR132" s="60">
        <f t="shared" si="58"/>
        <v>28.039823105475453</v>
      </c>
      <c r="CS132" s="53">
        <f t="shared" si="59"/>
        <v>-534.58128762052797</v>
      </c>
      <c r="CT132" s="50" t="s">
        <v>231</v>
      </c>
      <c r="CU132" s="1" t="s">
        <v>315</v>
      </c>
    </row>
    <row r="133" spans="1:99" ht="30" customHeight="1" x14ac:dyDescent="0.25">
      <c r="A133" s="1">
        <v>85</v>
      </c>
      <c r="B133" s="1" t="s">
        <v>208</v>
      </c>
      <c r="C133" s="1" t="s">
        <v>170</v>
      </c>
      <c r="D133" s="36">
        <v>43830</v>
      </c>
      <c r="E133" s="58"/>
      <c r="F133" s="43">
        <v>1299.56</v>
      </c>
      <c r="G133" s="43"/>
      <c r="H133" s="43"/>
      <c r="I133" s="43"/>
      <c r="J133" s="43"/>
      <c r="K133" s="48">
        <v>1299.56</v>
      </c>
      <c r="L133" s="49">
        <v>0</v>
      </c>
      <c r="M133" s="51">
        <v>0</v>
      </c>
      <c r="N133" s="39">
        <v>0</v>
      </c>
      <c r="O133" s="43">
        <v>0</v>
      </c>
      <c r="P133" s="43">
        <v>0</v>
      </c>
      <c r="Q133" s="43">
        <v>0</v>
      </c>
      <c r="R133" s="43">
        <v>0</v>
      </c>
      <c r="S133" s="52">
        <v>0</v>
      </c>
      <c r="T133" s="43"/>
      <c r="U133" s="43"/>
      <c r="V133" s="43">
        <v>0</v>
      </c>
      <c r="W133" s="60">
        <v>0</v>
      </c>
      <c r="X133" s="53">
        <v>-16.884021520697686</v>
      </c>
      <c r="Y133" s="78">
        <v>1</v>
      </c>
      <c r="Z133" s="43" t="s">
        <v>48</v>
      </c>
      <c r="AA133" s="1">
        <v>85</v>
      </c>
      <c r="AB133" s="1" t="s">
        <v>208</v>
      </c>
      <c r="AC133" s="1" t="s">
        <v>170</v>
      </c>
      <c r="AD133" s="36">
        <v>43861</v>
      </c>
      <c r="AE133" s="77"/>
      <c r="AF133" s="1">
        <v>1299.56</v>
      </c>
      <c r="AG133" s="1"/>
      <c r="AH133" s="1"/>
      <c r="AI133" s="1"/>
      <c r="AJ133" s="1"/>
      <c r="AK133" s="40">
        <f t="shared" si="33"/>
        <v>1299.56</v>
      </c>
      <c r="AL133" s="49">
        <f t="shared" si="35"/>
        <v>0</v>
      </c>
      <c r="AM133" s="51">
        <f t="shared" si="36"/>
        <v>0</v>
      </c>
      <c r="AN133" s="39">
        <f t="shared" si="37"/>
        <v>0</v>
      </c>
      <c r="AO133" s="43">
        <f t="shared" si="38"/>
        <v>0</v>
      </c>
      <c r="AP133" s="43">
        <f t="shared" si="39"/>
        <v>0</v>
      </c>
      <c r="AQ133" s="43">
        <f t="shared" si="40"/>
        <v>0</v>
      </c>
      <c r="AR133" s="43"/>
      <c r="AS133" s="52">
        <f t="shared" si="41"/>
        <v>0</v>
      </c>
      <c r="AT133" s="43">
        <f t="shared" si="42"/>
        <v>0</v>
      </c>
      <c r="AU133" s="43">
        <f t="shared" si="34"/>
        <v>0</v>
      </c>
      <c r="AV133" s="60">
        <f t="shared" si="43"/>
        <v>0</v>
      </c>
      <c r="AW133" s="53">
        <f t="shared" si="44"/>
        <v>-16.884021520697686</v>
      </c>
      <c r="AX133" s="78">
        <v>1</v>
      </c>
      <c r="AY133" s="43" t="s">
        <v>48</v>
      </c>
      <c r="AZ133" s="1">
        <v>85</v>
      </c>
      <c r="BA133" s="1" t="s">
        <v>208</v>
      </c>
      <c r="BB133" s="1" t="s">
        <v>170</v>
      </c>
      <c r="BC133" s="36">
        <v>43890</v>
      </c>
      <c r="BD133" s="58"/>
      <c r="BE133" s="1">
        <v>1299.56</v>
      </c>
      <c r="BF133" s="1"/>
      <c r="BG133" s="1"/>
      <c r="BH133" s="1"/>
      <c r="BI133" s="1"/>
      <c r="BJ133" s="40">
        <v>1299.56</v>
      </c>
      <c r="BK133" s="49">
        <f t="shared" si="45"/>
        <v>0</v>
      </c>
      <c r="BL133" s="51">
        <f t="shared" si="46"/>
        <v>0</v>
      </c>
      <c r="BM133" s="39">
        <f t="shared" si="47"/>
        <v>0</v>
      </c>
      <c r="BN133" s="43">
        <f t="shared" si="48"/>
        <v>0</v>
      </c>
      <c r="BO133" s="43">
        <f t="shared" si="49"/>
        <v>0</v>
      </c>
      <c r="BP133" s="43">
        <f t="shared" si="50"/>
        <v>0</v>
      </c>
      <c r="BQ133" s="43">
        <f t="shared" si="51"/>
        <v>0</v>
      </c>
      <c r="BR133" s="52">
        <f t="shared" si="52"/>
        <v>0</v>
      </c>
      <c r="BS133" s="43">
        <f t="shared" si="53"/>
        <v>0</v>
      </c>
      <c r="BT133" s="60">
        <f t="shared" si="54"/>
        <v>0</v>
      </c>
      <c r="BU133" s="53">
        <f t="shared" si="55"/>
        <v>-16.884021520697686</v>
      </c>
      <c r="BV133" s="78">
        <v>1</v>
      </c>
      <c r="BW133" s="43" t="s">
        <v>48</v>
      </c>
      <c r="BX133" s="1">
        <v>85</v>
      </c>
      <c r="BY133" s="1" t="s">
        <v>208</v>
      </c>
      <c r="BZ133" s="1" t="s">
        <v>170</v>
      </c>
      <c r="CA133" s="36">
        <v>43890</v>
      </c>
      <c r="CB133" s="58"/>
      <c r="CC133" s="48">
        <v>1299.56</v>
      </c>
      <c r="CD133" s="48"/>
      <c r="CE133" s="48"/>
      <c r="CF133" s="48"/>
      <c r="CG133" s="48"/>
      <c r="CH133" s="48">
        <v>1299.56</v>
      </c>
      <c r="CI133" s="48">
        <v>0</v>
      </c>
      <c r="CJ133" s="48">
        <v>0</v>
      </c>
      <c r="CK133" s="48">
        <v>0</v>
      </c>
      <c r="CL133" s="48">
        <v>0</v>
      </c>
      <c r="CM133" s="48">
        <v>0</v>
      </c>
      <c r="CN133" s="48">
        <v>0</v>
      </c>
      <c r="CO133" s="48">
        <v>0</v>
      </c>
      <c r="CP133" s="52">
        <f t="shared" si="56"/>
        <v>0</v>
      </c>
      <c r="CQ133" s="43">
        <f t="shared" si="57"/>
        <v>0</v>
      </c>
      <c r="CR133" s="60">
        <f t="shared" si="58"/>
        <v>0</v>
      </c>
      <c r="CS133" s="53">
        <f t="shared" si="59"/>
        <v>-16.884021520697686</v>
      </c>
      <c r="CT133" s="50" t="s">
        <v>231</v>
      </c>
      <c r="CU133" s="1" t="s">
        <v>315</v>
      </c>
    </row>
    <row r="134" spans="1:99" ht="30" customHeight="1" x14ac:dyDescent="0.25">
      <c r="A134" s="1">
        <v>86</v>
      </c>
      <c r="B134" s="1" t="s">
        <v>179</v>
      </c>
      <c r="C134" s="1" t="s">
        <v>180</v>
      </c>
      <c r="D134" s="36">
        <v>43830</v>
      </c>
      <c r="E134" s="58"/>
      <c r="F134" s="43">
        <v>1766.65</v>
      </c>
      <c r="G134" s="43"/>
      <c r="H134" s="43"/>
      <c r="I134" s="43"/>
      <c r="J134" s="43"/>
      <c r="K134" s="48">
        <v>1766.65</v>
      </c>
      <c r="L134" s="49">
        <v>779.13000000000011</v>
      </c>
      <c r="M134" s="51">
        <v>93.49553317511068</v>
      </c>
      <c r="N134" s="39">
        <v>872.62553317511083</v>
      </c>
      <c r="O134" s="43">
        <v>110</v>
      </c>
      <c r="P134" s="43">
        <v>762.62553317511083</v>
      </c>
      <c r="Q134" s="43">
        <v>199.1</v>
      </c>
      <c r="R134" s="43">
        <v>1786.6094091613977</v>
      </c>
      <c r="S134" s="52">
        <v>1985.7094091613976</v>
      </c>
      <c r="T134" s="43"/>
      <c r="U134" s="43"/>
      <c r="V134" s="43">
        <v>99.781317306124294</v>
      </c>
      <c r="W134" s="60">
        <v>2085.4907264675221</v>
      </c>
      <c r="X134" s="53">
        <v>2815.1145414363327</v>
      </c>
      <c r="Y134" s="78">
        <v>1</v>
      </c>
      <c r="Z134" s="43" t="s">
        <v>48</v>
      </c>
      <c r="AA134" s="1">
        <v>86</v>
      </c>
      <c r="AB134" s="1" t="s">
        <v>179</v>
      </c>
      <c r="AC134" s="1" t="s">
        <v>180</v>
      </c>
      <c r="AD134" s="36">
        <v>43861</v>
      </c>
      <c r="AE134" s="77"/>
      <c r="AF134" s="1">
        <v>2307.86</v>
      </c>
      <c r="AG134" s="1"/>
      <c r="AH134" s="1"/>
      <c r="AI134" s="1"/>
      <c r="AJ134" s="1"/>
      <c r="AK134" s="40">
        <f t="shared" si="33"/>
        <v>2307.86</v>
      </c>
      <c r="AL134" s="49">
        <f t="shared" si="35"/>
        <v>541.21</v>
      </c>
      <c r="AM134" s="51">
        <f t="shared" si="36"/>
        <v>-481.16399035524893</v>
      </c>
      <c r="AN134" s="39">
        <f t="shared" si="37"/>
        <v>60.046009644751109</v>
      </c>
      <c r="AO134" s="43">
        <f t="shared" si="38"/>
        <v>60.046009644751109</v>
      </c>
      <c r="AP134" s="43">
        <f t="shared" si="39"/>
        <v>0</v>
      </c>
      <c r="AQ134" s="43">
        <f t="shared" si="40"/>
        <v>108.68327745699951</v>
      </c>
      <c r="AR134" s="43"/>
      <c r="AS134" s="52">
        <f t="shared" si="41"/>
        <v>108.68327745699951</v>
      </c>
      <c r="AT134" s="43">
        <f t="shared" si="42"/>
        <v>389.53491671122265</v>
      </c>
      <c r="AU134" s="43">
        <f t="shared" si="34"/>
        <v>69.252534361556442</v>
      </c>
      <c r="AV134" s="60">
        <f t="shared" si="43"/>
        <v>567.47072852977863</v>
      </c>
      <c r="AW134" s="53">
        <f t="shared" si="44"/>
        <v>3382.5852699661114</v>
      </c>
      <c r="AX134" s="78">
        <v>1</v>
      </c>
      <c r="AY134" s="43" t="s">
        <v>48</v>
      </c>
      <c r="AZ134" s="1">
        <v>86</v>
      </c>
      <c r="BA134" s="1" t="s">
        <v>179</v>
      </c>
      <c r="BB134" s="1" t="s">
        <v>180</v>
      </c>
      <c r="BC134" s="36">
        <v>43890</v>
      </c>
      <c r="BD134" s="58"/>
      <c r="BE134" s="1">
        <v>2377.3000000000002</v>
      </c>
      <c r="BF134" s="1"/>
      <c r="BG134" s="1"/>
      <c r="BH134" s="1"/>
      <c r="BI134" s="1"/>
      <c r="BJ134" s="40">
        <v>2377.3000000000002</v>
      </c>
      <c r="BK134" s="49">
        <f t="shared" si="45"/>
        <v>69.440000000000055</v>
      </c>
      <c r="BL134" s="51">
        <f t="shared" si="46"/>
        <v>1.3139571860211177</v>
      </c>
      <c r="BM134" s="39">
        <f t="shared" si="47"/>
        <v>70.753957186021168</v>
      </c>
      <c r="BN134" s="43">
        <f t="shared" si="48"/>
        <v>70.753957186021168</v>
      </c>
      <c r="BO134" s="43">
        <f t="shared" si="49"/>
        <v>0</v>
      </c>
      <c r="BP134" s="43">
        <f t="shared" si="50"/>
        <v>128.06466250669831</v>
      </c>
      <c r="BQ134" s="43">
        <f t="shared" si="51"/>
        <v>0</v>
      </c>
      <c r="BR134" s="52">
        <f t="shared" si="52"/>
        <v>128.06466250669831</v>
      </c>
      <c r="BS134" s="43">
        <f t="shared" si="53"/>
        <v>8.616357962679988</v>
      </c>
      <c r="BT134" s="60">
        <f t="shared" si="54"/>
        <v>136.6810204693783</v>
      </c>
      <c r="BU134" s="53">
        <f t="shared" si="55"/>
        <v>3519.2662904354897</v>
      </c>
      <c r="BV134" s="78">
        <v>1</v>
      </c>
      <c r="BW134" s="43" t="s">
        <v>48</v>
      </c>
      <c r="BX134" s="1">
        <v>86</v>
      </c>
      <c r="BY134" s="1" t="s">
        <v>179</v>
      </c>
      <c r="BZ134" s="1" t="s">
        <v>180</v>
      </c>
      <c r="CA134" s="36">
        <v>43890</v>
      </c>
      <c r="CB134" s="58"/>
      <c r="CC134" s="48">
        <v>2377.3000000000002</v>
      </c>
      <c r="CD134" s="48"/>
      <c r="CE134" s="48"/>
      <c r="CF134" s="48"/>
      <c r="CG134" s="48"/>
      <c r="CH134" s="48">
        <v>2377.3000000000002</v>
      </c>
      <c r="CI134" s="48">
        <v>69.440000000000055</v>
      </c>
      <c r="CJ134" s="48">
        <v>1.3139571860211177</v>
      </c>
      <c r="CK134" s="48">
        <v>70.753957186021168</v>
      </c>
      <c r="CL134" s="48">
        <v>70.753957186021168</v>
      </c>
      <c r="CM134" s="48">
        <v>0</v>
      </c>
      <c r="CN134" s="48">
        <v>128.06466250669831</v>
      </c>
      <c r="CO134" s="48">
        <v>0</v>
      </c>
      <c r="CP134" s="52">
        <f t="shared" si="56"/>
        <v>142.32048827330607</v>
      </c>
      <c r="CQ134" s="43">
        <f t="shared" si="57"/>
        <v>8.6163579626799862</v>
      </c>
      <c r="CR134" s="60">
        <f t="shared" si="58"/>
        <v>150.93684623598605</v>
      </c>
      <c r="CS134" s="53">
        <f t="shared" si="59"/>
        <v>3670.2031366714759</v>
      </c>
      <c r="CT134" s="50" t="s">
        <v>231</v>
      </c>
      <c r="CU134" s="1" t="s">
        <v>315</v>
      </c>
    </row>
    <row r="135" spans="1:99" ht="30" customHeight="1" x14ac:dyDescent="0.25">
      <c r="A135" s="1">
        <v>87</v>
      </c>
      <c r="B135" s="1" t="s">
        <v>181</v>
      </c>
      <c r="C135" s="1" t="s">
        <v>182</v>
      </c>
      <c r="D135" s="36">
        <v>43830</v>
      </c>
      <c r="E135" s="58"/>
      <c r="F135" s="43">
        <v>83.33</v>
      </c>
      <c r="G135" s="43"/>
      <c r="H135" s="43"/>
      <c r="I135" s="43"/>
      <c r="J135" s="43"/>
      <c r="K135" s="48">
        <v>83.33</v>
      </c>
      <c r="L135" s="49">
        <v>0</v>
      </c>
      <c r="M135" s="51">
        <v>0</v>
      </c>
      <c r="N135" s="39">
        <v>0</v>
      </c>
      <c r="O135" s="43">
        <v>0</v>
      </c>
      <c r="P135" s="43">
        <v>0</v>
      </c>
      <c r="Q135" s="43">
        <v>0</v>
      </c>
      <c r="R135" s="43">
        <v>0</v>
      </c>
      <c r="S135" s="52">
        <v>0</v>
      </c>
      <c r="T135" s="43"/>
      <c r="U135" s="43"/>
      <c r="V135" s="43">
        <v>0</v>
      </c>
      <c r="W135" s="60">
        <v>0</v>
      </c>
      <c r="X135" s="53">
        <v>-741.33685556410762</v>
      </c>
      <c r="Y135" s="78">
        <v>1</v>
      </c>
      <c r="Z135" s="43" t="s">
        <v>48</v>
      </c>
      <c r="AA135" s="1">
        <v>87</v>
      </c>
      <c r="AB135" s="1" t="s">
        <v>181</v>
      </c>
      <c r="AC135" s="1" t="s">
        <v>182</v>
      </c>
      <c r="AD135" s="36">
        <v>43861</v>
      </c>
      <c r="AE135" s="77"/>
      <c r="AF135" s="1">
        <v>83.33</v>
      </c>
      <c r="AG135" s="1"/>
      <c r="AH135" s="1"/>
      <c r="AI135" s="1"/>
      <c r="AJ135" s="1"/>
      <c r="AK135" s="40">
        <f t="shared" si="33"/>
        <v>83.33</v>
      </c>
      <c r="AL135" s="49">
        <f t="shared" si="35"/>
        <v>0</v>
      </c>
      <c r="AM135" s="51">
        <f t="shared" si="36"/>
        <v>0</v>
      </c>
      <c r="AN135" s="39">
        <f t="shared" si="37"/>
        <v>0</v>
      </c>
      <c r="AO135" s="43">
        <f t="shared" si="38"/>
        <v>0</v>
      </c>
      <c r="AP135" s="43">
        <f t="shared" si="39"/>
        <v>0</v>
      </c>
      <c r="AQ135" s="43">
        <f t="shared" si="40"/>
        <v>0</v>
      </c>
      <c r="AR135" s="43"/>
      <c r="AS135" s="52">
        <f t="shared" si="41"/>
        <v>0</v>
      </c>
      <c r="AT135" s="43">
        <f t="shared" si="42"/>
        <v>0</v>
      </c>
      <c r="AU135" s="43">
        <f t="shared" si="34"/>
        <v>0</v>
      </c>
      <c r="AV135" s="60">
        <f t="shared" si="43"/>
        <v>0</v>
      </c>
      <c r="AW135" s="53">
        <f t="shared" si="44"/>
        <v>-741.33685556410762</v>
      </c>
      <c r="AX135" s="78">
        <v>1</v>
      </c>
      <c r="AY135" s="43" t="s">
        <v>48</v>
      </c>
      <c r="AZ135" s="1">
        <v>87</v>
      </c>
      <c r="BA135" s="1" t="s">
        <v>181</v>
      </c>
      <c r="BB135" s="1" t="s">
        <v>182</v>
      </c>
      <c r="BC135" s="36">
        <v>43890</v>
      </c>
      <c r="BD135" s="58"/>
      <c r="BE135" s="1">
        <v>83.33</v>
      </c>
      <c r="BF135" s="1"/>
      <c r="BG135" s="1"/>
      <c r="BH135" s="1"/>
      <c r="BI135" s="1"/>
      <c r="BJ135" s="40">
        <v>83.33</v>
      </c>
      <c r="BK135" s="49">
        <f t="shared" si="45"/>
        <v>0</v>
      </c>
      <c r="BL135" s="51">
        <f t="shared" si="46"/>
        <v>0</v>
      </c>
      <c r="BM135" s="39">
        <f t="shared" si="47"/>
        <v>0</v>
      </c>
      <c r="BN135" s="43">
        <f t="shared" si="48"/>
        <v>0</v>
      </c>
      <c r="BO135" s="43">
        <f t="shared" si="49"/>
        <v>0</v>
      </c>
      <c r="BP135" s="43">
        <f t="shared" si="50"/>
        <v>0</v>
      </c>
      <c r="BQ135" s="43">
        <f t="shared" si="51"/>
        <v>0</v>
      </c>
      <c r="BR135" s="52">
        <f t="shared" si="52"/>
        <v>0</v>
      </c>
      <c r="BS135" s="43">
        <f t="shared" si="53"/>
        <v>0</v>
      </c>
      <c r="BT135" s="60">
        <f t="shared" si="54"/>
        <v>0</v>
      </c>
      <c r="BU135" s="53">
        <f t="shared" si="55"/>
        <v>-741.33685556410762</v>
      </c>
      <c r="BV135" s="78">
        <v>1</v>
      </c>
      <c r="BW135" s="43" t="s">
        <v>48</v>
      </c>
      <c r="BX135" s="1">
        <v>87</v>
      </c>
      <c r="BY135" s="1" t="s">
        <v>181</v>
      </c>
      <c r="BZ135" s="1" t="s">
        <v>182</v>
      </c>
      <c r="CA135" s="36">
        <v>43890</v>
      </c>
      <c r="CB135" s="58"/>
      <c r="CC135" s="48">
        <v>83.33</v>
      </c>
      <c r="CD135" s="48"/>
      <c r="CE135" s="48"/>
      <c r="CF135" s="48"/>
      <c r="CG135" s="48"/>
      <c r="CH135" s="48">
        <v>83.33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0</v>
      </c>
      <c r="CP135" s="52">
        <f t="shared" si="56"/>
        <v>0</v>
      </c>
      <c r="CQ135" s="43">
        <f t="shared" si="57"/>
        <v>0</v>
      </c>
      <c r="CR135" s="60">
        <f t="shared" si="58"/>
        <v>0</v>
      </c>
      <c r="CS135" s="53">
        <f t="shared" si="59"/>
        <v>-741.33685556410762</v>
      </c>
      <c r="CT135" s="50" t="s">
        <v>231</v>
      </c>
      <c r="CU135" s="1" t="s">
        <v>315</v>
      </c>
    </row>
    <row r="136" spans="1:99" ht="30" customHeight="1" x14ac:dyDescent="0.25">
      <c r="A136" s="1">
        <v>88</v>
      </c>
      <c r="B136" s="1" t="s">
        <v>183</v>
      </c>
      <c r="C136" s="1" t="s">
        <v>184</v>
      </c>
      <c r="D136" s="36">
        <v>43830</v>
      </c>
      <c r="E136" s="58"/>
      <c r="F136" s="43">
        <v>4.2</v>
      </c>
      <c r="G136" s="43"/>
      <c r="H136" s="43"/>
      <c r="I136" s="43"/>
      <c r="J136" s="43"/>
      <c r="K136" s="48">
        <v>4.2</v>
      </c>
      <c r="L136" s="49">
        <v>0</v>
      </c>
      <c r="M136" s="51">
        <v>0</v>
      </c>
      <c r="N136" s="39">
        <v>0</v>
      </c>
      <c r="O136" s="43">
        <v>0</v>
      </c>
      <c r="P136" s="43">
        <v>0</v>
      </c>
      <c r="Q136" s="43">
        <v>0</v>
      </c>
      <c r="R136" s="43">
        <v>0</v>
      </c>
      <c r="S136" s="52">
        <v>0</v>
      </c>
      <c r="T136" s="43"/>
      <c r="U136" s="43"/>
      <c r="V136" s="43">
        <v>0</v>
      </c>
      <c r="W136" s="60">
        <v>0</v>
      </c>
      <c r="X136" s="53">
        <v>4.7188634716671416</v>
      </c>
      <c r="Y136" s="78">
        <v>1</v>
      </c>
      <c r="Z136" s="43" t="s">
        <v>48</v>
      </c>
      <c r="AA136" s="1">
        <v>88</v>
      </c>
      <c r="AB136" s="1" t="s">
        <v>183</v>
      </c>
      <c r="AC136" s="1" t="s">
        <v>184</v>
      </c>
      <c r="AD136" s="36">
        <v>43861</v>
      </c>
      <c r="AE136" s="77"/>
      <c r="AF136" s="1">
        <v>4.2</v>
      </c>
      <c r="AG136" s="1"/>
      <c r="AH136" s="1"/>
      <c r="AI136" s="1"/>
      <c r="AJ136" s="1"/>
      <c r="AK136" s="40">
        <f t="shared" si="33"/>
        <v>4.2</v>
      </c>
      <c r="AL136" s="49">
        <f t="shared" si="35"/>
        <v>0</v>
      </c>
      <c r="AM136" s="51">
        <f t="shared" si="36"/>
        <v>0</v>
      </c>
      <c r="AN136" s="39">
        <f t="shared" si="37"/>
        <v>0</v>
      </c>
      <c r="AO136" s="43">
        <f t="shared" si="38"/>
        <v>0</v>
      </c>
      <c r="AP136" s="43">
        <f t="shared" si="39"/>
        <v>0</v>
      </c>
      <c r="AQ136" s="43">
        <f t="shared" si="40"/>
        <v>0</v>
      </c>
      <c r="AR136" s="43"/>
      <c r="AS136" s="52">
        <f t="shared" si="41"/>
        <v>0</v>
      </c>
      <c r="AT136" s="43">
        <f t="shared" si="42"/>
        <v>0</v>
      </c>
      <c r="AU136" s="43">
        <f t="shared" si="34"/>
        <v>0</v>
      </c>
      <c r="AV136" s="60">
        <f t="shared" si="43"/>
        <v>0</v>
      </c>
      <c r="AW136" s="53">
        <f t="shared" si="44"/>
        <v>4.7188634716671416</v>
      </c>
      <c r="AX136" s="78">
        <v>1</v>
      </c>
      <c r="AY136" s="43" t="s">
        <v>48</v>
      </c>
      <c r="AZ136" s="1">
        <v>88</v>
      </c>
      <c r="BA136" s="1" t="s">
        <v>183</v>
      </c>
      <c r="BB136" s="1" t="s">
        <v>184</v>
      </c>
      <c r="BC136" s="36">
        <v>43890</v>
      </c>
      <c r="BD136" s="58"/>
      <c r="BE136" s="1">
        <v>4.2</v>
      </c>
      <c r="BF136" s="1"/>
      <c r="BG136" s="1"/>
      <c r="BH136" s="1"/>
      <c r="BI136" s="1"/>
      <c r="BJ136" s="40">
        <v>4.2</v>
      </c>
      <c r="BK136" s="49">
        <f t="shared" si="45"/>
        <v>0</v>
      </c>
      <c r="BL136" s="51">
        <f t="shared" si="46"/>
        <v>0</v>
      </c>
      <c r="BM136" s="39">
        <f t="shared" si="47"/>
        <v>0</v>
      </c>
      <c r="BN136" s="43">
        <f t="shared" si="48"/>
        <v>0</v>
      </c>
      <c r="BO136" s="43">
        <f t="shared" si="49"/>
        <v>0</v>
      </c>
      <c r="BP136" s="43">
        <f t="shared" si="50"/>
        <v>0</v>
      </c>
      <c r="BQ136" s="43">
        <f t="shared" si="51"/>
        <v>0</v>
      </c>
      <c r="BR136" s="52">
        <f t="shared" si="52"/>
        <v>0</v>
      </c>
      <c r="BS136" s="43">
        <f t="shared" si="53"/>
        <v>0</v>
      </c>
      <c r="BT136" s="60">
        <f t="shared" si="54"/>
        <v>0</v>
      </c>
      <c r="BU136" s="53">
        <f t="shared" si="55"/>
        <v>4.7188634716671416</v>
      </c>
      <c r="BV136" s="78">
        <v>1</v>
      </c>
      <c r="BW136" s="43" t="s">
        <v>48</v>
      </c>
      <c r="BX136" s="1">
        <v>88</v>
      </c>
      <c r="BY136" s="1" t="s">
        <v>183</v>
      </c>
      <c r="BZ136" s="1" t="s">
        <v>184</v>
      </c>
      <c r="CA136" s="36">
        <v>43890</v>
      </c>
      <c r="CB136" s="58"/>
      <c r="CC136" s="48">
        <v>4.2</v>
      </c>
      <c r="CD136" s="48"/>
      <c r="CE136" s="48"/>
      <c r="CF136" s="48"/>
      <c r="CG136" s="48"/>
      <c r="CH136" s="48">
        <v>4.2</v>
      </c>
      <c r="CI136" s="48">
        <v>0</v>
      </c>
      <c r="CJ136" s="48">
        <v>0</v>
      </c>
      <c r="CK136" s="48">
        <v>0</v>
      </c>
      <c r="CL136" s="48">
        <v>0</v>
      </c>
      <c r="CM136" s="48">
        <v>0</v>
      </c>
      <c r="CN136" s="48">
        <v>0</v>
      </c>
      <c r="CO136" s="48">
        <v>0</v>
      </c>
      <c r="CP136" s="52">
        <f t="shared" si="56"/>
        <v>0</v>
      </c>
      <c r="CQ136" s="43">
        <f t="shared" si="57"/>
        <v>0</v>
      </c>
      <c r="CR136" s="60">
        <f t="shared" si="58"/>
        <v>0</v>
      </c>
      <c r="CS136" s="53">
        <f t="shared" si="59"/>
        <v>4.7188634716671416</v>
      </c>
      <c r="CT136" s="50" t="s">
        <v>231</v>
      </c>
      <c r="CU136" s="1" t="s">
        <v>315</v>
      </c>
    </row>
    <row r="137" spans="1:99" ht="30" customHeight="1" x14ac:dyDescent="0.25">
      <c r="A137" s="1">
        <v>89</v>
      </c>
      <c r="B137" s="1" t="s">
        <v>185</v>
      </c>
      <c r="C137" s="1" t="s">
        <v>186</v>
      </c>
      <c r="D137" s="36">
        <v>43830</v>
      </c>
      <c r="E137" s="58"/>
      <c r="F137" s="43">
        <v>1892.41</v>
      </c>
      <c r="G137" s="43"/>
      <c r="H137" s="43"/>
      <c r="I137" s="43"/>
      <c r="J137" s="43"/>
      <c r="K137" s="48">
        <v>1892.41</v>
      </c>
      <c r="L137" s="49">
        <v>0</v>
      </c>
      <c r="M137" s="51">
        <v>0</v>
      </c>
      <c r="N137" s="39">
        <v>0</v>
      </c>
      <c r="O137" s="43">
        <v>0</v>
      </c>
      <c r="P137" s="43">
        <v>0</v>
      </c>
      <c r="Q137" s="43">
        <v>0</v>
      </c>
      <c r="R137" s="43">
        <v>0</v>
      </c>
      <c r="S137" s="52">
        <v>0</v>
      </c>
      <c r="T137" s="43"/>
      <c r="U137" s="43"/>
      <c r="V137" s="43">
        <v>0</v>
      </c>
      <c r="W137" s="60">
        <v>0</v>
      </c>
      <c r="X137" s="53">
        <v>47.742324669955991</v>
      </c>
      <c r="Y137" s="78">
        <v>1</v>
      </c>
      <c r="Z137" s="43" t="s">
        <v>48</v>
      </c>
      <c r="AA137" s="1">
        <v>89</v>
      </c>
      <c r="AB137" s="1" t="s">
        <v>185</v>
      </c>
      <c r="AC137" s="1" t="s">
        <v>186</v>
      </c>
      <c r="AD137" s="36">
        <v>43861</v>
      </c>
      <c r="AE137" s="77"/>
      <c r="AF137" s="1">
        <v>1892.41</v>
      </c>
      <c r="AG137" s="1"/>
      <c r="AH137" s="1"/>
      <c r="AI137" s="1"/>
      <c r="AJ137" s="1"/>
      <c r="AK137" s="40">
        <f t="shared" si="33"/>
        <v>1892.41</v>
      </c>
      <c r="AL137" s="49">
        <f t="shared" si="35"/>
        <v>0</v>
      </c>
      <c r="AM137" s="51">
        <f t="shared" si="36"/>
        <v>0</v>
      </c>
      <c r="AN137" s="39">
        <f t="shared" si="37"/>
        <v>0</v>
      </c>
      <c r="AO137" s="43">
        <f t="shared" si="38"/>
        <v>0</v>
      </c>
      <c r="AP137" s="43">
        <f t="shared" si="39"/>
        <v>0</v>
      </c>
      <c r="AQ137" s="43">
        <f t="shared" si="40"/>
        <v>0</v>
      </c>
      <c r="AR137" s="43"/>
      <c r="AS137" s="52">
        <f t="shared" si="41"/>
        <v>0</v>
      </c>
      <c r="AT137" s="43">
        <f t="shared" si="42"/>
        <v>0</v>
      </c>
      <c r="AU137" s="43">
        <f t="shared" si="34"/>
        <v>0</v>
      </c>
      <c r="AV137" s="60">
        <f t="shared" si="43"/>
        <v>0</v>
      </c>
      <c r="AW137" s="53">
        <f t="shared" si="44"/>
        <v>47.742324669955991</v>
      </c>
      <c r="AX137" s="78">
        <v>1</v>
      </c>
      <c r="AY137" s="43" t="s">
        <v>48</v>
      </c>
      <c r="AZ137" s="1">
        <v>89</v>
      </c>
      <c r="BA137" s="1" t="s">
        <v>185</v>
      </c>
      <c r="BB137" s="1" t="s">
        <v>186</v>
      </c>
      <c r="BC137" s="36">
        <v>43890</v>
      </c>
      <c r="BD137" s="58"/>
      <c r="BE137" s="1">
        <v>1892.41</v>
      </c>
      <c r="BF137" s="1"/>
      <c r="BG137" s="1"/>
      <c r="BH137" s="1"/>
      <c r="BI137" s="1"/>
      <c r="BJ137" s="40">
        <v>1892.41</v>
      </c>
      <c r="BK137" s="49">
        <f t="shared" si="45"/>
        <v>0</v>
      </c>
      <c r="BL137" s="51">
        <f t="shared" si="46"/>
        <v>0</v>
      </c>
      <c r="BM137" s="39">
        <f t="shared" si="47"/>
        <v>0</v>
      </c>
      <c r="BN137" s="43">
        <f t="shared" si="48"/>
        <v>0</v>
      </c>
      <c r="BO137" s="43">
        <f t="shared" si="49"/>
        <v>0</v>
      </c>
      <c r="BP137" s="43">
        <f t="shared" si="50"/>
        <v>0</v>
      </c>
      <c r="BQ137" s="43">
        <f t="shared" si="51"/>
        <v>0</v>
      </c>
      <c r="BR137" s="52">
        <f t="shared" si="52"/>
        <v>0</v>
      </c>
      <c r="BS137" s="43">
        <f t="shared" si="53"/>
        <v>0</v>
      </c>
      <c r="BT137" s="60">
        <f t="shared" si="54"/>
        <v>0</v>
      </c>
      <c r="BU137" s="53">
        <f t="shared" si="55"/>
        <v>47.742324669955991</v>
      </c>
      <c r="BV137" s="78">
        <v>1</v>
      </c>
      <c r="BW137" s="43" t="s">
        <v>48</v>
      </c>
      <c r="BX137" s="1">
        <v>89</v>
      </c>
      <c r="BY137" s="1" t="s">
        <v>185</v>
      </c>
      <c r="BZ137" s="1" t="s">
        <v>186</v>
      </c>
      <c r="CA137" s="36">
        <v>43890</v>
      </c>
      <c r="CB137" s="58"/>
      <c r="CC137" s="48">
        <v>1892.41</v>
      </c>
      <c r="CD137" s="48"/>
      <c r="CE137" s="48"/>
      <c r="CF137" s="48"/>
      <c r="CG137" s="48"/>
      <c r="CH137" s="48">
        <v>1892.41</v>
      </c>
      <c r="CI137" s="48">
        <v>0</v>
      </c>
      <c r="CJ137" s="48">
        <v>0</v>
      </c>
      <c r="CK137" s="48">
        <v>0</v>
      </c>
      <c r="CL137" s="48">
        <v>0</v>
      </c>
      <c r="CM137" s="48">
        <v>0</v>
      </c>
      <c r="CN137" s="48">
        <v>0</v>
      </c>
      <c r="CO137" s="48">
        <v>0</v>
      </c>
      <c r="CP137" s="52">
        <f t="shared" si="56"/>
        <v>0</v>
      </c>
      <c r="CQ137" s="43">
        <f t="shared" si="57"/>
        <v>0</v>
      </c>
      <c r="CR137" s="60">
        <f t="shared" si="58"/>
        <v>0</v>
      </c>
      <c r="CS137" s="53">
        <f t="shared" si="59"/>
        <v>47.742324669955991</v>
      </c>
      <c r="CT137" s="50" t="s">
        <v>231</v>
      </c>
      <c r="CU137" s="1" t="s">
        <v>315</v>
      </c>
    </row>
    <row r="138" spans="1:99" ht="30" customHeight="1" x14ac:dyDescent="0.25">
      <c r="A138" s="1">
        <v>90</v>
      </c>
      <c r="B138" s="1" t="s">
        <v>187</v>
      </c>
      <c r="C138" s="1" t="s">
        <v>188</v>
      </c>
      <c r="D138" s="36">
        <v>43830</v>
      </c>
      <c r="E138" s="58"/>
      <c r="F138" s="43">
        <v>4155.79</v>
      </c>
      <c r="G138" s="43"/>
      <c r="H138" s="43"/>
      <c r="I138" s="43"/>
      <c r="J138" s="43"/>
      <c r="K138" s="48">
        <v>4155.79</v>
      </c>
      <c r="L138" s="49">
        <v>848.44999999999982</v>
      </c>
      <c r="M138" s="51">
        <v>101.81392722963129</v>
      </c>
      <c r="N138" s="39">
        <v>950.26392722963112</v>
      </c>
      <c r="O138" s="43">
        <v>110</v>
      </c>
      <c r="P138" s="43">
        <v>840.26392722963112</v>
      </c>
      <c r="Q138" s="43">
        <v>199.1</v>
      </c>
      <c r="R138" s="43">
        <v>1968.493544029639</v>
      </c>
      <c r="S138" s="52">
        <v>2167.5935440296389</v>
      </c>
      <c r="T138" s="43"/>
      <c r="U138" s="43"/>
      <c r="V138" s="43">
        <v>108.92094191106708</v>
      </c>
      <c r="W138" s="60">
        <v>2276.514485940706</v>
      </c>
      <c r="X138" s="53">
        <v>978.59132846787702</v>
      </c>
      <c r="Y138" s="78">
        <v>1</v>
      </c>
      <c r="Z138" s="43" t="s">
        <v>48</v>
      </c>
      <c r="AA138" s="1">
        <v>90</v>
      </c>
      <c r="AB138" s="1" t="s">
        <v>187</v>
      </c>
      <c r="AC138" s="1" t="s">
        <v>188</v>
      </c>
      <c r="AD138" s="36">
        <v>43861</v>
      </c>
      <c r="AE138" s="77">
        <v>2000</v>
      </c>
      <c r="AF138" s="1">
        <v>4450.16</v>
      </c>
      <c r="AG138" s="1"/>
      <c r="AH138" s="1"/>
      <c r="AI138" s="1"/>
      <c r="AJ138" s="1"/>
      <c r="AK138" s="40">
        <f t="shared" si="33"/>
        <v>4450.16</v>
      </c>
      <c r="AL138" s="49">
        <f t="shared" si="35"/>
        <v>294.36999999999989</v>
      </c>
      <c r="AM138" s="51">
        <f t="shared" si="36"/>
        <v>-261.71032287074252</v>
      </c>
      <c r="AN138" s="39">
        <f t="shared" si="37"/>
        <v>32.659677129257375</v>
      </c>
      <c r="AO138" s="43">
        <f t="shared" si="38"/>
        <v>32.659677129257375</v>
      </c>
      <c r="AP138" s="43">
        <f t="shared" si="39"/>
        <v>0</v>
      </c>
      <c r="AQ138" s="43">
        <f t="shared" si="40"/>
        <v>59.114015603955849</v>
      </c>
      <c r="AR138" s="43"/>
      <c r="AS138" s="52">
        <f t="shared" si="41"/>
        <v>59.114015603955849</v>
      </c>
      <c r="AT138" s="43">
        <f t="shared" si="42"/>
        <v>211.87227403832637</v>
      </c>
      <c r="AU138" s="43">
        <f t="shared" si="34"/>
        <v>37.667205964434082</v>
      </c>
      <c r="AV138" s="60">
        <f t="shared" si="43"/>
        <v>308.65349560671626</v>
      </c>
      <c r="AW138" s="53">
        <f t="shared" si="44"/>
        <v>-712.75517592540677</v>
      </c>
      <c r="AX138" s="78">
        <v>1</v>
      </c>
      <c r="AY138" s="43" t="s">
        <v>48</v>
      </c>
      <c r="AZ138" s="1">
        <v>90</v>
      </c>
      <c r="BA138" s="1" t="s">
        <v>187</v>
      </c>
      <c r="BB138" s="1" t="s">
        <v>188</v>
      </c>
      <c r="BC138" s="36">
        <v>43890</v>
      </c>
      <c r="BD138" s="58"/>
      <c r="BE138" s="1">
        <v>4940.9000000000005</v>
      </c>
      <c r="BF138" s="1"/>
      <c r="BG138" s="1"/>
      <c r="BH138" s="1"/>
      <c r="BI138" s="1"/>
      <c r="BJ138" s="40">
        <v>4940.9000000000005</v>
      </c>
      <c r="BK138" s="49">
        <f t="shared" si="45"/>
        <v>490.74000000000069</v>
      </c>
      <c r="BL138" s="51">
        <f t="shared" si="46"/>
        <v>9.2858777285138778</v>
      </c>
      <c r="BM138" s="39">
        <f t="shared" si="47"/>
        <v>500.02587772851456</v>
      </c>
      <c r="BN138" s="43">
        <f t="shared" si="48"/>
        <v>110</v>
      </c>
      <c r="BO138" s="43">
        <f t="shared" si="49"/>
        <v>390.02587772851456</v>
      </c>
      <c r="BP138" s="43">
        <f t="shared" si="50"/>
        <v>199.1</v>
      </c>
      <c r="BQ138" s="43">
        <f t="shared" si="51"/>
        <v>862.88424331289036</v>
      </c>
      <c r="BR138" s="52">
        <f t="shared" si="52"/>
        <v>1061.9842433128904</v>
      </c>
      <c r="BS138" s="43">
        <f t="shared" si="53"/>
        <v>71.451688639175529</v>
      </c>
      <c r="BT138" s="60">
        <f t="shared" si="54"/>
        <v>1133.4359319520659</v>
      </c>
      <c r="BU138" s="53">
        <f t="shared" si="55"/>
        <v>420.68075602665908</v>
      </c>
      <c r="BV138" s="78">
        <v>1</v>
      </c>
      <c r="BW138" s="43" t="s">
        <v>48</v>
      </c>
      <c r="BX138" s="1">
        <v>90</v>
      </c>
      <c r="BY138" s="1" t="s">
        <v>187</v>
      </c>
      <c r="BZ138" s="1" t="s">
        <v>188</v>
      </c>
      <c r="CA138" s="36">
        <v>43890</v>
      </c>
      <c r="CB138" s="58"/>
      <c r="CC138" s="48">
        <v>4940.9000000000005</v>
      </c>
      <c r="CD138" s="48"/>
      <c r="CE138" s="48"/>
      <c r="CF138" s="48"/>
      <c r="CG138" s="48"/>
      <c r="CH138" s="48">
        <v>4940.9000000000005</v>
      </c>
      <c r="CI138" s="48">
        <v>490.74000000000069</v>
      </c>
      <c r="CJ138" s="48">
        <v>9.2858777285138778</v>
      </c>
      <c r="CK138" s="48">
        <v>500.02587772851456</v>
      </c>
      <c r="CL138" s="48">
        <v>110</v>
      </c>
      <c r="CM138" s="48">
        <v>390.02587772851456</v>
      </c>
      <c r="CN138" s="48">
        <v>199.1</v>
      </c>
      <c r="CO138" s="48">
        <v>862.88424331289036</v>
      </c>
      <c r="CP138" s="52">
        <f t="shared" si="56"/>
        <v>1180.2015723029192</v>
      </c>
      <c r="CQ138" s="43">
        <f t="shared" si="57"/>
        <v>71.451688639175543</v>
      </c>
      <c r="CR138" s="60">
        <f t="shared" si="58"/>
        <v>1251.6532609420947</v>
      </c>
      <c r="CS138" s="53">
        <f t="shared" si="59"/>
        <v>1672.3340169687538</v>
      </c>
      <c r="CT138" s="50" t="s">
        <v>231</v>
      </c>
      <c r="CU138" s="1" t="s">
        <v>315</v>
      </c>
    </row>
    <row r="139" spans="1:99" ht="30" customHeight="1" x14ac:dyDescent="0.25">
      <c r="A139" s="1">
        <v>91</v>
      </c>
      <c r="B139" s="1" t="s">
        <v>189</v>
      </c>
      <c r="C139" s="1" t="s">
        <v>190</v>
      </c>
      <c r="D139" s="36">
        <v>43830</v>
      </c>
      <c r="E139" s="58"/>
      <c r="F139" s="43">
        <v>549.24</v>
      </c>
      <c r="G139" s="43"/>
      <c r="H139" s="43"/>
      <c r="I139" s="43"/>
      <c r="J139" s="43"/>
      <c r="K139" s="48">
        <v>549.24</v>
      </c>
      <c r="L139" s="49">
        <v>18.299999999999955</v>
      </c>
      <c r="M139" s="51">
        <v>2.1959984304346141</v>
      </c>
      <c r="N139" s="39">
        <v>20.495998430434568</v>
      </c>
      <c r="O139" s="43">
        <v>20.495998430434568</v>
      </c>
      <c r="P139" s="43">
        <v>0</v>
      </c>
      <c r="Q139" s="43">
        <v>37.097757159086569</v>
      </c>
      <c r="R139" s="43">
        <v>0</v>
      </c>
      <c r="S139" s="52">
        <v>37.097757159086569</v>
      </c>
      <c r="T139" s="43"/>
      <c r="U139" s="43"/>
      <c r="V139" s="43">
        <v>1.8641514520493929</v>
      </c>
      <c r="W139" s="60">
        <v>38.961908611135961</v>
      </c>
      <c r="X139" s="53">
        <v>-474.92959292767296</v>
      </c>
      <c r="Y139" s="78">
        <v>1</v>
      </c>
      <c r="Z139" s="43" t="s">
        <v>48</v>
      </c>
      <c r="AA139" s="1">
        <v>91</v>
      </c>
      <c r="AB139" s="1" t="s">
        <v>189</v>
      </c>
      <c r="AC139" s="1" t="s">
        <v>190</v>
      </c>
      <c r="AD139" s="36">
        <v>43861</v>
      </c>
      <c r="AE139" s="77"/>
      <c r="AF139" s="1">
        <v>564.06000000000006</v>
      </c>
      <c r="AG139" s="1"/>
      <c r="AH139" s="1"/>
      <c r="AI139" s="1"/>
      <c r="AJ139" s="1"/>
      <c r="AK139" s="40">
        <f t="shared" si="33"/>
        <v>564.06000000000006</v>
      </c>
      <c r="AL139" s="49">
        <f t="shared" si="35"/>
        <v>14.82000000000005</v>
      </c>
      <c r="AM139" s="51">
        <f t="shared" si="36"/>
        <v>-13.175754951063013</v>
      </c>
      <c r="AN139" s="39">
        <f t="shared" si="37"/>
        <v>1.6442450489370373</v>
      </c>
      <c r="AO139" s="43">
        <f t="shared" si="38"/>
        <v>1.6442450489370373</v>
      </c>
      <c r="AP139" s="43">
        <f t="shared" si="39"/>
        <v>0</v>
      </c>
      <c r="AQ139" s="43">
        <f t="shared" si="40"/>
        <v>2.9760835385760376</v>
      </c>
      <c r="AR139" s="43"/>
      <c r="AS139" s="52">
        <f t="shared" si="41"/>
        <v>2.9760835385760376</v>
      </c>
      <c r="AT139" s="43">
        <f t="shared" si="42"/>
        <v>10.666668142976546</v>
      </c>
      <c r="AU139" s="43">
        <f t="shared" si="34"/>
        <v>1.8963481074597095</v>
      </c>
      <c r="AV139" s="60">
        <f t="shared" si="43"/>
        <v>15.539099789012294</v>
      </c>
      <c r="AW139" s="53">
        <f t="shared" si="44"/>
        <v>-459.39049313866064</v>
      </c>
      <c r="AX139" s="78">
        <v>1</v>
      </c>
      <c r="AY139" s="43" t="s">
        <v>48</v>
      </c>
      <c r="AZ139" s="1">
        <v>91</v>
      </c>
      <c r="BA139" s="1" t="s">
        <v>189</v>
      </c>
      <c r="BB139" s="1" t="s">
        <v>190</v>
      </c>
      <c r="BC139" s="36">
        <v>43890</v>
      </c>
      <c r="BD139" s="58"/>
      <c r="BE139" s="1">
        <v>577.75</v>
      </c>
      <c r="BF139" s="1"/>
      <c r="BG139" s="1"/>
      <c r="BH139" s="1"/>
      <c r="BI139" s="1"/>
      <c r="BJ139" s="40">
        <v>577.75</v>
      </c>
      <c r="BK139" s="49">
        <f t="shared" si="45"/>
        <v>13.689999999999941</v>
      </c>
      <c r="BL139" s="51">
        <f t="shared" si="46"/>
        <v>0.25904484269339012</v>
      </c>
      <c r="BM139" s="39">
        <f t="shared" si="47"/>
        <v>13.949044842693331</v>
      </c>
      <c r="BN139" s="43">
        <f t="shared" si="48"/>
        <v>13.949044842693331</v>
      </c>
      <c r="BO139" s="43">
        <f t="shared" si="49"/>
        <v>0</v>
      </c>
      <c r="BP139" s="43">
        <f t="shared" si="50"/>
        <v>25.24777116527493</v>
      </c>
      <c r="BQ139" s="43">
        <f t="shared" si="51"/>
        <v>0</v>
      </c>
      <c r="BR139" s="52">
        <f t="shared" si="52"/>
        <v>25.24777116527493</v>
      </c>
      <c r="BS139" s="43">
        <f t="shared" si="53"/>
        <v>1.6987030603267346</v>
      </c>
      <c r="BT139" s="60">
        <f t="shared" si="54"/>
        <v>26.946474225601666</v>
      </c>
      <c r="BU139" s="53">
        <f t="shared" si="55"/>
        <v>-432.44401891305898</v>
      </c>
      <c r="BV139" s="78">
        <v>1</v>
      </c>
      <c r="BW139" s="43" t="s">
        <v>48</v>
      </c>
      <c r="BX139" s="1">
        <v>91</v>
      </c>
      <c r="BY139" s="1" t="s">
        <v>189</v>
      </c>
      <c r="BZ139" s="1" t="s">
        <v>190</v>
      </c>
      <c r="CA139" s="36">
        <v>43890</v>
      </c>
      <c r="CB139" s="58"/>
      <c r="CC139" s="48">
        <v>577.75</v>
      </c>
      <c r="CD139" s="48"/>
      <c r="CE139" s="48"/>
      <c r="CF139" s="48"/>
      <c r="CG139" s="48"/>
      <c r="CH139" s="48">
        <v>577.75</v>
      </c>
      <c r="CI139" s="48">
        <v>13.689999999999941</v>
      </c>
      <c r="CJ139" s="48">
        <v>0.25904484269339012</v>
      </c>
      <c r="CK139" s="48">
        <v>13.949044842693331</v>
      </c>
      <c r="CL139" s="48">
        <v>13.949044842693331</v>
      </c>
      <c r="CM139" s="48">
        <v>0</v>
      </c>
      <c r="CN139" s="48">
        <v>25.24777116527493</v>
      </c>
      <c r="CO139" s="48">
        <v>0</v>
      </c>
      <c r="CP139" s="52">
        <f t="shared" si="56"/>
        <v>28.058287506646753</v>
      </c>
      <c r="CQ139" s="43">
        <f t="shared" si="57"/>
        <v>1.6987030603267346</v>
      </c>
      <c r="CR139" s="60">
        <f t="shared" si="58"/>
        <v>29.756990566973489</v>
      </c>
      <c r="CS139" s="53">
        <f t="shared" si="59"/>
        <v>-402.68702834608547</v>
      </c>
      <c r="CT139" s="50" t="s">
        <v>231</v>
      </c>
      <c r="CU139" s="1" t="s">
        <v>315</v>
      </c>
    </row>
    <row r="140" spans="1:99" ht="30" customHeight="1" x14ac:dyDescent="0.25">
      <c r="A140" s="1">
        <v>92</v>
      </c>
      <c r="B140" s="1" t="s">
        <v>191</v>
      </c>
      <c r="C140" s="1" t="s">
        <v>192</v>
      </c>
      <c r="D140" s="36">
        <v>43830</v>
      </c>
      <c r="E140" s="58"/>
      <c r="F140" s="43">
        <v>1981.5900000000001</v>
      </c>
      <c r="G140" s="43"/>
      <c r="H140" s="43"/>
      <c r="I140" s="43"/>
      <c r="J140" s="43"/>
      <c r="K140" s="48">
        <v>1981.5900000000001</v>
      </c>
      <c r="L140" s="49">
        <v>43.930000000000064</v>
      </c>
      <c r="M140" s="51">
        <v>5.2715962321854084</v>
      </c>
      <c r="N140" s="39">
        <v>49.201596232185473</v>
      </c>
      <c r="O140" s="43">
        <v>49.201596232185473</v>
      </c>
      <c r="P140" s="43">
        <v>0</v>
      </c>
      <c r="Q140" s="43">
        <v>89.054889180255714</v>
      </c>
      <c r="R140" s="43">
        <v>0</v>
      </c>
      <c r="S140" s="52">
        <v>89.054889180255714</v>
      </c>
      <c r="T140" s="43"/>
      <c r="U140" s="43"/>
      <c r="V140" s="43">
        <v>4.4749821469142166</v>
      </c>
      <c r="W140" s="60">
        <v>93.529871327169928</v>
      </c>
      <c r="X140" s="53">
        <v>80.302036335342279</v>
      </c>
      <c r="Y140" s="78">
        <v>1</v>
      </c>
      <c r="Z140" s="43" t="s">
        <v>48</v>
      </c>
      <c r="AA140" s="1">
        <v>92</v>
      </c>
      <c r="AB140" s="1" t="s">
        <v>191</v>
      </c>
      <c r="AC140" s="1" t="s">
        <v>192</v>
      </c>
      <c r="AD140" s="36">
        <v>43861</v>
      </c>
      <c r="AE140" s="77"/>
      <c r="AF140" s="1">
        <v>1982.17</v>
      </c>
      <c r="AG140" s="1"/>
      <c r="AH140" s="1"/>
      <c r="AI140" s="1"/>
      <c r="AJ140" s="1"/>
      <c r="AK140" s="40">
        <f t="shared" si="33"/>
        <v>1982.17</v>
      </c>
      <c r="AL140" s="49">
        <f t="shared" si="35"/>
        <v>0.57999999999992724</v>
      </c>
      <c r="AM140" s="51">
        <f t="shared" si="36"/>
        <v>-0.51565032871899885</v>
      </c>
      <c r="AN140" s="39">
        <f t="shared" si="37"/>
        <v>6.4349671280928389E-2</v>
      </c>
      <c r="AO140" s="43">
        <f t="shared" si="38"/>
        <v>6.4349671280928389E-2</v>
      </c>
      <c r="AP140" s="43">
        <f t="shared" si="39"/>
        <v>0</v>
      </c>
      <c r="AQ140" s="43">
        <f t="shared" si="40"/>
        <v>0.11647290501848039</v>
      </c>
      <c r="AR140" s="43"/>
      <c r="AS140" s="52">
        <f t="shared" si="41"/>
        <v>0.11647290501848039</v>
      </c>
      <c r="AT140" s="43">
        <f t="shared" si="42"/>
        <v>0.41745394891535759</v>
      </c>
      <c r="AU140" s="43">
        <f t="shared" si="34"/>
        <v>7.4216052788562054E-2</v>
      </c>
      <c r="AV140" s="60">
        <f t="shared" si="43"/>
        <v>0.60814290672240001</v>
      </c>
      <c r="AW140" s="53">
        <f t="shared" si="44"/>
        <v>80.910179242064686</v>
      </c>
      <c r="AX140" s="78">
        <v>1</v>
      </c>
      <c r="AY140" s="43" t="s">
        <v>48</v>
      </c>
      <c r="AZ140" s="1">
        <v>92</v>
      </c>
      <c r="BA140" s="1" t="s">
        <v>191</v>
      </c>
      <c r="BB140" s="1" t="s">
        <v>192</v>
      </c>
      <c r="BC140" s="36">
        <v>43890</v>
      </c>
      <c r="BD140" s="58"/>
      <c r="BE140" s="1">
        <v>2003.23</v>
      </c>
      <c r="BF140" s="1"/>
      <c r="BG140" s="1"/>
      <c r="BH140" s="1"/>
      <c r="BI140" s="1"/>
      <c r="BJ140" s="40">
        <v>2003.23</v>
      </c>
      <c r="BK140" s="49">
        <f t="shared" si="45"/>
        <v>21.059999999999945</v>
      </c>
      <c r="BL140" s="51">
        <f t="shared" si="46"/>
        <v>0.39850141615214063</v>
      </c>
      <c r="BM140" s="39">
        <f t="shared" si="47"/>
        <v>21.458501416152085</v>
      </c>
      <c r="BN140" s="43">
        <f t="shared" si="48"/>
        <v>21.458501416152085</v>
      </c>
      <c r="BO140" s="43">
        <f t="shared" si="49"/>
        <v>0</v>
      </c>
      <c r="BP140" s="43">
        <f t="shared" si="50"/>
        <v>38.839887563235273</v>
      </c>
      <c r="BQ140" s="43">
        <f t="shared" si="51"/>
        <v>0</v>
      </c>
      <c r="BR140" s="52">
        <f t="shared" si="52"/>
        <v>38.839887563235273</v>
      </c>
      <c r="BS140" s="43">
        <f t="shared" si="53"/>
        <v>2.6131984258934322</v>
      </c>
      <c r="BT140" s="60">
        <f t="shared" si="54"/>
        <v>41.453085989128702</v>
      </c>
      <c r="BU140" s="53">
        <f t="shared" si="55"/>
        <v>122.3632652311934</v>
      </c>
      <c r="BV140" s="78">
        <v>1</v>
      </c>
      <c r="BW140" s="43" t="s">
        <v>48</v>
      </c>
      <c r="BX140" s="1">
        <v>92</v>
      </c>
      <c r="BY140" s="1" t="s">
        <v>191</v>
      </c>
      <c r="BZ140" s="1" t="s">
        <v>192</v>
      </c>
      <c r="CA140" s="36">
        <v>43890</v>
      </c>
      <c r="CB140" s="58"/>
      <c r="CC140" s="48">
        <v>2003.23</v>
      </c>
      <c r="CD140" s="48"/>
      <c r="CE140" s="48"/>
      <c r="CF140" s="48"/>
      <c r="CG140" s="48"/>
      <c r="CH140" s="48">
        <v>2003.23</v>
      </c>
      <c r="CI140" s="48">
        <v>21.059999999999945</v>
      </c>
      <c r="CJ140" s="48">
        <v>0.39850141615214063</v>
      </c>
      <c r="CK140" s="48">
        <v>21.458501416152085</v>
      </c>
      <c r="CL140" s="48">
        <v>21.458501416152085</v>
      </c>
      <c r="CM140" s="48">
        <v>0</v>
      </c>
      <c r="CN140" s="48">
        <v>38.839887563235273</v>
      </c>
      <c r="CO140" s="48">
        <v>0</v>
      </c>
      <c r="CP140" s="52">
        <f t="shared" si="56"/>
        <v>43.163443016068776</v>
      </c>
      <c r="CQ140" s="43">
        <f t="shared" si="57"/>
        <v>2.6131984258934318</v>
      </c>
      <c r="CR140" s="60">
        <f t="shared" si="58"/>
        <v>45.776641441962205</v>
      </c>
      <c r="CS140" s="53">
        <f t="shared" si="59"/>
        <v>168.13990667315559</v>
      </c>
      <c r="CT140" s="50" t="s">
        <v>231</v>
      </c>
      <c r="CU140" s="1" t="s">
        <v>315</v>
      </c>
    </row>
    <row r="141" spans="1:99" ht="30" customHeight="1" x14ac:dyDescent="0.25">
      <c r="A141" s="1">
        <v>93</v>
      </c>
      <c r="B141" s="1" t="s">
        <v>193</v>
      </c>
      <c r="C141" s="1" t="s">
        <v>194</v>
      </c>
      <c r="D141" s="36">
        <v>43830</v>
      </c>
      <c r="E141" s="58"/>
      <c r="F141" s="43">
        <v>100.66</v>
      </c>
      <c r="G141" s="43"/>
      <c r="H141" s="43"/>
      <c r="I141" s="43"/>
      <c r="J141" s="43"/>
      <c r="K141" s="48">
        <v>100.66</v>
      </c>
      <c r="L141" s="49">
        <v>0.36999999999999034</v>
      </c>
      <c r="M141" s="51">
        <v>4.4399968265616832E-2</v>
      </c>
      <c r="N141" s="39">
        <v>0.41439996826560715</v>
      </c>
      <c r="O141" s="43">
        <v>0.41439996826560715</v>
      </c>
      <c r="P141" s="43">
        <v>0</v>
      </c>
      <c r="Q141" s="43">
        <v>0.75006394256074893</v>
      </c>
      <c r="R141" s="43">
        <v>0</v>
      </c>
      <c r="S141" s="52">
        <v>0.75006394256074893</v>
      </c>
      <c r="T141" s="43"/>
      <c r="U141" s="43"/>
      <c r="V141" s="43">
        <v>3.7690493839249127E-2</v>
      </c>
      <c r="W141" s="60">
        <v>0.78775443639999809</v>
      </c>
      <c r="X141" s="53">
        <v>66.998568224539795</v>
      </c>
      <c r="Y141" s="78">
        <v>1</v>
      </c>
      <c r="Z141" s="43" t="s">
        <v>48</v>
      </c>
      <c r="AA141" s="1">
        <v>93</v>
      </c>
      <c r="AB141" s="1" t="s">
        <v>193</v>
      </c>
      <c r="AC141" s="1" t="s">
        <v>194</v>
      </c>
      <c r="AD141" s="36">
        <v>43861</v>
      </c>
      <c r="AE141" s="77"/>
      <c r="AF141" s="1">
        <v>100.69</v>
      </c>
      <c r="AG141" s="1"/>
      <c r="AH141" s="1"/>
      <c r="AI141" s="1"/>
      <c r="AJ141" s="1"/>
      <c r="AK141" s="40">
        <f t="shared" si="33"/>
        <v>100.69</v>
      </c>
      <c r="AL141" s="49">
        <f t="shared" si="35"/>
        <v>3.0000000000001137E-2</v>
      </c>
      <c r="AM141" s="51">
        <f t="shared" si="36"/>
        <v>-2.6671568726849122E-2</v>
      </c>
      <c r="AN141" s="39">
        <f t="shared" si="37"/>
        <v>3.3284312731520146E-3</v>
      </c>
      <c r="AO141" s="43">
        <f t="shared" si="38"/>
        <v>3.3284312731520146E-3</v>
      </c>
      <c r="AP141" s="43">
        <f t="shared" si="39"/>
        <v>0</v>
      </c>
      <c r="AQ141" s="43">
        <f t="shared" si="40"/>
        <v>6.0244606044051463E-3</v>
      </c>
      <c r="AR141" s="43"/>
      <c r="AS141" s="52">
        <f t="shared" si="41"/>
        <v>6.0244606044051463E-3</v>
      </c>
      <c r="AT141" s="43">
        <f t="shared" si="42"/>
        <v>2.1592445633556522E-2</v>
      </c>
      <c r="AU141" s="43">
        <f t="shared" si="34"/>
        <v>3.8387613511331503E-3</v>
      </c>
      <c r="AV141" s="60">
        <f t="shared" si="43"/>
        <v>3.1455667589094821E-2</v>
      </c>
      <c r="AW141" s="53">
        <f t="shared" si="44"/>
        <v>67.030023892128895</v>
      </c>
      <c r="AX141" s="78">
        <v>1</v>
      </c>
      <c r="AY141" s="43" t="s">
        <v>48</v>
      </c>
      <c r="AZ141" s="1">
        <v>93</v>
      </c>
      <c r="BA141" s="1" t="s">
        <v>193</v>
      </c>
      <c r="BB141" s="1" t="s">
        <v>194</v>
      </c>
      <c r="BC141" s="36">
        <v>43890</v>
      </c>
      <c r="BD141" s="58"/>
      <c r="BE141" s="1">
        <v>102.10000000000001</v>
      </c>
      <c r="BF141" s="1"/>
      <c r="BG141" s="1"/>
      <c r="BH141" s="1"/>
      <c r="BI141" s="1"/>
      <c r="BJ141" s="40">
        <v>102.10000000000001</v>
      </c>
      <c r="BK141" s="49">
        <f t="shared" si="45"/>
        <v>1.4100000000000108</v>
      </c>
      <c r="BL141" s="51">
        <f t="shared" si="46"/>
        <v>2.668029424380456E-2</v>
      </c>
      <c r="BM141" s="39">
        <f t="shared" si="47"/>
        <v>1.4366802942438153</v>
      </c>
      <c r="BN141" s="43">
        <f t="shared" si="48"/>
        <v>1.4366802942438153</v>
      </c>
      <c r="BO141" s="43">
        <f t="shared" si="49"/>
        <v>0</v>
      </c>
      <c r="BP141" s="43">
        <f t="shared" si="50"/>
        <v>2.6003913325813057</v>
      </c>
      <c r="BQ141" s="43">
        <f t="shared" si="51"/>
        <v>0</v>
      </c>
      <c r="BR141" s="52">
        <f t="shared" si="52"/>
        <v>2.6003913325813057</v>
      </c>
      <c r="BS141" s="43">
        <f t="shared" si="53"/>
        <v>0.17495772936893531</v>
      </c>
      <c r="BT141" s="60">
        <f t="shared" si="54"/>
        <v>2.7753490619502412</v>
      </c>
      <c r="BU141" s="53">
        <f t="shared" si="55"/>
        <v>69.805372954079132</v>
      </c>
      <c r="BV141" s="78">
        <v>1</v>
      </c>
      <c r="BW141" s="43" t="s">
        <v>48</v>
      </c>
      <c r="BX141" s="1">
        <v>93</v>
      </c>
      <c r="BY141" s="1" t="s">
        <v>193</v>
      </c>
      <c r="BZ141" s="1" t="s">
        <v>194</v>
      </c>
      <c r="CA141" s="36">
        <v>43890</v>
      </c>
      <c r="CB141" s="58"/>
      <c r="CC141" s="48">
        <v>102.10000000000001</v>
      </c>
      <c r="CD141" s="48"/>
      <c r="CE141" s="48"/>
      <c r="CF141" s="48"/>
      <c r="CG141" s="48"/>
      <c r="CH141" s="48">
        <v>102.10000000000001</v>
      </c>
      <c r="CI141" s="48">
        <v>1.4100000000000108</v>
      </c>
      <c r="CJ141" s="48">
        <v>2.668029424380456E-2</v>
      </c>
      <c r="CK141" s="48">
        <v>1.4366802942438153</v>
      </c>
      <c r="CL141" s="48">
        <v>1.4366802942438153</v>
      </c>
      <c r="CM141" s="48">
        <v>0</v>
      </c>
      <c r="CN141" s="48">
        <v>2.6003913325813057</v>
      </c>
      <c r="CO141" s="48">
        <v>0</v>
      </c>
      <c r="CP141" s="52">
        <f t="shared" si="56"/>
        <v>2.8898601449505033</v>
      </c>
      <c r="CQ141" s="43">
        <f t="shared" si="57"/>
        <v>0.17495772936893528</v>
      </c>
      <c r="CR141" s="60">
        <f t="shared" si="58"/>
        <v>3.0648178743194388</v>
      </c>
      <c r="CS141" s="53">
        <f t="shared" si="59"/>
        <v>72.870190828398577</v>
      </c>
      <c r="CT141" s="50" t="s">
        <v>231</v>
      </c>
      <c r="CU141" s="1" t="s">
        <v>315</v>
      </c>
    </row>
    <row r="142" spans="1:99" ht="30" customHeight="1" x14ac:dyDescent="0.25">
      <c r="A142" s="1">
        <v>94</v>
      </c>
      <c r="B142" s="1" t="s">
        <v>195</v>
      </c>
      <c r="C142" s="1" t="s">
        <v>196</v>
      </c>
      <c r="D142" s="36">
        <v>43830</v>
      </c>
      <c r="E142" s="58"/>
      <c r="F142" s="43">
        <v>342.27</v>
      </c>
      <c r="G142" s="43"/>
      <c r="H142" s="43"/>
      <c r="I142" s="43"/>
      <c r="J142" s="43"/>
      <c r="K142" s="48">
        <v>342.27</v>
      </c>
      <c r="L142" s="49">
        <v>3.6899999999999977</v>
      </c>
      <c r="M142" s="51">
        <v>0.44279968351386567</v>
      </c>
      <c r="N142" s="39">
        <v>4.1327996835138636</v>
      </c>
      <c r="O142" s="43">
        <v>4.1327996835138636</v>
      </c>
      <c r="P142" s="43">
        <v>0</v>
      </c>
      <c r="Q142" s="43">
        <v>7.4803674271600933</v>
      </c>
      <c r="R142" s="43">
        <v>0</v>
      </c>
      <c r="S142" s="52">
        <v>7.4803674271600933</v>
      </c>
      <c r="T142" s="43"/>
      <c r="U142" s="43"/>
      <c r="V142" s="43">
        <v>0.37588627639684552</v>
      </c>
      <c r="W142" s="60">
        <v>7.8562537035569386</v>
      </c>
      <c r="X142" s="53">
        <v>-340.53443994978375</v>
      </c>
      <c r="Y142" s="78">
        <v>1</v>
      </c>
      <c r="Z142" s="43" t="s">
        <v>48</v>
      </c>
      <c r="AA142" s="1">
        <v>94</v>
      </c>
      <c r="AB142" s="1" t="s">
        <v>195</v>
      </c>
      <c r="AC142" s="1" t="s">
        <v>196</v>
      </c>
      <c r="AD142" s="36">
        <v>43861</v>
      </c>
      <c r="AE142" s="77"/>
      <c r="AF142" s="1">
        <v>364.07</v>
      </c>
      <c r="AG142" s="1"/>
      <c r="AH142" s="1"/>
      <c r="AI142" s="1"/>
      <c r="AJ142" s="1"/>
      <c r="AK142" s="40">
        <f t="shared" si="33"/>
        <v>364.07</v>
      </c>
      <c r="AL142" s="49">
        <f t="shared" si="35"/>
        <v>21.800000000000011</v>
      </c>
      <c r="AM142" s="51">
        <f t="shared" si="36"/>
        <v>-19.381339941509637</v>
      </c>
      <c r="AN142" s="39">
        <f t="shared" si="37"/>
        <v>2.4186600584903744</v>
      </c>
      <c r="AO142" s="43">
        <f t="shared" si="38"/>
        <v>2.4186600584903744</v>
      </c>
      <c r="AP142" s="43">
        <f t="shared" si="39"/>
        <v>0</v>
      </c>
      <c r="AQ142" s="43">
        <f t="shared" si="40"/>
        <v>4.3777747058675773</v>
      </c>
      <c r="AR142" s="43"/>
      <c r="AS142" s="52">
        <f t="shared" si="41"/>
        <v>4.3777747058675773</v>
      </c>
      <c r="AT142" s="43">
        <f t="shared" si="42"/>
        <v>15.690510493717158</v>
      </c>
      <c r="AU142" s="43">
        <f t="shared" si="34"/>
        <v>2.7894999151566524</v>
      </c>
      <c r="AV142" s="60">
        <f t="shared" si="43"/>
        <v>22.85778511474139</v>
      </c>
      <c r="AW142" s="53">
        <f t="shared" si="44"/>
        <v>-317.67665483504237</v>
      </c>
      <c r="AX142" s="78">
        <v>1</v>
      </c>
      <c r="AY142" s="43" t="s">
        <v>48</v>
      </c>
      <c r="AZ142" s="1">
        <v>94</v>
      </c>
      <c r="BA142" s="1" t="s">
        <v>195</v>
      </c>
      <c r="BB142" s="1" t="s">
        <v>196</v>
      </c>
      <c r="BC142" s="36">
        <v>43890</v>
      </c>
      <c r="BD142" s="58"/>
      <c r="BE142" s="1">
        <v>364.07</v>
      </c>
      <c r="BF142" s="1"/>
      <c r="BG142" s="1"/>
      <c r="BH142" s="1"/>
      <c r="BI142" s="1"/>
      <c r="BJ142" s="40">
        <v>364.07</v>
      </c>
      <c r="BK142" s="49">
        <f t="shared" si="45"/>
        <v>0</v>
      </c>
      <c r="BL142" s="51">
        <f t="shared" si="46"/>
        <v>0</v>
      </c>
      <c r="BM142" s="39">
        <f t="shared" si="47"/>
        <v>0</v>
      </c>
      <c r="BN142" s="43">
        <f t="shared" si="48"/>
        <v>0</v>
      </c>
      <c r="BO142" s="43">
        <f t="shared" si="49"/>
        <v>0</v>
      </c>
      <c r="BP142" s="43">
        <f t="shared" si="50"/>
        <v>0</v>
      </c>
      <c r="BQ142" s="43">
        <f t="shared" si="51"/>
        <v>0</v>
      </c>
      <c r="BR142" s="52">
        <f t="shared" si="52"/>
        <v>0</v>
      </c>
      <c r="BS142" s="43">
        <f t="shared" si="53"/>
        <v>0</v>
      </c>
      <c r="BT142" s="60">
        <f t="shared" si="54"/>
        <v>0</v>
      </c>
      <c r="BU142" s="53">
        <f t="shared" si="55"/>
        <v>-317.67665483504237</v>
      </c>
      <c r="BV142" s="78">
        <v>1</v>
      </c>
      <c r="BW142" s="43" t="s">
        <v>48</v>
      </c>
      <c r="BX142" s="1">
        <v>94</v>
      </c>
      <c r="BY142" s="1" t="s">
        <v>195</v>
      </c>
      <c r="BZ142" s="1" t="s">
        <v>196</v>
      </c>
      <c r="CA142" s="36">
        <v>43890</v>
      </c>
      <c r="CB142" s="58"/>
      <c r="CC142" s="48">
        <v>364.07</v>
      </c>
      <c r="CD142" s="48"/>
      <c r="CE142" s="48"/>
      <c r="CF142" s="48"/>
      <c r="CG142" s="48"/>
      <c r="CH142" s="48">
        <v>364.07</v>
      </c>
      <c r="CI142" s="48">
        <v>0</v>
      </c>
      <c r="CJ142" s="48">
        <v>0</v>
      </c>
      <c r="CK142" s="48">
        <v>0</v>
      </c>
      <c r="CL142" s="48">
        <v>0</v>
      </c>
      <c r="CM142" s="48">
        <v>0</v>
      </c>
      <c r="CN142" s="48">
        <v>0</v>
      </c>
      <c r="CO142" s="48">
        <v>0</v>
      </c>
      <c r="CP142" s="52">
        <f t="shared" si="56"/>
        <v>0</v>
      </c>
      <c r="CQ142" s="43">
        <f t="shared" si="57"/>
        <v>0</v>
      </c>
      <c r="CR142" s="60">
        <f t="shared" si="58"/>
        <v>0</v>
      </c>
      <c r="CS142" s="53">
        <f t="shared" si="59"/>
        <v>-317.67665483504237</v>
      </c>
      <c r="CT142" s="50" t="s">
        <v>231</v>
      </c>
      <c r="CU142" s="1" t="s">
        <v>315</v>
      </c>
    </row>
    <row r="143" spans="1:99" ht="30" customHeight="1" x14ac:dyDescent="0.25">
      <c r="A143" s="1">
        <v>95</v>
      </c>
      <c r="B143" s="1" t="s">
        <v>197</v>
      </c>
      <c r="C143" s="1" t="s">
        <v>198</v>
      </c>
      <c r="D143" s="36">
        <v>43830</v>
      </c>
      <c r="E143" s="58"/>
      <c r="F143" s="43">
        <v>326.56</v>
      </c>
      <c r="G143" s="43"/>
      <c r="H143" s="43"/>
      <c r="I143" s="43"/>
      <c r="J143" s="43"/>
      <c r="K143" s="48">
        <v>326.56</v>
      </c>
      <c r="L143" s="49">
        <v>43.699999999999989</v>
      </c>
      <c r="M143" s="51">
        <v>5.2439962519121774</v>
      </c>
      <c r="N143" s="39">
        <v>48.943996251912168</v>
      </c>
      <c r="O143" s="43">
        <v>48.943996251912168</v>
      </c>
      <c r="P143" s="43">
        <v>0</v>
      </c>
      <c r="Q143" s="43">
        <v>88.588633215961025</v>
      </c>
      <c r="R143" s="43">
        <v>0</v>
      </c>
      <c r="S143" s="52">
        <v>88.588633215961025</v>
      </c>
      <c r="T143" s="43"/>
      <c r="U143" s="43"/>
      <c r="V143" s="43">
        <v>4.4515529210141338</v>
      </c>
      <c r="W143" s="60">
        <v>93.040186136975166</v>
      </c>
      <c r="X143" s="53">
        <v>431.35063818320987</v>
      </c>
      <c r="Y143" s="78">
        <v>1</v>
      </c>
      <c r="Z143" s="43" t="s">
        <v>48</v>
      </c>
      <c r="AA143" s="1">
        <v>95</v>
      </c>
      <c r="AB143" s="1" t="s">
        <v>197</v>
      </c>
      <c r="AC143" s="1" t="s">
        <v>198</v>
      </c>
      <c r="AD143" s="36">
        <v>43861</v>
      </c>
      <c r="AE143" s="77"/>
      <c r="AF143" s="1">
        <v>403.23</v>
      </c>
      <c r="AG143" s="1"/>
      <c r="AH143" s="1"/>
      <c r="AI143" s="1"/>
      <c r="AJ143" s="1"/>
      <c r="AK143" s="40">
        <f t="shared" si="33"/>
        <v>403.23</v>
      </c>
      <c r="AL143" s="49">
        <f t="shared" si="35"/>
        <v>76.670000000000016</v>
      </c>
      <c r="AM143" s="51">
        <f t="shared" si="36"/>
        <v>-68.163639142914846</v>
      </c>
      <c r="AN143" s="39">
        <f t="shared" si="37"/>
        <v>8.5063608570851699</v>
      </c>
      <c r="AO143" s="43">
        <f t="shared" si="38"/>
        <v>8.5063608570851699</v>
      </c>
      <c r="AP143" s="43">
        <f t="shared" si="39"/>
        <v>0</v>
      </c>
      <c r="AQ143" s="43">
        <f t="shared" si="40"/>
        <v>15.396513151324157</v>
      </c>
      <c r="AR143" s="43"/>
      <c r="AS143" s="52">
        <f t="shared" si="41"/>
        <v>15.396513151324157</v>
      </c>
      <c r="AT143" s="43">
        <f t="shared" si="42"/>
        <v>55.183093557490487</v>
      </c>
      <c r="AU143" s="43">
        <f t="shared" si="34"/>
        <v>9.8105944263789091</v>
      </c>
      <c r="AV143" s="60">
        <f t="shared" si="43"/>
        <v>80.390201135193564</v>
      </c>
      <c r="AW143" s="53">
        <f t="shared" si="44"/>
        <v>511.74083931840346</v>
      </c>
      <c r="AX143" s="78">
        <v>1</v>
      </c>
      <c r="AY143" s="43" t="s">
        <v>48</v>
      </c>
      <c r="AZ143" s="1">
        <v>95</v>
      </c>
      <c r="BA143" s="1" t="s">
        <v>197</v>
      </c>
      <c r="BB143" s="1" t="s">
        <v>198</v>
      </c>
      <c r="BC143" s="36">
        <v>43890</v>
      </c>
      <c r="BD143" s="58"/>
      <c r="BE143" s="1">
        <v>439.02</v>
      </c>
      <c r="BF143" s="1"/>
      <c r="BG143" s="1"/>
      <c r="BH143" s="1"/>
      <c r="BI143" s="1"/>
      <c r="BJ143" s="40">
        <v>439.02</v>
      </c>
      <c r="BK143" s="49">
        <f t="shared" si="45"/>
        <v>35.789999999999964</v>
      </c>
      <c r="BL143" s="51">
        <f t="shared" si="46"/>
        <v>0.67722534112465027</v>
      </c>
      <c r="BM143" s="39">
        <f t="shared" si="47"/>
        <v>36.467225341124617</v>
      </c>
      <c r="BN143" s="43">
        <f t="shared" si="48"/>
        <v>36.467225341124617</v>
      </c>
      <c r="BO143" s="43">
        <f t="shared" si="49"/>
        <v>0</v>
      </c>
      <c r="BP143" s="43">
        <f t="shared" si="50"/>
        <v>66.005677867435566</v>
      </c>
      <c r="BQ143" s="43">
        <f t="shared" si="51"/>
        <v>0</v>
      </c>
      <c r="BR143" s="52">
        <f t="shared" si="52"/>
        <v>66.005677867435566</v>
      </c>
      <c r="BS143" s="43">
        <f t="shared" si="53"/>
        <v>4.4409483220667667</v>
      </c>
      <c r="BT143" s="60">
        <f t="shared" si="54"/>
        <v>70.446626189502325</v>
      </c>
      <c r="BU143" s="53">
        <f t="shared" si="55"/>
        <v>582.18746550790581</v>
      </c>
      <c r="BV143" s="78">
        <v>1</v>
      </c>
      <c r="BW143" s="43" t="s">
        <v>48</v>
      </c>
      <c r="BX143" s="1">
        <v>95</v>
      </c>
      <c r="BY143" s="1" t="s">
        <v>197</v>
      </c>
      <c r="BZ143" s="1" t="s">
        <v>198</v>
      </c>
      <c r="CA143" s="36">
        <v>43890</v>
      </c>
      <c r="CB143" s="58"/>
      <c r="CC143" s="48">
        <v>439.02</v>
      </c>
      <c r="CD143" s="48"/>
      <c r="CE143" s="48"/>
      <c r="CF143" s="48"/>
      <c r="CG143" s="48"/>
      <c r="CH143" s="48">
        <v>439.02</v>
      </c>
      <c r="CI143" s="48">
        <v>35.789999999999964</v>
      </c>
      <c r="CJ143" s="48">
        <v>0.67722534112465027</v>
      </c>
      <c r="CK143" s="48">
        <v>36.467225341124617</v>
      </c>
      <c r="CL143" s="48">
        <v>36.467225341124617</v>
      </c>
      <c r="CM143" s="48">
        <v>0</v>
      </c>
      <c r="CN143" s="48">
        <v>66.005677867435566</v>
      </c>
      <c r="CO143" s="48">
        <v>0</v>
      </c>
      <c r="CP143" s="52">
        <f t="shared" si="56"/>
        <v>73.353258572891946</v>
      </c>
      <c r="CQ143" s="43">
        <f t="shared" si="57"/>
        <v>4.4409483220667667</v>
      </c>
      <c r="CR143" s="60">
        <f t="shared" si="58"/>
        <v>77.794206894958705</v>
      </c>
      <c r="CS143" s="53">
        <f t="shared" si="59"/>
        <v>659.98167240286455</v>
      </c>
      <c r="CT143" s="50" t="s">
        <v>231</v>
      </c>
      <c r="CU143" s="1" t="s">
        <v>315</v>
      </c>
    </row>
    <row r="144" spans="1:99" ht="30" customHeight="1" x14ac:dyDescent="0.25">
      <c r="A144" s="1">
        <v>96</v>
      </c>
      <c r="B144" s="1" t="s">
        <v>209</v>
      </c>
      <c r="C144" s="1" t="s">
        <v>210</v>
      </c>
      <c r="D144" s="36">
        <v>43830</v>
      </c>
      <c r="E144" s="58"/>
      <c r="F144" s="43">
        <v>2.59</v>
      </c>
      <c r="G144" s="43"/>
      <c r="H144" s="43"/>
      <c r="I144" s="43"/>
      <c r="J144" s="43"/>
      <c r="K144" s="48">
        <v>2.59</v>
      </c>
      <c r="L144" s="49">
        <v>0</v>
      </c>
      <c r="M144" s="51">
        <v>0</v>
      </c>
      <c r="N144" s="39">
        <v>0</v>
      </c>
      <c r="O144" s="43">
        <v>0</v>
      </c>
      <c r="P144" s="43">
        <v>0</v>
      </c>
      <c r="Q144" s="43">
        <v>0</v>
      </c>
      <c r="R144" s="43">
        <v>0</v>
      </c>
      <c r="S144" s="52">
        <v>0</v>
      </c>
      <c r="T144" s="43"/>
      <c r="U144" s="43"/>
      <c r="V144" s="43">
        <v>0</v>
      </c>
      <c r="W144" s="60">
        <v>0</v>
      </c>
      <c r="X144" s="53">
        <v>5.3537693211236803</v>
      </c>
      <c r="Y144" s="78">
        <v>1</v>
      </c>
      <c r="Z144" s="43" t="s">
        <v>48</v>
      </c>
      <c r="AA144" s="1">
        <v>96</v>
      </c>
      <c r="AB144" s="1" t="s">
        <v>209</v>
      </c>
      <c r="AC144" s="1" t="s">
        <v>210</v>
      </c>
      <c r="AD144" s="36">
        <v>43861</v>
      </c>
      <c r="AE144" s="77"/>
      <c r="AF144" s="1">
        <v>2.59</v>
      </c>
      <c r="AG144" s="1"/>
      <c r="AH144" s="1"/>
      <c r="AI144" s="1"/>
      <c r="AJ144" s="1"/>
      <c r="AK144" s="40">
        <f t="shared" si="33"/>
        <v>2.59</v>
      </c>
      <c r="AL144" s="49">
        <f t="shared" si="35"/>
        <v>0</v>
      </c>
      <c r="AM144" s="51">
        <f t="shared" si="36"/>
        <v>0</v>
      </c>
      <c r="AN144" s="39">
        <f t="shared" si="37"/>
        <v>0</v>
      </c>
      <c r="AO144" s="43">
        <f t="shared" si="38"/>
        <v>0</v>
      </c>
      <c r="AP144" s="43">
        <f t="shared" si="39"/>
        <v>0</v>
      </c>
      <c r="AQ144" s="43">
        <f t="shared" si="40"/>
        <v>0</v>
      </c>
      <c r="AR144" s="43"/>
      <c r="AS144" s="52">
        <f t="shared" si="41"/>
        <v>0</v>
      </c>
      <c r="AT144" s="43">
        <f t="shared" si="42"/>
        <v>0</v>
      </c>
      <c r="AU144" s="43">
        <f t="shared" si="34"/>
        <v>0</v>
      </c>
      <c r="AV144" s="60">
        <f t="shared" si="43"/>
        <v>0</v>
      </c>
      <c r="AW144" s="53">
        <f t="shared" si="44"/>
        <v>5.3537693211236803</v>
      </c>
      <c r="AX144" s="78">
        <v>1</v>
      </c>
      <c r="AY144" s="43" t="s">
        <v>48</v>
      </c>
      <c r="AZ144" s="1">
        <v>96</v>
      </c>
      <c r="BA144" s="1" t="s">
        <v>209</v>
      </c>
      <c r="BB144" s="1" t="s">
        <v>210</v>
      </c>
      <c r="BC144" s="36">
        <v>43890</v>
      </c>
      <c r="BD144" s="58"/>
      <c r="BE144" s="1">
        <v>2.59</v>
      </c>
      <c r="BF144" s="1"/>
      <c r="BG144" s="1"/>
      <c r="BH144" s="1"/>
      <c r="BI144" s="1"/>
      <c r="BJ144" s="40">
        <v>2.59</v>
      </c>
      <c r="BK144" s="49">
        <f t="shared" si="45"/>
        <v>0</v>
      </c>
      <c r="BL144" s="51">
        <f t="shared" si="46"/>
        <v>0</v>
      </c>
      <c r="BM144" s="39">
        <f t="shared" si="47"/>
        <v>0</v>
      </c>
      <c r="BN144" s="43">
        <f t="shared" si="48"/>
        <v>0</v>
      </c>
      <c r="BO144" s="43">
        <f t="shared" si="49"/>
        <v>0</v>
      </c>
      <c r="BP144" s="43">
        <f t="shared" si="50"/>
        <v>0</v>
      </c>
      <c r="BQ144" s="43">
        <f t="shared" si="51"/>
        <v>0</v>
      </c>
      <c r="BR144" s="52">
        <f t="shared" si="52"/>
        <v>0</v>
      </c>
      <c r="BS144" s="43">
        <f t="shared" si="53"/>
        <v>0</v>
      </c>
      <c r="BT144" s="60">
        <f t="shared" si="54"/>
        <v>0</v>
      </c>
      <c r="BU144" s="53">
        <f t="shared" si="55"/>
        <v>5.3537693211236803</v>
      </c>
      <c r="BV144" s="78">
        <v>1</v>
      </c>
      <c r="BW144" s="43" t="s">
        <v>48</v>
      </c>
      <c r="BX144" s="1">
        <v>96</v>
      </c>
      <c r="BY144" s="1" t="s">
        <v>209</v>
      </c>
      <c r="BZ144" s="1" t="s">
        <v>210</v>
      </c>
      <c r="CA144" s="36">
        <v>43890</v>
      </c>
      <c r="CB144" s="58"/>
      <c r="CC144" s="48">
        <v>2.59</v>
      </c>
      <c r="CD144" s="48"/>
      <c r="CE144" s="48"/>
      <c r="CF144" s="48"/>
      <c r="CG144" s="48"/>
      <c r="CH144" s="48">
        <v>2.59</v>
      </c>
      <c r="CI144" s="48">
        <v>0</v>
      </c>
      <c r="CJ144" s="48">
        <v>0</v>
      </c>
      <c r="CK144" s="48">
        <v>0</v>
      </c>
      <c r="CL144" s="48">
        <v>0</v>
      </c>
      <c r="CM144" s="48">
        <v>0</v>
      </c>
      <c r="CN144" s="48">
        <v>0</v>
      </c>
      <c r="CO144" s="48">
        <v>0</v>
      </c>
      <c r="CP144" s="52">
        <f t="shared" si="56"/>
        <v>0</v>
      </c>
      <c r="CQ144" s="43">
        <f t="shared" si="57"/>
        <v>0</v>
      </c>
      <c r="CR144" s="60">
        <f t="shared" si="58"/>
        <v>0</v>
      </c>
      <c r="CS144" s="53">
        <f t="shared" si="59"/>
        <v>5.3537693211236803</v>
      </c>
      <c r="CT144" s="50" t="s">
        <v>231</v>
      </c>
      <c r="CU144" s="1" t="s">
        <v>315</v>
      </c>
    </row>
    <row r="145" spans="1:99" ht="30" customHeight="1" x14ac:dyDescent="0.25">
      <c r="A145" s="1">
        <v>97</v>
      </c>
      <c r="B145" s="1" t="s">
        <v>211</v>
      </c>
      <c r="C145" s="1" t="s">
        <v>212</v>
      </c>
      <c r="D145" s="36">
        <v>43830</v>
      </c>
      <c r="E145" s="58"/>
      <c r="F145" s="43">
        <v>2.84</v>
      </c>
      <c r="G145" s="43"/>
      <c r="H145" s="43"/>
      <c r="I145" s="43"/>
      <c r="J145" s="43"/>
      <c r="K145" s="48">
        <v>2.84</v>
      </c>
      <c r="L145" s="49">
        <v>0</v>
      </c>
      <c r="M145" s="51">
        <v>0</v>
      </c>
      <c r="N145" s="39">
        <v>0</v>
      </c>
      <c r="O145" s="43">
        <v>0</v>
      </c>
      <c r="P145" s="43">
        <v>0</v>
      </c>
      <c r="Q145" s="43">
        <v>0</v>
      </c>
      <c r="R145" s="43">
        <v>0</v>
      </c>
      <c r="S145" s="52">
        <v>0</v>
      </c>
      <c r="T145" s="43"/>
      <c r="U145" s="43"/>
      <c r="V145" s="43">
        <v>0</v>
      </c>
      <c r="W145" s="60">
        <v>0</v>
      </c>
      <c r="X145" s="53">
        <v>-24.470754765860079</v>
      </c>
      <c r="Y145" s="78">
        <v>1</v>
      </c>
      <c r="Z145" s="43" t="s">
        <v>48</v>
      </c>
      <c r="AA145" s="1">
        <v>97</v>
      </c>
      <c r="AB145" s="1" t="s">
        <v>211</v>
      </c>
      <c r="AC145" s="1" t="s">
        <v>212</v>
      </c>
      <c r="AD145" s="36">
        <v>43861</v>
      </c>
      <c r="AE145" s="77"/>
      <c r="AF145" s="1">
        <v>2.84</v>
      </c>
      <c r="AG145" s="1"/>
      <c r="AH145" s="1"/>
      <c r="AI145" s="1"/>
      <c r="AJ145" s="1"/>
      <c r="AK145" s="40">
        <f t="shared" si="33"/>
        <v>2.84</v>
      </c>
      <c r="AL145" s="49">
        <f t="shared" si="35"/>
        <v>0</v>
      </c>
      <c r="AM145" s="51">
        <f t="shared" si="36"/>
        <v>0</v>
      </c>
      <c r="AN145" s="39">
        <f t="shared" si="37"/>
        <v>0</v>
      </c>
      <c r="AO145" s="43">
        <f t="shared" si="38"/>
        <v>0</v>
      </c>
      <c r="AP145" s="43">
        <f t="shared" si="39"/>
        <v>0</v>
      </c>
      <c r="AQ145" s="43">
        <f t="shared" si="40"/>
        <v>0</v>
      </c>
      <c r="AR145" s="43"/>
      <c r="AS145" s="52">
        <f t="shared" si="41"/>
        <v>0</v>
      </c>
      <c r="AT145" s="43">
        <f t="shared" si="42"/>
        <v>0</v>
      </c>
      <c r="AU145" s="43">
        <f t="shared" si="34"/>
        <v>0</v>
      </c>
      <c r="AV145" s="60">
        <f t="shared" si="43"/>
        <v>0</v>
      </c>
      <c r="AW145" s="53">
        <f t="shared" si="44"/>
        <v>-24.470754765860079</v>
      </c>
      <c r="AX145" s="78">
        <v>1</v>
      </c>
      <c r="AY145" s="43" t="s">
        <v>48</v>
      </c>
      <c r="AZ145" s="1">
        <v>97</v>
      </c>
      <c r="BA145" s="1" t="s">
        <v>211</v>
      </c>
      <c r="BB145" s="1" t="s">
        <v>212</v>
      </c>
      <c r="BC145" s="36">
        <v>43890</v>
      </c>
      <c r="BD145" s="58"/>
      <c r="BE145" s="1">
        <v>2.84</v>
      </c>
      <c r="BF145" s="1"/>
      <c r="BG145" s="1"/>
      <c r="BH145" s="1"/>
      <c r="BI145" s="1"/>
      <c r="BJ145" s="40">
        <v>2.84</v>
      </c>
      <c r="BK145" s="49">
        <f t="shared" si="45"/>
        <v>0</v>
      </c>
      <c r="BL145" s="51">
        <f t="shared" si="46"/>
        <v>0</v>
      </c>
      <c r="BM145" s="39">
        <f t="shared" si="47"/>
        <v>0</v>
      </c>
      <c r="BN145" s="43">
        <f t="shared" si="48"/>
        <v>0</v>
      </c>
      <c r="BO145" s="43">
        <f t="shared" si="49"/>
        <v>0</v>
      </c>
      <c r="BP145" s="43">
        <f t="shared" si="50"/>
        <v>0</v>
      </c>
      <c r="BQ145" s="43">
        <f t="shared" si="51"/>
        <v>0</v>
      </c>
      <c r="BR145" s="52">
        <f t="shared" si="52"/>
        <v>0</v>
      </c>
      <c r="BS145" s="43">
        <f t="shared" si="53"/>
        <v>0</v>
      </c>
      <c r="BT145" s="60">
        <f t="shared" si="54"/>
        <v>0</v>
      </c>
      <c r="BU145" s="53">
        <f t="shared" si="55"/>
        <v>-24.470754765860079</v>
      </c>
      <c r="BV145" s="78">
        <v>1</v>
      </c>
      <c r="BW145" s="43" t="s">
        <v>48</v>
      </c>
      <c r="BX145" s="1">
        <v>97</v>
      </c>
      <c r="BY145" s="1" t="s">
        <v>211</v>
      </c>
      <c r="BZ145" s="1" t="s">
        <v>212</v>
      </c>
      <c r="CA145" s="36">
        <v>43890</v>
      </c>
      <c r="CB145" s="58"/>
      <c r="CC145" s="48">
        <v>2.84</v>
      </c>
      <c r="CD145" s="48"/>
      <c r="CE145" s="48"/>
      <c r="CF145" s="48"/>
      <c r="CG145" s="48"/>
      <c r="CH145" s="48">
        <v>2.84</v>
      </c>
      <c r="CI145" s="48">
        <v>0</v>
      </c>
      <c r="CJ145" s="48">
        <v>0</v>
      </c>
      <c r="CK145" s="48">
        <v>0</v>
      </c>
      <c r="CL145" s="48">
        <v>0</v>
      </c>
      <c r="CM145" s="48">
        <v>0</v>
      </c>
      <c r="CN145" s="48">
        <v>0</v>
      </c>
      <c r="CO145" s="48">
        <v>0</v>
      </c>
      <c r="CP145" s="52">
        <f t="shared" si="56"/>
        <v>0</v>
      </c>
      <c r="CQ145" s="43">
        <f t="shared" si="57"/>
        <v>0</v>
      </c>
      <c r="CR145" s="60">
        <f t="shared" si="58"/>
        <v>0</v>
      </c>
      <c r="CS145" s="53">
        <f t="shared" si="59"/>
        <v>-24.470754765860079</v>
      </c>
      <c r="CT145" s="50" t="s">
        <v>231</v>
      </c>
      <c r="CU145" s="1" t="s">
        <v>315</v>
      </c>
    </row>
    <row r="146" spans="1:99" ht="30" customHeight="1" x14ac:dyDescent="0.25">
      <c r="A146" s="1">
        <v>98</v>
      </c>
      <c r="B146" s="1" t="s">
        <v>213</v>
      </c>
      <c r="C146" s="1" t="s">
        <v>214</v>
      </c>
      <c r="D146" s="36">
        <v>43830</v>
      </c>
      <c r="E146" s="58"/>
      <c r="F146" s="43">
        <v>40.800000000000004</v>
      </c>
      <c r="G146" s="43"/>
      <c r="H146" s="43"/>
      <c r="I146" s="43"/>
      <c r="J146" s="43"/>
      <c r="K146" s="48">
        <v>40.800000000000004</v>
      </c>
      <c r="L146" s="49">
        <v>0</v>
      </c>
      <c r="M146" s="51">
        <v>0</v>
      </c>
      <c r="N146" s="39">
        <v>0</v>
      </c>
      <c r="O146" s="43">
        <v>0</v>
      </c>
      <c r="P146" s="43">
        <v>0</v>
      </c>
      <c r="Q146" s="43">
        <v>0</v>
      </c>
      <c r="R146" s="43">
        <v>0</v>
      </c>
      <c r="S146" s="52">
        <v>0</v>
      </c>
      <c r="T146" s="43"/>
      <c r="U146" s="43"/>
      <c r="V146" s="43">
        <v>0</v>
      </c>
      <c r="W146" s="60">
        <v>0</v>
      </c>
      <c r="X146" s="53">
        <v>-949.22894929214328</v>
      </c>
      <c r="Y146" s="78">
        <v>1</v>
      </c>
      <c r="Z146" s="43" t="s">
        <v>48</v>
      </c>
      <c r="AA146" s="1">
        <v>98</v>
      </c>
      <c r="AB146" s="1" t="s">
        <v>213</v>
      </c>
      <c r="AC146" s="1" t="s">
        <v>214</v>
      </c>
      <c r="AD146" s="36">
        <v>43861</v>
      </c>
      <c r="AE146" s="77"/>
      <c r="AF146" s="1">
        <v>40.800000000000004</v>
      </c>
      <c r="AG146" s="1"/>
      <c r="AH146" s="1"/>
      <c r="AI146" s="1"/>
      <c r="AJ146" s="1"/>
      <c r="AK146" s="40">
        <f t="shared" si="33"/>
        <v>40.800000000000004</v>
      </c>
      <c r="AL146" s="49">
        <f t="shared" si="35"/>
        <v>0</v>
      </c>
      <c r="AM146" s="51">
        <f t="shared" si="36"/>
        <v>0</v>
      </c>
      <c r="AN146" s="39">
        <f t="shared" si="37"/>
        <v>0</v>
      </c>
      <c r="AO146" s="43">
        <f t="shared" si="38"/>
        <v>0</v>
      </c>
      <c r="AP146" s="43">
        <f t="shared" si="39"/>
        <v>0</v>
      </c>
      <c r="AQ146" s="43">
        <f t="shared" si="40"/>
        <v>0</v>
      </c>
      <c r="AR146" s="43"/>
      <c r="AS146" s="52">
        <f t="shared" si="41"/>
        <v>0</v>
      </c>
      <c r="AT146" s="43">
        <f t="shared" si="42"/>
        <v>0</v>
      </c>
      <c r="AU146" s="43">
        <f t="shared" si="34"/>
        <v>0</v>
      </c>
      <c r="AV146" s="60">
        <f t="shared" si="43"/>
        <v>0</v>
      </c>
      <c r="AW146" s="53">
        <f t="shared" si="44"/>
        <v>-949.22894929214328</v>
      </c>
      <c r="AX146" s="78">
        <v>1</v>
      </c>
      <c r="AY146" s="43" t="s">
        <v>48</v>
      </c>
      <c r="AZ146" s="1">
        <v>98</v>
      </c>
      <c r="BA146" s="1" t="s">
        <v>213</v>
      </c>
      <c r="BB146" s="1" t="s">
        <v>214</v>
      </c>
      <c r="BC146" s="36">
        <v>43890</v>
      </c>
      <c r="BD146" s="58"/>
      <c r="BE146" s="1">
        <v>40.800000000000004</v>
      </c>
      <c r="BF146" s="1"/>
      <c r="BG146" s="1"/>
      <c r="BH146" s="1"/>
      <c r="BI146" s="1"/>
      <c r="BJ146" s="40">
        <v>40.800000000000004</v>
      </c>
      <c r="BK146" s="49">
        <f t="shared" si="45"/>
        <v>0</v>
      </c>
      <c r="BL146" s="51">
        <f t="shared" si="46"/>
        <v>0</v>
      </c>
      <c r="BM146" s="39">
        <f t="shared" si="47"/>
        <v>0</v>
      </c>
      <c r="BN146" s="43">
        <f t="shared" si="48"/>
        <v>0</v>
      </c>
      <c r="BO146" s="43">
        <f t="shared" si="49"/>
        <v>0</v>
      </c>
      <c r="BP146" s="43">
        <f t="shared" si="50"/>
        <v>0</v>
      </c>
      <c r="BQ146" s="43">
        <f t="shared" si="51"/>
        <v>0</v>
      </c>
      <c r="BR146" s="52">
        <f t="shared" si="52"/>
        <v>0</v>
      </c>
      <c r="BS146" s="43">
        <f t="shared" si="53"/>
        <v>0</v>
      </c>
      <c r="BT146" s="60">
        <f t="shared" si="54"/>
        <v>0</v>
      </c>
      <c r="BU146" s="53">
        <f t="shared" si="55"/>
        <v>-949.22894929214328</v>
      </c>
      <c r="BV146" s="78">
        <v>1</v>
      </c>
      <c r="BW146" s="43" t="s">
        <v>48</v>
      </c>
      <c r="BX146" s="1">
        <v>98</v>
      </c>
      <c r="BY146" s="1" t="s">
        <v>213</v>
      </c>
      <c r="BZ146" s="1" t="s">
        <v>214</v>
      </c>
      <c r="CA146" s="36">
        <v>43890</v>
      </c>
      <c r="CB146" s="58"/>
      <c r="CC146" s="48">
        <v>40.800000000000004</v>
      </c>
      <c r="CD146" s="48"/>
      <c r="CE146" s="48"/>
      <c r="CF146" s="48"/>
      <c r="CG146" s="48"/>
      <c r="CH146" s="48">
        <v>40.800000000000004</v>
      </c>
      <c r="CI146" s="48">
        <v>0</v>
      </c>
      <c r="CJ146" s="48">
        <v>0</v>
      </c>
      <c r="CK146" s="48">
        <v>0</v>
      </c>
      <c r="CL146" s="48">
        <v>0</v>
      </c>
      <c r="CM146" s="48">
        <v>0</v>
      </c>
      <c r="CN146" s="48">
        <v>0</v>
      </c>
      <c r="CO146" s="48">
        <v>0</v>
      </c>
      <c r="CP146" s="52">
        <f t="shared" si="56"/>
        <v>0</v>
      </c>
      <c r="CQ146" s="43">
        <f t="shared" si="57"/>
        <v>0</v>
      </c>
      <c r="CR146" s="60">
        <f t="shared" si="58"/>
        <v>0</v>
      </c>
      <c r="CS146" s="53">
        <f t="shared" si="59"/>
        <v>-949.22894929214328</v>
      </c>
      <c r="CT146" s="50" t="s">
        <v>231</v>
      </c>
      <c r="CU146" s="1" t="s">
        <v>315</v>
      </c>
    </row>
    <row r="147" spans="1:99" ht="30" customHeight="1" x14ac:dyDescent="0.25">
      <c r="A147" s="1">
        <v>99</v>
      </c>
      <c r="B147" s="1" t="s">
        <v>215</v>
      </c>
      <c r="C147" s="1" t="s">
        <v>216</v>
      </c>
      <c r="D147" s="36">
        <v>43830</v>
      </c>
      <c r="E147" s="58"/>
      <c r="F147" s="43">
        <v>456.55</v>
      </c>
      <c r="G147" s="43"/>
      <c r="H147" s="43"/>
      <c r="I147" s="43"/>
      <c r="J147" s="43"/>
      <c r="K147" s="48">
        <v>456.55</v>
      </c>
      <c r="L147" s="49">
        <v>0</v>
      </c>
      <c r="M147" s="51">
        <v>0</v>
      </c>
      <c r="N147" s="39">
        <v>0</v>
      </c>
      <c r="O147" s="43">
        <v>0</v>
      </c>
      <c r="P147" s="43">
        <v>0</v>
      </c>
      <c r="Q147" s="43">
        <v>0</v>
      </c>
      <c r="R147" s="43">
        <v>0</v>
      </c>
      <c r="S147" s="52">
        <v>0</v>
      </c>
      <c r="T147" s="43"/>
      <c r="U147" s="43"/>
      <c r="V147" s="43">
        <v>0</v>
      </c>
      <c r="W147" s="60">
        <v>0</v>
      </c>
      <c r="X147" s="53">
        <v>-2111.7211381406655</v>
      </c>
      <c r="Y147" s="78">
        <v>1</v>
      </c>
      <c r="Z147" s="43" t="s">
        <v>48</v>
      </c>
      <c r="AA147" s="1">
        <v>99</v>
      </c>
      <c r="AB147" s="1" t="s">
        <v>215</v>
      </c>
      <c r="AC147" s="1" t="s">
        <v>216</v>
      </c>
      <c r="AD147" s="36">
        <v>43861</v>
      </c>
      <c r="AE147" s="77"/>
      <c r="AF147" s="1">
        <v>456.55</v>
      </c>
      <c r="AG147" s="1"/>
      <c r="AH147" s="1"/>
      <c r="AI147" s="1"/>
      <c r="AJ147" s="1"/>
      <c r="AK147" s="40">
        <f t="shared" si="33"/>
        <v>456.55</v>
      </c>
      <c r="AL147" s="49">
        <f t="shared" si="35"/>
        <v>0</v>
      </c>
      <c r="AM147" s="51">
        <f t="shared" si="36"/>
        <v>0</v>
      </c>
      <c r="AN147" s="39">
        <f t="shared" si="37"/>
        <v>0</v>
      </c>
      <c r="AO147" s="43">
        <f t="shared" si="38"/>
        <v>0</v>
      </c>
      <c r="AP147" s="43">
        <f t="shared" si="39"/>
        <v>0</v>
      </c>
      <c r="AQ147" s="43">
        <f t="shared" si="40"/>
        <v>0</v>
      </c>
      <c r="AR147" s="43"/>
      <c r="AS147" s="52">
        <f t="shared" si="41"/>
        <v>0</v>
      </c>
      <c r="AT147" s="43">
        <f t="shared" si="42"/>
        <v>0</v>
      </c>
      <c r="AU147" s="43">
        <f t="shared" si="34"/>
        <v>0</v>
      </c>
      <c r="AV147" s="60">
        <f t="shared" si="43"/>
        <v>0</v>
      </c>
      <c r="AW147" s="53">
        <f t="shared" si="44"/>
        <v>-2111.7211381406655</v>
      </c>
      <c r="AX147" s="78">
        <v>1</v>
      </c>
      <c r="AY147" s="43" t="s">
        <v>48</v>
      </c>
      <c r="AZ147" s="1">
        <v>99</v>
      </c>
      <c r="BA147" s="1" t="s">
        <v>215</v>
      </c>
      <c r="BB147" s="1" t="s">
        <v>216</v>
      </c>
      <c r="BC147" s="36">
        <v>43890</v>
      </c>
      <c r="BD147" s="58"/>
      <c r="BE147" s="1">
        <v>456.55</v>
      </c>
      <c r="BF147" s="1"/>
      <c r="BG147" s="1"/>
      <c r="BH147" s="1"/>
      <c r="BI147" s="1"/>
      <c r="BJ147" s="40">
        <v>456.55</v>
      </c>
      <c r="BK147" s="49">
        <f t="shared" si="45"/>
        <v>0</v>
      </c>
      <c r="BL147" s="51">
        <f t="shared" si="46"/>
        <v>0</v>
      </c>
      <c r="BM147" s="39">
        <f t="shared" si="47"/>
        <v>0</v>
      </c>
      <c r="BN147" s="43">
        <f t="shared" si="48"/>
        <v>0</v>
      </c>
      <c r="BO147" s="43">
        <f t="shared" si="49"/>
        <v>0</v>
      </c>
      <c r="BP147" s="43">
        <f t="shared" si="50"/>
        <v>0</v>
      </c>
      <c r="BQ147" s="43">
        <f t="shared" si="51"/>
        <v>0</v>
      </c>
      <c r="BR147" s="52">
        <f t="shared" si="52"/>
        <v>0</v>
      </c>
      <c r="BS147" s="43">
        <f t="shared" si="53"/>
        <v>0</v>
      </c>
      <c r="BT147" s="60">
        <f t="shared" si="54"/>
        <v>0</v>
      </c>
      <c r="BU147" s="53">
        <f t="shared" si="55"/>
        <v>-2111.7211381406655</v>
      </c>
      <c r="BV147" s="78">
        <v>1</v>
      </c>
      <c r="BW147" s="43" t="s">
        <v>48</v>
      </c>
      <c r="BX147" s="1">
        <v>99</v>
      </c>
      <c r="BY147" s="1" t="s">
        <v>215</v>
      </c>
      <c r="BZ147" s="1" t="s">
        <v>216</v>
      </c>
      <c r="CA147" s="36">
        <v>43890</v>
      </c>
      <c r="CB147" s="58"/>
      <c r="CC147" s="48">
        <v>456.55</v>
      </c>
      <c r="CD147" s="48"/>
      <c r="CE147" s="48"/>
      <c r="CF147" s="48"/>
      <c r="CG147" s="48"/>
      <c r="CH147" s="48">
        <v>456.55</v>
      </c>
      <c r="CI147" s="48">
        <v>0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52">
        <f t="shared" si="56"/>
        <v>0</v>
      </c>
      <c r="CQ147" s="43">
        <f t="shared" si="57"/>
        <v>0</v>
      </c>
      <c r="CR147" s="60">
        <f t="shared" si="58"/>
        <v>0</v>
      </c>
      <c r="CS147" s="53">
        <f t="shared" si="59"/>
        <v>-2111.7211381406655</v>
      </c>
      <c r="CT147" s="50" t="s">
        <v>231</v>
      </c>
      <c r="CU147" s="1" t="s">
        <v>315</v>
      </c>
    </row>
    <row r="148" spans="1:99" ht="30" customHeight="1" x14ac:dyDescent="0.25">
      <c r="A148" s="1">
        <v>100</v>
      </c>
      <c r="B148" s="1" t="s">
        <v>217</v>
      </c>
      <c r="C148" s="1" t="s">
        <v>218</v>
      </c>
      <c r="D148" s="36">
        <v>43830</v>
      </c>
      <c r="E148" s="58"/>
      <c r="F148" s="43">
        <v>83.62</v>
      </c>
      <c r="G148" s="43"/>
      <c r="H148" s="43"/>
      <c r="I148" s="43"/>
      <c r="J148" s="43"/>
      <c r="K148" s="48">
        <v>83.62</v>
      </c>
      <c r="L148" s="49">
        <v>0.39000000000000057</v>
      </c>
      <c r="M148" s="51">
        <v>4.6799966550246062E-2</v>
      </c>
      <c r="N148" s="39">
        <v>0.43679996655024661</v>
      </c>
      <c r="O148" s="43">
        <v>0.43679996655024661</v>
      </c>
      <c r="P148" s="43">
        <v>0</v>
      </c>
      <c r="Q148" s="43">
        <v>0.79060793945594643</v>
      </c>
      <c r="R148" s="43">
        <v>0</v>
      </c>
      <c r="S148" s="52">
        <v>0.79060793945594643</v>
      </c>
      <c r="T148" s="43"/>
      <c r="U148" s="43"/>
      <c r="V148" s="43">
        <v>3.9727817830560987E-2</v>
      </c>
      <c r="W148" s="60">
        <v>0.83033575728650744</v>
      </c>
      <c r="X148" s="53">
        <v>62.312903858616714</v>
      </c>
      <c r="Y148" s="78">
        <v>1</v>
      </c>
      <c r="Z148" s="43" t="s">
        <v>48</v>
      </c>
      <c r="AA148" s="1">
        <v>100</v>
      </c>
      <c r="AB148" s="1" t="s">
        <v>217</v>
      </c>
      <c r="AC148" s="1" t="s">
        <v>218</v>
      </c>
      <c r="AD148" s="36">
        <v>43861</v>
      </c>
      <c r="AE148" s="77"/>
      <c r="AF148" s="1">
        <v>84.18</v>
      </c>
      <c r="AG148" s="1"/>
      <c r="AH148" s="1"/>
      <c r="AI148" s="1"/>
      <c r="AJ148" s="1"/>
      <c r="AK148" s="40">
        <f t="shared" si="33"/>
        <v>84.18</v>
      </c>
      <c r="AL148" s="49">
        <f t="shared" si="35"/>
        <v>0.56000000000000227</v>
      </c>
      <c r="AM148" s="51">
        <f t="shared" si="36"/>
        <v>-0.49786928290116678</v>
      </c>
      <c r="AN148" s="39">
        <f t="shared" si="37"/>
        <v>6.2130717098835497E-2</v>
      </c>
      <c r="AO148" s="43">
        <f t="shared" si="38"/>
        <v>6.2130717098835497E-2</v>
      </c>
      <c r="AP148" s="43">
        <f t="shared" si="39"/>
        <v>0</v>
      </c>
      <c r="AQ148" s="43">
        <f t="shared" si="40"/>
        <v>0.11245659794889225</v>
      </c>
      <c r="AR148" s="43"/>
      <c r="AS148" s="52">
        <f t="shared" si="41"/>
        <v>0.11245659794889225</v>
      </c>
      <c r="AT148" s="43">
        <f t="shared" si="42"/>
        <v>0.40305898515970806</v>
      </c>
      <c r="AU148" s="43">
        <f t="shared" si="34"/>
        <v>7.1656878554483036E-2</v>
      </c>
      <c r="AV148" s="60">
        <f t="shared" si="43"/>
        <v>0.58717246166308334</v>
      </c>
      <c r="AW148" s="53">
        <f t="shared" si="44"/>
        <v>62.900076320279794</v>
      </c>
      <c r="AX148" s="78">
        <v>1</v>
      </c>
      <c r="AY148" s="43" t="s">
        <v>48</v>
      </c>
      <c r="AZ148" s="1">
        <v>100</v>
      </c>
      <c r="BA148" s="1" t="s">
        <v>217</v>
      </c>
      <c r="BB148" s="1" t="s">
        <v>218</v>
      </c>
      <c r="BC148" s="36">
        <v>43890</v>
      </c>
      <c r="BD148" s="58"/>
      <c r="BE148" s="1">
        <v>84.4</v>
      </c>
      <c r="BF148" s="1"/>
      <c r="BG148" s="1"/>
      <c r="BH148" s="1"/>
      <c r="BI148" s="1"/>
      <c r="BJ148" s="40">
        <v>84.4</v>
      </c>
      <c r="BK148" s="49">
        <f t="shared" si="45"/>
        <v>0.21999999999999886</v>
      </c>
      <c r="BL148" s="51">
        <f t="shared" si="46"/>
        <v>4.1628827898134244E-3</v>
      </c>
      <c r="BM148" s="39">
        <f t="shared" si="47"/>
        <v>0.22416288278981228</v>
      </c>
      <c r="BN148" s="43">
        <f t="shared" si="48"/>
        <v>0.22416288278981228</v>
      </c>
      <c r="BO148" s="43">
        <f t="shared" si="49"/>
        <v>0</v>
      </c>
      <c r="BP148" s="43">
        <f t="shared" si="50"/>
        <v>0.40573481784956023</v>
      </c>
      <c r="BQ148" s="43">
        <f t="shared" si="51"/>
        <v>0</v>
      </c>
      <c r="BR148" s="52">
        <f t="shared" si="52"/>
        <v>0.40573481784956023</v>
      </c>
      <c r="BS148" s="43">
        <f t="shared" si="53"/>
        <v>2.7298369121393811E-2</v>
      </c>
      <c r="BT148" s="60">
        <f t="shared" si="54"/>
        <v>0.43303318697095405</v>
      </c>
      <c r="BU148" s="53">
        <f t="shared" si="55"/>
        <v>63.333109507250747</v>
      </c>
      <c r="BV148" s="78">
        <v>1</v>
      </c>
      <c r="BW148" s="43" t="s">
        <v>48</v>
      </c>
      <c r="BX148" s="1">
        <v>100</v>
      </c>
      <c r="BY148" s="1" t="s">
        <v>217</v>
      </c>
      <c r="BZ148" s="1" t="s">
        <v>218</v>
      </c>
      <c r="CA148" s="36">
        <v>43890</v>
      </c>
      <c r="CB148" s="58"/>
      <c r="CC148" s="48">
        <v>84.4</v>
      </c>
      <c r="CD148" s="48"/>
      <c r="CE148" s="48"/>
      <c r="CF148" s="48"/>
      <c r="CG148" s="48"/>
      <c r="CH148" s="48">
        <v>84.4</v>
      </c>
      <c r="CI148" s="48">
        <v>0.21999999999999886</v>
      </c>
      <c r="CJ148" s="48">
        <v>4.1628827898134244E-3</v>
      </c>
      <c r="CK148" s="48">
        <v>0.22416288278981228</v>
      </c>
      <c r="CL148" s="48">
        <v>0.22416288278981228</v>
      </c>
      <c r="CM148" s="48">
        <v>0</v>
      </c>
      <c r="CN148" s="48">
        <v>0.40573481784956023</v>
      </c>
      <c r="CO148" s="48">
        <v>0</v>
      </c>
      <c r="CP148" s="52">
        <f t="shared" si="56"/>
        <v>0.45090016446035647</v>
      </c>
      <c r="CQ148" s="43">
        <f t="shared" si="57"/>
        <v>2.7298369121393811E-2</v>
      </c>
      <c r="CR148" s="60">
        <f t="shared" si="58"/>
        <v>0.4781985335817503</v>
      </c>
      <c r="CS148" s="53">
        <f t="shared" si="59"/>
        <v>63.8113080408325</v>
      </c>
      <c r="CT148" s="50" t="s">
        <v>231</v>
      </c>
      <c r="CU148" s="1" t="s">
        <v>315</v>
      </c>
    </row>
    <row r="149" spans="1:99" ht="30" customHeight="1" x14ac:dyDescent="0.25">
      <c r="A149" s="1">
        <v>101</v>
      </c>
      <c r="B149" s="1" t="s">
        <v>219</v>
      </c>
      <c r="C149" s="1" t="s">
        <v>220</v>
      </c>
      <c r="D149" s="36">
        <v>43830</v>
      </c>
      <c r="E149" s="58"/>
      <c r="F149" s="43">
        <v>0.4</v>
      </c>
      <c r="G149" s="43"/>
      <c r="H149" s="43"/>
      <c r="I149" s="43"/>
      <c r="J149" s="43"/>
      <c r="K149" s="48">
        <v>0.4</v>
      </c>
      <c r="L149" s="49">
        <v>0</v>
      </c>
      <c r="M149" s="51">
        <v>0</v>
      </c>
      <c r="N149" s="39">
        <v>0</v>
      </c>
      <c r="O149" s="43">
        <v>0</v>
      </c>
      <c r="P149" s="43">
        <v>0</v>
      </c>
      <c r="Q149" s="43">
        <v>0</v>
      </c>
      <c r="R149" s="43">
        <v>0</v>
      </c>
      <c r="S149" s="52">
        <v>0</v>
      </c>
      <c r="T149" s="43"/>
      <c r="U149" s="43"/>
      <c r="V149" s="43">
        <v>0</v>
      </c>
      <c r="W149" s="60">
        <v>0</v>
      </c>
      <c r="X149" s="53">
        <v>0.73610842647443064</v>
      </c>
      <c r="Y149" s="78">
        <v>1</v>
      </c>
      <c r="Z149" s="43" t="s">
        <v>48</v>
      </c>
      <c r="AA149" s="1">
        <v>101</v>
      </c>
      <c r="AB149" s="1" t="s">
        <v>219</v>
      </c>
      <c r="AC149" s="1" t="s">
        <v>220</v>
      </c>
      <c r="AD149" s="36">
        <v>43861</v>
      </c>
      <c r="AE149" s="77"/>
      <c r="AF149" s="1">
        <v>0.4</v>
      </c>
      <c r="AG149" s="1"/>
      <c r="AH149" s="1"/>
      <c r="AI149" s="1"/>
      <c r="AJ149" s="1"/>
      <c r="AK149" s="40">
        <f t="shared" si="33"/>
        <v>0.4</v>
      </c>
      <c r="AL149" s="49">
        <f t="shared" si="35"/>
        <v>0</v>
      </c>
      <c r="AM149" s="51">
        <f t="shared" si="36"/>
        <v>0</v>
      </c>
      <c r="AN149" s="39">
        <f t="shared" si="37"/>
        <v>0</v>
      </c>
      <c r="AO149" s="43">
        <f t="shared" si="38"/>
        <v>0</v>
      </c>
      <c r="AP149" s="43">
        <f t="shared" si="39"/>
        <v>0</v>
      </c>
      <c r="AQ149" s="43">
        <f t="shared" si="40"/>
        <v>0</v>
      </c>
      <c r="AR149" s="43"/>
      <c r="AS149" s="52">
        <f t="shared" si="41"/>
        <v>0</v>
      </c>
      <c r="AT149" s="43">
        <f t="shared" si="42"/>
        <v>0</v>
      </c>
      <c r="AU149" s="43">
        <f t="shared" si="34"/>
        <v>0</v>
      </c>
      <c r="AV149" s="60">
        <f t="shared" si="43"/>
        <v>0</v>
      </c>
      <c r="AW149" s="53">
        <f t="shared" si="44"/>
        <v>0.73610842647443064</v>
      </c>
      <c r="AX149" s="78">
        <v>1</v>
      </c>
      <c r="AY149" s="43" t="s">
        <v>48</v>
      </c>
      <c r="AZ149" s="1">
        <v>101</v>
      </c>
      <c r="BA149" s="1" t="s">
        <v>219</v>
      </c>
      <c r="BB149" s="1" t="s">
        <v>220</v>
      </c>
      <c r="BC149" s="36">
        <v>43890</v>
      </c>
      <c r="BD149" s="58"/>
      <c r="BE149" s="1">
        <v>0.4</v>
      </c>
      <c r="BF149" s="1"/>
      <c r="BG149" s="1"/>
      <c r="BH149" s="1"/>
      <c r="BI149" s="1"/>
      <c r="BJ149" s="40">
        <v>0.4</v>
      </c>
      <c r="BK149" s="49">
        <f t="shared" si="45"/>
        <v>0</v>
      </c>
      <c r="BL149" s="51">
        <f t="shared" si="46"/>
        <v>0</v>
      </c>
      <c r="BM149" s="39">
        <f t="shared" si="47"/>
        <v>0</v>
      </c>
      <c r="BN149" s="43">
        <f t="shared" si="48"/>
        <v>0</v>
      </c>
      <c r="BO149" s="43">
        <f t="shared" si="49"/>
        <v>0</v>
      </c>
      <c r="BP149" s="43">
        <f t="shared" si="50"/>
        <v>0</v>
      </c>
      <c r="BQ149" s="43">
        <f t="shared" si="51"/>
        <v>0</v>
      </c>
      <c r="BR149" s="52">
        <f t="shared" si="52"/>
        <v>0</v>
      </c>
      <c r="BS149" s="43">
        <f t="shared" si="53"/>
        <v>0</v>
      </c>
      <c r="BT149" s="60">
        <f t="shared" si="54"/>
        <v>0</v>
      </c>
      <c r="BU149" s="53">
        <f t="shared" si="55"/>
        <v>0.73610842647443064</v>
      </c>
      <c r="BV149" s="78">
        <v>1</v>
      </c>
      <c r="BW149" s="43" t="s">
        <v>48</v>
      </c>
      <c r="BX149" s="1">
        <v>101</v>
      </c>
      <c r="BY149" s="1" t="s">
        <v>219</v>
      </c>
      <c r="BZ149" s="1" t="s">
        <v>220</v>
      </c>
      <c r="CA149" s="36">
        <v>43890</v>
      </c>
      <c r="CB149" s="58"/>
      <c r="CC149" s="48">
        <v>0.4</v>
      </c>
      <c r="CD149" s="48"/>
      <c r="CE149" s="48"/>
      <c r="CF149" s="48"/>
      <c r="CG149" s="48"/>
      <c r="CH149" s="48">
        <v>0.4</v>
      </c>
      <c r="CI149" s="48">
        <v>0</v>
      </c>
      <c r="CJ149" s="48">
        <v>0</v>
      </c>
      <c r="CK149" s="48">
        <v>0</v>
      </c>
      <c r="CL149" s="48">
        <v>0</v>
      </c>
      <c r="CM149" s="48">
        <v>0</v>
      </c>
      <c r="CN149" s="48">
        <v>0</v>
      </c>
      <c r="CO149" s="48">
        <v>0</v>
      </c>
      <c r="CP149" s="52">
        <f t="shared" si="56"/>
        <v>0</v>
      </c>
      <c r="CQ149" s="43">
        <f t="shared" si="57"/>
        <v>0</v>
      </c>
      <c r="CR149" s="60">
        <f t="shared" si="58"/>
        <v>0</v>
      </c>
      <c r="CS149" s="53">
        <f t="shared" si="59"/>
        <v>0.73610842647443064</v>
      </c>
      <c r="CT149" s="50" t="s">
        <v>231</v>
      </c>
      <c r="CU149" s="1" t="s">
        <v>315</v>
      </c>
    </row>
    <row r="150" spans="1:99" ht="30" customHeight="1" x14ac:dyDescent="0.25">
      <c r="A150" s="1">
        <v>102</v>
      </c>
      <c r="B150" s="1" t="s">
        <v>221</v>
      </c>
      <c r="C150" s="1" t="s">
        <v>222</v>
      </c>
      <c r="D150" s="36">
        <v>43830</v>
      </c>
      <c r="E150" s="58"/>
      <c r="F150" s="43">
        <v>69.7</v>
      </c>
      <c r="G150" s="43"/>
      <c r="H150" s="43"/>
      <c r="I150" s="43"/>
      <c r="J150" s="43"/>
      <c r="K150" s="48">
        <v>69.7</v>
      </c>
      <c r="L150" s="49">
        <v>0</v>
      </c>
      <c r="M150" s="51">
        <v>0</v>
      </c>
      <c r="N150" s="39">
        <v>0</v>
      </c>
      <c r="O150" s="43">
        <v>0</v>
      </c>
      <c r="P150" s="43">
        <v>0</v>
      </c>
      <c r="Q150" s="43">
        <v>0</v>
      </c>
      <c r="R150" s="43">
        <v>0</v>
      </c>
      <c r="S150" s="52">
        <v>0</v>
      </c>
      <c r="T150" s="43"/>
      <c r="U150" s="43"/>
      <c r="V150" s="43">
        <v>0</v>
      </c>
      <c r="W150" s="60">
        <v>0</v>
      </c>
      <c r="X150" s="53">
        <v>1.6894425151430497</v>
      </c>
      <c r="Y150" s="78">
        <v>1</v>
      </c>
      <c r="Z150" s="43" t="s">
        <v>48</v>
      </c>
      <c r="AA150" s="1">
        <v>102</v>
      </c>
      <c r="AB150" s="1" t="s">
        <v>221</v>
      </c>
      <c r="AC150" s="1" t="s">
        <v>222</v>
      </c>
      <c r="AD150" s="36">
        <v>43861</v>
      </c>
      <c r="AE150" s="77"/>
      <c r="AF150" s="1">
        <v>69.7</v>
      </c>
      <c r="AG150" s="1"/>
      <c r="AH150" s="1"/>
      <c r="AI150" s="1"/>
      <c r="AJ150" s="1"/>
      <c r="AK150" s="40">
        <f t="shared" si="33"/>
        <v>69.7</v>
      </c>
      <c r="AL150" s="49">
        <f t="shared" si="35"/>
        <v>0</v>
      </c>
      <c r="AM150" s="51">
        <f t="shared" si="36"/>
        <v>0</v>
      </c>
      <c r="AN150" s="39">
        <f t="shared" si="37"/>
        <v>0</v>
      </c>
      <c r="AO150" s="43">
        <f t="shared" si="38"/>
        <v>0</v>
      </c>
      <c r="AP150" s="43">
        <f t="shared" si="39"/>
        <v>0</v>
      </c>
      <c r="AQ150" s="43">
        <f t="shared" si="40"/>
        <v>0</v>
      </c>
      <c r="AR150" s="43"/>
      <c r="AS150" s="52">
        <f t="shared" si="41"/>
        <v>0</v>
      </c>
      <c r="AT150" s="43">
        <f t="shared" si="42"/>
        <v>0</v>
      </c>
      <c r="AU150" s="43">
        <f t="shared" si="34"/>
        <v>0</v>
      </c>
      <c r="AV150" s="60">
        <f t="shared" si="43"/>
        <v>0</v>
      </c>
      <c r="AW150" s="53">
        <f t="shared" si="44"/>
        <v>1.6894425151430497</v>
      </c>
      <c r="AX150" s="78">
        <v>1</v>
      </c>
      <c r="AY150" s="43" t="s">
        <v>48</v>
      </c>
      <c r="AZ150" s="1">
        <v>102</v>
      </c>
      <c r="BA150" s="1" t="s">
        <v>221</v>
      </c>
      <c r="BB150" s="1" t="s">
        <v>222</v>
      </c>
      <c r="BC150" s="36">
        <v>43890</v>
      </c>
      <c r="BD150" s="58"/>
      <c r="BE150" s="1">
        <v>69.7</v>
      </c>
      <c r="BF150" s="1"/>
      <c r="BG150" s="1"/>
      <c r="BH150" s="1"/>
      <c r="BI150" s="1"/>
      <c r="BJ150" s="40">
        <v>69.7</v>
      </c>
      <c r="BK150" s="49">
        <f t="shared" si="45"/>
        <v>0</v>
      </c>
      <c r="BL150" s="51">
        <f t="shared" si="46"/>
        <v>0</v>
      </c>
      <c r="BM150" s="39">
        <f t="shared" si="47"/>
        <v>0</v>
      </c>
      <c r="BN150" s="43">
        <f t="shared" si="48"/>
        <v>0</v>
      </c>
      <c r="BO150" s="43">
        <f t="shared" si="49"/>
        <v>0</v>
      </c>
      <c r="BP150" s="43">
        <f t="shared" si="50"/>
        <v>0</v>
      </c>
      <c r="BQ150" s="43">
        <f t="shared" si="51"/>
        <v>0</v>
      </c>
      <c r="BR150" s="52">
        <f t="shared" si="52"/>
        <v>0</v>
      </c>
      <c r="BS150" s="43">
        <f t="shared" si="53"/>
        <v>0</v>
      </c>
      <c r="BT150" s="60">
        <f t="shared" si="54"/>
        <v>0</v>
      </c>
      <c r="BU150" s="53">
        <f t="shared" si="55"/>
        <v>1.6894425151430497</v>
      </c>
      <c r="BV150" s="78">
        <v>1</v>
      </c>
      <c r="BW150" s="43" t="s">
        <v>48</v>
      </c>
      <c r="BX150" s="1">
        <v>102</v>
      </c>
      <c r="BY150" s="1" t="s">
        <v>221</v>
      </c>
      <c r="BZ150" s="1" t="s">
        <v>222</v>
      </c>
      <c r="CA150" s="36">
        <v>43890</v>
      </c>
      <c r="CB150" s="58"/>
      <c r="CC150" s="48">
        <v>69.7</v>
      </c>
      <c r="CD150" s="48"/>
      <c r="CE150" s="48"/>
      <c r="CF150" s="48"/>
      <c r="CG150" s="48"/>
      <c r="CH150" s="48">
        <v>69.7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52">
        <f t="shared" si="56"/>
        <v>0</v>
      </c>
      <c r="CQ150" s="43">
        <f t="shared" si="57"/>
        <v>0</v>
      </c>
      <c r="CR150" s="60">
        <f t="shared" si="58"/>
        <v>0</v>
      </c>
      <c r="CS150" s="53">
        <f t="shared" si="59"/>
        <v>1.6894425151430497</v>
      </c>
      <c r="CT150" s="50" t="s">
        <v>231</v>
      </c>
      <c r="CU150" s="1" t="s">
        <v>315</v>
      </c>
    </row>
    <row r="151" spans="1:99" ht="30" customHeight="1" x14ac:dyDescent="0.25">
      <c r="A151" s="1">
        <v>103</v>
      </c>
      <c r="B151" s="1" t="s">
        <v>223</v>
      </c>
      <c r="C151" s="1" t="s">
        <v>224</v>
      </c>
      <c r="D151" s="36">
        <v>43830</v>
      </c>
      <c r="E151" s="58"/>
      <c r="F151" s="43">
        <v>92.05</v>
      </c>
      <c r="G151" s="43"/>
      <c r="H151" s="43"/>
      <c r="I151" s="43"/>
      <c r="J151" s="43"/>
      <c r="K151" s="48">
        <v>92.05</v>
      </c>
      <c r="L151" s="49">
        <v>0.14000000000000057</v>
      </c>
      <c r="M151" s="51">
        <v>1.6799987992396067E-2</v>
      </c>
      <c r="N151" s="39">
        <v>0.15679998799239664</v>
      </c>
      <c r="O151" s="43">
        <v>0.15679998799239664</v>
      </c>
      <c r="P151" s="43">
        <v>0</v>
      </c>
      <c r="Q151" s="43">
        <v>0.28380797826623794</v>
      </c>
      <c r="R151" s="43">
        <v>0</v>
      </c>
      <c r="S151" s="52">
        <v>0.28380797826623794</v>
      </c>
      <c r="T151" s="43"/>
      <c r="U151" s="43"/>
      <c r="V151" s="43">
        <v>1.4261267939175778E-2</v>
      </c>
      <c r="W151" s="60">
        <v>0.2980692462054137</v>
      </c>
      <c r="X151" s="53">
        <v>-311.66759754846657</v>
      </c>
      <c r="Y151" s="78">
        <v>1</v>
      </c>
      <c r="Z151" s="43" t="s">
        <v>48</v>
      </c>
      <c r="AA151" s="1">
        <v>103</v>
      </c>
      <c r="AB151" s="1" t="s">
        <v>223</v>
      </c>
      <c r="AC151" s="1" t="s">
        <v>224</v>
      </c>
      <c r="AD151" s="36">
        <v>43861</v>
      </c>
      <c r="AE151" s="77"/>
      <c r="AF151" s="1">
        <v>92.33</v>
      </c>
      <c r="AG151" s="1"/>
      <c r="AH151" s="1"/>
      <c r="AI151" s="1"/>
      <c r="AJ151" s="1"/>
      <c r="AK151" s="40">
        <f t="shared" si="33"/>
        <v>92.33</v>
      </c>
      <c r="AL151" s="49">
        <f t="shared" si="35"/>
        <v>0.28000000000000114</v>
      </c>
      <c r="AM151" s="51">
        <f t="shared" si="36"/>
        <v>-0.24893464145058339</v>
      </c>
      <c r="AN151" s="39">
        <f t="shared" si="37"/>
        <v>3.1065358549417749E-2</v>
      </c>
      <c r="AO151" s="43">
        <f t="shared" si="38"/>
        <v>3.1065358549417749E-2</v>
      </c>
      <c r="AP151" s="43">
        <f t="shared" si="39"/>
        <v>0</v>
      </c>
      <c r="AQ151" s="43">
        <f t="shared" si="40"/>
        <v>5.6228298974446124E-2</v>
      </c>
      <c r="AR151" s="43"/>
      <c r="AS151" s="52">
        <f t="shared" si="41"/>
        <v>5.6228298974446124E-2</v>
      </c>
      <c r="AT151" s="43">
        <f t="shared" si="42"/>
        <v>0.20152949257985403</v>
      </c>
      <c r="AU151" s="43">
        <f t="shared" si="34"/>
        <v>3.5828439277241518E-2</v>
      </c>
      <c r="AV151" s="60">
        <f t="shared" si="43"/>
        <v>0.29358623083154167</v>
      </c>
      <c r="AW151" s="53">
        <f t="shared" si="44"/>
        <v>-311.37401131763505</v>
      </c>
      <c r="AX151" s="78">
        <v>1</v>
      </c>
      <c r="AY151" s="43" t="s">
        <v>48</v>
      </c>
      <c r="AZ151" s="1">
        <v>103</v>
      </c>
      <c r="BA151" s="1" t="s">
        <v>223</v>
      </c>
      <c r="BB151" s="1" t="s">
        <v>224</v>
      </c>
      <c r="BC151" s="36">
        <v>43890</v>
      </c>
      <c r="BD151" s="58"/>
      <c r="BE151" s="1">
        <v>95.75</v>
      </c>
      <c r="BF151" s="1"/>
      <c r="BG151" s="1"/>
      <c r="BH151" s="1"/>
      <c r="BI151" s="1"/>
      <c r="BJ151" s="40">
        <v>95.75</v>
      </c>
      <c r="BK151" s="49">
        <f t="shared" si="45"/>
        <v>3.4200000000000017</v>
      </c>
      <c r="BL151" s="51">
        <f t="shared" si="46"/>
        <v>6.4713905187099963E-2</v>
      </c>
      <c r="BM151" s="39">
        <f t="shared" si="47"/>
        <v>3.4847139051871014</v>
      </c>
      <c r="BN151" s="43">
        <f t="shared" si="48"/>
        <v>3.4847139051871014</v>
      </c>
      <c r="BO151" s="43">
        <f t="shared" si="49"/>
        <v>0</v>
      </c>
      <c r="BP151" s="43">
        <f t="shared" si="50"/>
        <v>6.3073321683886538</v>
      </c>
      <c r="BQ151" s="43">
        <f t="shared" si="51"/>
        <v>0</v>
      </c>
      <c r="BR151" s="52">
        <f t="shared" si="52"/>
        <v>6.3073321683886538</v>
      </c>
      <c r="BS151" s="43">
        <f t="shared" si="53"/>
        <v>0.42436555634166984</v>
      </c>
      <c r="BT151" s="60">
        <f t="shared" si="54"/>
        <v>6.7316977247303234</v>
      </c>
      <c r="BU151" s="53">
        <f t="shared" si="55"/>
        <v>-304.64231359290471</v>
      </c>
      <c r="BV151" s="78">
        <v>1</v>
      </c>
      <c r="BW151" s="43" t="s">
        <v>48</v>
      </c>
      <c r="BX151" s="1">
        <v>103</v>
      </c>
      <c r="BY151" s="1" t="s">
        <v>223</v>
      </c>
      <c r="BZ151" s="1" t="s">
        <v>224</v>
      </c>
      <c r="CA151" s="36">
        <v>43890</v>
      </c>
      <c r="CB151" s="58"/>
      <c r="CC151" s="48">
        <v>95.75</v>
      </c>
      <c r="CD151" s="48"/>
      <c r="CE151" s="48"/>
      <c r="CF151" s="48"/>
      <c r="CG151" s="48"/>
      <c r="CH151" s="48">
        <v>95.75</v>
      </c>
      <c r="CI151" s="48">
        <v>3.4200000000000017</v>
      </c>
      <c r="CJ151" s="48">
        <v>6.4713905187099963E-2</v>
      </c>
      <c r="CK151" s="48">
        <v>3.4847139051871014</v>
      </c>
      <c r="CL151" s="48">
        <v>3.4847139051871014</v>
      </c>
      <c r="CM151" s="48">
        <v>0</v>
      </c>
      <c r="CN151" s="48">
        <v>6.3073321683886538</v>
      </c>
      <c r="CO151" s="48">
        <v>0</v>
      </c>
      <c r="CP151" s="52">
        <f t="shared" si="56"/>
        <v>7.0094480111564899</v>
      </c>
      <c r="CQ151" s="43">
        <f t="shared" si="57"/>
        <v>0.42436555634166984</v>
      </c>
      <c r="CR151" s="60">
        <f t="shared" si="58"/>
        <v>7.4338135674981594</v>
      </c>
      <c r="CS151" s="53">
        <f t="shared" si="59"/>
        <v>-297.20850002540658</v>
      </c>
      <c r="CT151" s="50" t="s">
        <v>231</v>
      </c>
      <c r="CU151" s="1" t="s">
        <v>315</v>
      </c>
    </row>
    <row r="152" spans="1:99" ht="30" customHeight="1" x14ac:dyDescent="0.25">
      <c r="A152" s="1">
        <v>104</v>
      </c>
      <c r="B152" s="1" t="s">
        <v>225</v>
      </c>
      <c r="C152" s="1" t="s">
        <v>226</v>
      </c>
      <c r="D152" s="36">
        <v>43830</v>
      </c>
      <c r="E152" s="58"/>
      <c r="F152" s="43">
        <v>30.6</v>
      </c>
      <c r="G152" s="43"/>
      <c r="H152" s="43"/>
      <c r="I152" s="43"/>
      <c r="J152" s="43"/>
      <c r="K152" s="48">
        <v>30.6</v>
      </c>
      <c r="L152" s="49">
        <v>0</v>
      </c>
      <c r="M152" s="51">
        <v>0</v>
      </c>
      <c r="N152" s="39">
        <v>0</v>
      </c>
      <c r="O152" s="43">
        <v>0</v>
      </c>
      <c r="P152" s="43">
        <v>0</v>
      </c>
      <c r="Q152" s="43">
        <v>0</v>
      </c>
      <c r="R152" s="43">
        <v>0</v>
      </c>
      <c r="S152" s="52">
        <v>0</v>
      </c>
      <c r="T152" s="43"/>
      <c r="U152" s="43"/>
      <c r="V152" s="43">
        <v>0</v>
      </c>
      <c r="W152" s="60">
        <v>0</v>
      </c>
      <c r="X152" s="53">
        <v>-40.098249422340871</v>
      </c>
      <c r="Y152" s="78">
        <v>1</v>
      </c>
      <c r="Z152" s="43" t="s">
        <v>48</v>
      </c>
      <c r="AA152" s="1">
        <v>104</v>
      </c>
      <c r="AB152" s="1" t="s">
        <v>225</v>
      </c>
      <c r="AC152" s="1" t="s">
        <v>226</v>
      </c>
      <c r="AD152" s="36">
        <v>43861</v>
      </c>
      <c r="AE152" s="77"/>
      <c r="AF152" s="1">
        <v>30.6</v>
      </c>
      <c r="AG152" s="1"/>
      <c r="AH152" s="1"/>
      <c r="AI152" s="1"/>
      <c r="AJ152" s="1"/>
      <c r="AK152" s="40">
        <f t="shared" si="33"/>
        <v>30.6</v>
      </c>
      <c r="AL152" s="49">
        <f t="shared" si="35"/>
        <v>0</v>
      </c>
      <c r="AM152" s="51">
        <f t="shared" si="36"/>
        <v>0</v>
      </c>
      <c r="AN152" s="39">
        <f t="shared" si="37"/>
        <v>0</v>
      </c>
      <c r="AO152" s="43">
        <f t="shared" si="38"/>
        <v>0</v>
      </c>
      <c r="AP152" s="43">
        <f t="shared" si="39"/>
        <v>0</v>
      </c>
      <c r="AQ152" s="43">
        <f t="shared" si="40"/>
        <v>0</v>
      </c>
      <c r="AR152" s="43"/>
      <c r="AS152" s="52">
        <f t="shared" si="41"/>
        <v>0</v>
      </c>
      <c r="AT152" s="43">
        <f t="shared" si="42"/>
        <v>0</v>
      </c>
      <c r="AU152" s="43">
        <f t="shared" si="34"/>
        <v>0</v>
      </c>
      <c r="AV152" s="60">
        <f t="shared" si="43"/>
        <v>0</v>
      </c>
      <c r="AW152" s="53">
        <f t="shared" si="44"/>
        <v>-40.098249422340871</v>
      </c>
      <c r="AX152" s="78">
        <v>1</v>
      </c>
      <c r="AY152" s="43" t="s">
        <v>48</v>
      </c>
      <c r="AZ152" s="1">
        <v>104</v>
      </c>
      <c r="BA152" s="1" t="s">
        <v>225</v>
      </c>
      <c r="BB152" s="1" t="s">
        <v>226</v>
      </c>
      <c r="BC152" s="36">
        <v>43890</v>
      </c>
      <c r="BD152" s="58"/>
      <c r="BE152" s="1">
        <v>30.6</v>
      </c>
      <c r="BF152" s="1"/>
      <c r="BG152" s="1"/>
      <c r="BH152" s="1"/>
      <c r="BI152" s="1"/>
      <c r="BJ152" s="40">
        <v>30.6</v>
      </c>
      <c r="BK152" s="49">
        <f t="shared" si="45"/>
        <v>0</v>
      </c>
      <c r="BL152" s="51">
        <f t="shared" si="46"/>
        <v>0</v>
      </c>
      <c r="BM152" s="39">
        <f t="shared" si="47"/>
        <v>0</v>
      </c>
      <c r="BN152" s="43">
        <f t="shared" si="48"/>
        <v>0</v>
      </c>
      <c r="BO152" s="43">
        <f t="shared" si="49"/>
        <v>0</v>
      </c>
      <c r="BP152" s="43">
        <f t="shared" si="50"/>
        <v>0</v>
      </c>
      <c r="BQ152" s="43">
        <f t="shared" si="51"/>
        <v>0</v>
      </c>
      <c r="BR152" s="52">
        <f t="shared" si="52"/>
        <v>0</v>
      </c>
      <c r="BS152" s="43">
        <f t="shared" si="53"/>
        <v>0</v>
      </c>
      <c r="BT152" s="60">
        <f t="shared" si="54"/>
        <v>0</v>
      </c>
      <c r="BU152" s="53">
        <f t="shared" si="55"/>
        <v>-40.098249422340871</v>
      </c>
      <c r="BV152" s="78">
        <v>1</v>
      </c>
      <c r="BW152" s="43" t="s">
        <v>48</v>
      </c>
      <c r="BX152" s="1">
        <v>104</v>
      </c>
      <c r="BY152" s="1" t="s">
        <v>225</v>
      </c>
      <c r="BZ152" s="1" t="s">
        <v>226</v>
      </c>
      <c r="CA152" s="36">
        <v>43890</v>
      </c>
      <c r="CB152" s="58"/>
      <c r="CC152" s="48">
        <v>30.6</v>
      </c>
      <c r="CD152" s="48"/>
      <c r="CE152" s="48"/>
      <c r="CF152" s="48"/>
      <c r="CG152" s="48"/>
      <c r="CH152" s="48">
        <v>30.6</v>
      </c>
      <c r="CI152" s="48">
        <v>0</v>
      </c>
      <c r="CJ152" s="48">
        <v>0</v>
      </c>
      <c r="CK152" s="48">
        <v>0</v>
      </c>
      <c r="CL152" s="48">
        <v>0</v>
      </c>
      <c r="CM152" s="48">
        <v>0</v>
      </c>
      <c r="CN152" s="48">
        <v>0</v>
      </c>
      <c r="CO152" s="48">
        <v>0</v>
      </c>
      <c r="CP152" s="52">
        <f t="shared" si="56"/>
        <v>0</v>
      </c>
      <c r="CQ152" s="43">
        <f t="shared" si="57"/>
        <v>0</v>
      </c>
      <c r="CR152" s="60">
        <f t="shared" si="58"/>
        <v>0</v>
      </c>
      <c r="CS152" s="53">
        <f t="shared" si="59"/>
        <v>-40.098249422340871</v>
      </c>
      <c r="CT152" s="50" t="s">
        <v>231</v>
      </c>
      <c r="CU152" s="1" t="s">
        <v>315</v>
      </c>
    </row>
    <row r="153" spans="1:99" ht="30" customHeight="1" x14ac:dyDescent="0.25">
      <c r="A153" s="1">
        <v>105</v>
      </c>
      <c r="B153" s="1" t="s">
        <v>227</v>
      </c>
      <c r="C153" s="1" t="s">
        <v>228</v>
      </c>
      <c r="D153" s="36">
        <v>43830</v>
      </c>
      <c r="E153" s="58"/>
      <c r="F153" s="43">
        <v>45.71</v>
      </c>
      <c r="G153" s="43"/>
      <c r="H153" s="43"/>
      <c r="I153" s="43"/>
      <c r="J153" s="43"/>
      <c r="K153" s="48">
        <v>45.71</v>
      </c>
      <c r="L153" s="49">
        <v>0.54999999999999716</v>
      </c>
      <c r="M153" s="51">
        <v>6.5999952827269642E-2</v>
      </c>
      <c r="N153" s="39">
        <v>0.61599995282726683</v>
      </c>
      <c r="O153" s="43">
        <v>0.61599995282726683</v>
      </c>
      <c r="P153" s="43">
        <v>0</v>
      </c>
      <c r="Q153" s="43">
        <v>1.114959914617353</v>
      </c>
      <c r="R153" s="43">
        <v>0</v>
      </c>
      <c r="S153" s="52">
        <v>1.114959914617353</v>
      </c>
      <c r="T153" s="43"/>
      <c r="U153" s="43"/>
      <c r="V153" s="43">
        <v>5.6026409761047183E-2</v>
      </c>
      <c r="W153" s="60">
        <v>1.1709863243784002</v>
      </c>
      <c r="X153" s="53">
        <v>-12.6179504866427</v>
      </c>
      <c r="Y153" s="78">
        <v>1</v>
      </c>
      <c r="Z153" s="43" t="s">
        <v>48</v>
      </c>
      <c r="AA153" s="1">
        <v>105</v>
      </c>
      <c r="AB153" s="1" t="s">
        <v>227</v>
      </c>
      <c r="AC153" s="1" t="s">
        <v>228</v>
      </c>
      <c r="AD153" s="36">
        <v>43861</v>
      </c>
      <c r="AE153" s="77"/>
      <c r="AF153" s="1">
        <v>45.71</v>
      </c>
      <c r="AG153" s="1"/>
      <c r="AH153" s="1"/>
      <c r="AI153" s="1"/>
      <c r="AJ153" s="1"/>
      <c r="AK153" s="40">
        <f t="shared" si="33"/>
        <v>45.71</v>
      </c>
      <c r="AL153" s="49">
        <f t="shared" si="35"/>
        <v>0</v>
      </c>
      <c r="AM153" s="51">
        <f t="shared" si="36"/>
        <v>0</v>
      </c>
      <c r="AN153" s="39">
        <f t="shared" si="37"/>
        <v>0</v>
      </c>
      <c r="AO153" s="43">
        <f t="shared" si="38"/>
        <v>0</v>
      </c>
      <c r="AP153" s="43">
        <f t="shared" si="39"/>
        <v>0</v>
      </c>
      <c r="AQ153" s="43">
        <f t="shared" si="40"/>
        <v>0</v>
      </c>
      <c r="AR153" s="43"/>
      <c r="AS153" s="52">
        <f t="shared" si="41"/>
        <v>0</v>
      </c>
      <c r="AT153" s="43">
        <f t="shared" si="42"/>
        <v>0</v>
      </c>
      <c r="AU153" s="43">
        <f t="shared" si="34"/>
        <v>0</v>
      </c>
      <c r="AV153" s="60">
        <f t="shared" si="43"/>
        <v>0</v>
      </c>
      <c r="AW153" s="53">
        <f t="shared" si="44"/>
        <v>-12.6179504866427</v>
      </c>
      <c r="AX153" s="78">
        <v>1</v>
      </c>
      <c r="AY153" s="43" t="s">
        <v>48</v>
      </c>
      <c r="AZ153" s="1">
        <v>105</v>
      </c>
      <c r="BA153" s="1" t="s">
        <v>227</v>
      </c>
      <c r="BB153" s="1" t="s">
        <v>228</v>
      </c>
      <c r="BC153" s="36">
        <v>43890</v>
      </c>
      <c r="BD153" s="58"/>
      <c r="BE153" s="1">
        <v>46.53</v>
      </c>
      <c r="BF153" s="1"/>
      <c r="BG153" s="1"/>
      <c r="BH153" s="1"/>
      <c r="BI153" s="1"/>
      <c r="BJ153" s="40">
        <v>46.53</v>
      </c>
      <c r="BK153" s="49">
        <f t="shared" si="45"/>
        <v>0.82000000000000028</v>
      </c>
      <c r="BL153" s="51">
        <f t="shared" si="46"/>
        <v>1.5516199489304666E-2</v>
      </c>
      <c r="BM153" s="39">
        <f t="shared" si="47"/>
        <v>0.835516199489305</v>
      </c>
      <c r="BN153" s="43">
        <f t="shared" si="48"/>
        <v>0.835516199489305</v>
      </c>
      <c r="BO153" s="43">
        <f t="shared" si="49"/>
        <v>0</v>
      </c>
      <c r="BP153" s="43">
        <f t="shared" si="50"/>
        <v>1.512284321075642</v>
      </c>
      <c r="BQ153" s="43">
        <f t="shared" si="51"/>
        <v>0</v>
      </c>
      <c r="BR153" s="52">
        <f t="shared" si="52"/>
        <v>1.512284321075642</v>
      </c>
      <c r="BS153" s="43">
        <f t="shared" si="53"/>
        <v>0.10174846672519568</v>
      </c>
      <c r="BT153" s="60">
        <f t="shared" si="54"/>
        <v>1.6140327878008378</v>
      </c>
      <c r="BU153" s="53">
        <f t="shared" si="55"/>
        <v>-11.003917698841862</v>
      </c>
      <c r="BV153" s="78">
        <v>1</v>
      </c>
      <c r="BW153" s="43" t="s">
        <v>48</v>
      </c>
      <c r="BX153" s="1">
        <v>105</v>
      </c>
      <c r="BY153" s="1" t="s">
        <v>227</v>
      </c>
      <c r="BZ153" s="1" t="s">
        <v>228</v>
      </c>
      <c r="CA153" s="36">
        <v>43890</v>
      </c>
      <c r="CB153" s="58"/>
      <c r="CC153" s="48">
        <v>46.53</v>
      </c>
      <c r="CD153" s="48"/>
      <c r="CE153" s="48"/>
      <c r="CF153" s="48"/>
      <c r="CG153" s="48"/>
      <c r="CH153" s="48">
        <v>46.53</v>
      </c>
      <c r="CI153" s="48">
        <v>0.82000000000000028</v>
      </c>
      <c r="CJ153" s="48">
        <v>1.5516199489304666E-2</v>
      </c>
      <c r="CK153" s="48">
        <v>0.835516199489305</v>
      </c>
      <c r="CL153" s="48">
        <v>0.835516199489305</v>
      </c>
      <c r="CM153" s="48">
        <v>0</v>
      </c>
      <c r="CN153" s="48">
        <v>1.512284321075642</v>
      </c>
      <c r="CO153" s="48">
        <v>0</v>
      </c>
      <c r="CP153" s="52">
        <f t="shared" si="56"/>
        <v>1.6806278857158834</v>
      </c>
      <c r="CQ153" s="43">
        <f t="shared" si="57"/>
        <v>0.10174846672519568</v>
      </c>
      <c r="CR153" s="60">
        <f t="shared" si="58"/>
        <v>1.7823763524410792</v>
      </c>
      <c r="CS153" s="53">
        <f t="shared" si="59"/>
        <v>-9.2215413464007838</v>
      </c>
      <c r="CT153" s="50" t="s">
        <v>231</v>
      </c>
      <c r="CU153" s="1" t="s">
        <v>315</v>
      </c>
    </row>
    <row r="154" spans="1:99" ht="30" customHeight="1" x14ac:dyDescent="0.25">
      <c r="A154" s="1">
        <v>106</v>
      </c>
      <c r="B154" s="1" t="s">
        <v>229</v>
      </c>
      <c r="C154" s="1" t="s">
        <v>230</v>
      </c>
      <c r="D154" s="36">
        <v>43830</v>
      </c>
      <c r="E154" s="58"/>
      <c r="F154" s="43">
        <v>126.93</v>
      </c>
      <c r="G154" s="43"/>
      <c r="H154" s="43"/>
      <c r="I154" s="43"/>
      <c r="J154" s="43"/>
      <c r="K154" s="48">
        <v>126.93</v>
      </c>
      <c r="L154" s="49">
        <v>0.29000000000000625</v>
      </c>
      <c r="M154" s="51">
        <v>3.4799975127106746E-2</v>
      </c>
      <c r="N154" s="39">
        <v>0.32479997512711301</v>
      </c>
      <c r="O154" s="43">
        <v>0.32479997512711301</v>
      </c>
      <c r="P154" s="43">
        <v>0</v>
      </c>
      <c r="Q154" s="43">
        <v>0.58788795498007451</v>
      </c>
      <c r="R154" s="43">
        <v>0</v>
      </c>
      <c r="S154" s="52">
        <v>0.58788795498007451</v>
      </c>
      <c r="T154" s="43"/>
      <c r="U154" s="43"/>
      <c r="V154" s="43">
        <v>2.9541197874007483E-2</v>
      </c>
      <c r="W154" s="60">
        <v>0.61742915285408195</v>
      </c>
      <c r="X154" s="53">
        <v>-753.79201336109702</v>
      </c>
      <c r="Y154" s="78">
        <v>1</v>
      </c>
      <c r="Z154" s="43" t="s">
        <v>48</v>
      </c>
      <c r="AA154" s="1">
        <v>106</v>
      </c>
      <c r="AB154" s="1" t="s">
        <v>229</v>
      </c>
      <c r="AC154" s="1" t="s">
        <v>230</v>
      </c>
      <c r="AD154" s="36">
        <v>43861</v>
      </c>
      <c r="AE154" s="77"/>
      <c r="AF154" s="1">
        <v>126.94</v>
      </c>
      <c r="AG154" s="1"/>
      <c r="AH154" s="1"/>
      <c r="AI154" s="1"/>
      <c r="AJ154" s="1"/>
      <c r="AK154" s="40">
        <f t="shared" si="33"/>
        <v>126.94</v>
      </c>
      <c r="AL154" s="49">
        <f t="shared" si="35"/>
        <v>9.9999999999909051E-3</v>
      </c>
      <c r="AM154" s="51">
        <f t="shared" si="36"/>
        <v>-8.8905229089412847E-3</v>
      </c>
      <c r="AN154" s="39">
        <f t="shared" si="37"/>
        <v>1.1094770910496203E-3</v>
      </c>
      <c r="AO154" s="43">
        <f t="shared" si="38"/>
        <v>1.1094770910496203E-3</v>
      </c>
      <c r="AP154" s="43">
        <f t="shared" si="39"/>
        <v>0</v>
      </c>
      <c r="AQ154" s="43">
        <f t="shared" si="40"/>
        <v>2.0081535347998129E-3</v>
      </c>
      <c r="AR154" s="43"/>
      <c r="AS154" s="52">
        <f t="shared" si="41"/>
        <v>2.0081535347998129E-3</v>
      </c>
      <c r="AT154" s="43">
        <f t="shared" si="42"/>
        <v>7.1974818778453541E-3</v>
      </c>
      <c r="AU154" s="43">
        <f t="shared" si="34"/>
        <v>1.2795871170431712E-3</v>
      </c>
      <c r="AV154" s="60">
        <f t="shared" si="43"/>
        <v>1.0485222529688337E-2</v>
      </c>
      <c r="AW154" s="53">
        <f t="shared" si="44"/>
        <v>-753.7815281385673</v>
      </c>
      <c r="AX154" s="78">
        <v>1</v>
      </c>
      <c r="AY154" s="43" t="s">
        <v>48</v>
      </c>
      <c r="AZ154" s="1">
        <v>106</v>
      </c>
      <c r="BA154" s="1" t="s">
        <v>229</v>
      </c>
      <c r="BB154" s="1" t="s">
        <v>230</v>
      </c>
      <c r="BC154" s="36">
        <v>43890</v>
      </c>
      <c r="BD154" s="58"/>
      <c r="BE154" s="1">
        <v>126.96000000000001</v>
      </c>
      <c r="BF154" s="1"/>
      <c r="BG154" s="1"/>
      <c r="BH154" s="1"/>
      <c r="BI154" s="1"/>
      <c r="BJ154" s="40">
        <v>126.96000000000001</v>
      </c>
      <c r="BK154" s="49">
        <f t="shared" si="45"/>
        <v>2.0000000000010232E-2</v>
      </c>
      <c r="BL154" s="51">
        <f t="shared" si="46"/>
        <v>3.7844388998323409E-4</v>
      </c>
      <c r="BM154" s="39">
        <f t="shared" si="47"/>
        <v>2.0378443889993467E-2</v>
      </c>
      <c r="BN154" s="43">
        <f t="shared" si="48"/>
        <v>2.0378443889993467E-2</v>
      </c>
      <c r="BO154" s="43">
        <f t="shared" si="49"/>
        <v>0</v>
      </c>
      <c r="BP154" s="43">
        <f t="shared" si="50"/>
        <v>3.6884983440888176E-2</v>
      </c>
      <c r="BQ154" s="43">
        <f t="shared" si="51"/>
        <v>0</v>
      </c>
      <c r="BR154" s="52">
        <f t="shared" si="52"/>
        <v>3.6884983440888176E-2</v>
      </c>
      <c r="BS154" s="43">
        <f t="shared" si="53"/>
        <v>2.4816699201279926E-3</v>
      </c>
      <c r="BT154" s="60">
        <f t="shared" si="54"/>
        <v>3.936665336101617E-2</v>
      </c>
      <c r="BU154" s="53">
        <f t="shared" si="55"/>
        <v>-753.74216148520622</v>
      </c>
      <c r="BV154" s="78">
        <v>1</v>
      </c>
      <c r="BW154" s="43" t="s">
        <v>48</v>
      </c>
      <c r="BX154" s="1">
        <v>106</v>
      </c>
      <c r="BY154" s="1" t="s">
        <v>229</v>
      </c>
      <c r="BZ154" s="1" t="s">
        <v>230</v>
      </c>
      <c r="CA154" s="36">
        <v>43890</v>
      </c>
      <c r="CB154" s="58"/>
      <c r="CC154" s="48">
        <v>126.96000000000001</v>
      </c>
      <c r="CD154" s="48"/>
      <c r="CE154" s="48"/>
      <c r="CF154" s="48"/>
      <c r="CG154" s="48"/>
      <c r="CH154" s="48">
        <v>126.96000000000001</v>
      </c>
      <c r="CI154" s="48">
        <v>2.0000000000010232E-2</v>
      </c>
      <c r="CJ154" s="48">
        <v>3.7844388998323409E-4</v>
      </c>
      <c r="CK154" s="48">
        <v>2.0378443889993467E-2</v>
      </c>
      <c r="CL154" s="48">
        <v>2.0378443889993467E-2</v>
      </c>
      <c r="CM154" s="48">
        <v>0</v>
      </c>
      <c r="CN154" s="48">
        <v>3.6884983440888176E-2</v>
      </c>
      <c r="CO154" s="48">
        <v>0</v>
      </c>
      <c r="CP154" s="52">
        <f t="shared" si="56"/>
        <v>4.0990924041871775E-2</v>
      </c>
      <c r="CQ154" s="43">
        <f t="shared" si="57"/>
        <v>2.4816699201279926E-3</v>
      </c>
      <c r="CR154" s="60">
        <f t="shared" si="58"/>
        <v>4.3472593961999768E-2</v>
      </c>
      <c r="CS154" s="53">
        <f t="shared" si="59"/>
        <v>-753.69868889124427</v>
      </c>
      <c r="CT154" s="50" t="s">
        <v>231</v>
      </c>
      <c r="CU154" s="1" t="s">
        <v>315</v>
      </c>
    </row>
    <row r="155" spans="1:99" ht="30" customHeight="1" x14ac:dyDescent="0.25">
      <c r="A155" s="1">
        <v>107</v>
      </c>
      <c r="B155" s="1" t="s">
        <v>245</v>
      </c>
      <c r="C155" s="1" t="s">
        <v>246</v>
      </c>
      <c r="D155" s="36">
        <v>43830</v>
      </c>
      <c r="E155" s="58"/>
      <c r="F155" s="43">
        <v>637.13</v>
      </c>
      <c r="G155" s="43"/>
      <c r="H155" s="43"/>
      <c r="I155" s="43"/>
      <c r="J155" s="43"/>
      <c r="K155" s="48">
        <v>637.13</v>
      </c>
      <c r="L155" s="49">
        <v>70.42999999999995</v>
      </c>
      <c r="M155" s="51">
        <v>8.4515939593174956</v>
      </c>
      <c r="N155" s="39">
        <v>78.881593959317442</v>
      </c>
      <c r="O155" s="43">
        <v>78.881593959317442</v>
      </c>
      <c r="P155" s="43">
        <v>0</v>
      </c>
      <c r="Q155" s="43">
        <v>142.77568506636459</v>
      </c>
      <c r="R155" s="43">
        <v>0</v>
      </c>
      <c r="S155" s="52">
        <v>142.77568506636459</v>
      </c>
      <c r="T155" s="43"/>
      <c r="U155" s="43"/>
      <c r="V155" s="43">
        <v>7.174436435401037</v>
      </c>
      <c r="W155" s="60">
        <v>149.95012150176564</v>
      </c>
      <c r="X155" s="53">
        <v>393.13586931585547</v>
      </c>
      <c r="Y155" s="78">
        <v>1</v>
      </c>
      <c r="Z155" s="43" t="s">
        <v>48</v>
      </c>
      <c r="AA155" s="1">
        <v>107</v>
      </c>
      <c r="AB155" s="1" t="s">
        <v>245</v>
      </c>
      <c r="AC155" s="1" t="s">
        <v>246</v>
      </c>
      <c r="AD155" s="36">
        <v>43861</v>
      </c>
      <c r="AE155" s="77"/>
      <c r="AF155" s="1">
        <v>731.29</v>
      </c>
      <c r="AG155" s="1"/>
      <c r="AH155" s="1"/>
      <c r="AI155" s="1"/>
      <c r="AJ155" s="1"/>
      <c r="AK155" s="40">
        <f t="shared" si="33"/>
        <v>731.29</v>
      </c>
      <c r="AL155" s="49">
        <f t="shared" si="35"/>
        <v>94.159999999999968</v>
      </c>
      <c r="AM155" s="51">
        <f t="shared" si="36"/>
        <v>-83.713163710667246</v>
      </c>
      <c r="AN155" s="39">
        <f t="shared" si="37"/>
        <v>10.446836289332722</v>
      </c>
      <c r="AO155" s="43">
        <f t="shared" si="38"/>
        <v>10.446836289332722</v>
      </c>
      <c r="AP155" s="43">
        <f t="shared" si="39"/>
        <v>0</v>
      </c>
      <c r="AQ155" s="43">
        <f t="shared" si="40"/>
        <v>18.908773683692228</v>
      </c>
      <c r="AR155" s="43"/>
      <c r="AS155" s="52">
        <f t="shared" si="41"/>
        <v>18.908773683692228</v>
      </c>
      <c r="AT155" s="43">
        <f t="shared" si="42"/>
        <v>67.771489361853469</v>
      </c>
      <c r="AU155" s="43">
        <f t="shared" si="34"/>
        <v>12.048592294089453</v>
      </c>
      <c r="AV155" s="60">
        <f t="shared" si="43"/>
        <v>98.728855339635146</v>
      </c>
      <c r="AW155" s="53">
        <f t="shared" si="44"/>
        <v>491.86472465549059</v>
      </c>
      <c r="AX155" s="78">
        <v>1</v>
      </c>
      <c r="AY155" s="43" t="s">
        <v>48</v>
      </c>
      <c r="AZ155" s="1">
        <v>107</v>
      </c>
      <c r="BA155" s="1" t="s">
        <v>245</v>
      </c>
      <c r="BB155" s="1" t="s">
        <v>246</v>
      </c>
      <c r="BC155" s="36">
        <v>43890</v>
      </c>
      <c r="BD155" s="58"/>
      <c r="BE155" s="1">
        <v>785.6</v>
      </c>
      <c r="BF155" s="1"/>
      <c r="BG155" s="1"/>
      <c r="BH155" s="1"/>
      <c r="BI155" s="1"/>
      <c r="BJ155" s="40">
        <v>785.6</v>
      </c>
      <c r="BK155" s="49">
        <f t="shared" si="45"/>
        <v>54.310000000000059</v>
      </c>
      <c r="BL155" s="51">
        <f t="shared" si="46"/>
        <v>1.0276643832489476</v>
      </c>
      <c r="BM155" s="39">
        <f t="shared" si="47"/>
        <v>55.337664383249006</v>
      </c>
      <c r="BN155" s="43">
        <f t="shared" si="48"/>
        <v>55.337664383249006</v>
      </c>
      <c r="BO155" s="43">
        <f t="shared" si="49"/>
        <v>0</v>
      </c>
      <c r="BP155" s="43">
        <f t="shared" si="50"/>
        <v>100.1611725336807</v>
      </c>
      <c r="BQ155" s="43">
        <f t="shared" si="51"/>
        <v>0</v>
      </c>
      <c r="BR155" s="52">
        <f t="shared" si="52"/>
        <v>100.1611725336807</v>
      </c>
      <c r="BS155" s="43">
        <f t="shared" si="53"/>
        <v>6.7389746681041229</v>
      </c>
      <c r="BT155" s="60">
        <f t="shared" si="54"/>
        <v>106.90014720178482</v>
      </c>
      <c r="BU155" s="53">
        <f t="shared" si="55"/>
        <v>598.76487185727547</v>
      </c>
      <c r="BV155" s="78">
        <v>1</v>
      </c>
      <c r="BW155" s="43" t="s">
        <v>48</v>
      </c>
      <c r="BX155" s="1">
        <v>107</v>
      </c>
      <c r="BY155" s="1" t="s">
        <v>245</v>
      </c>
      <c r="BZ155" s="1" t="s">
        <v>246</v>
      </c>
      <c r="CA155" s="36">
        <v>43890</v>
      </c>
      <c r="CB155" s="58"/>
      <c r="CC155" s="48">
        <v>785.6</v>
      </c>
      <c r="CD155" s="48"/>
      <c r="CE155" s="48"/>
      <c r="CF155" s="48"/>
      <c r="CG155" s="48"/>
      <c r="CH155" s="48">
        <v>785.6</v>
      </c>
      <c r="CI155" s="48">
        <v>54.310000000000059</v>
      </c>
      <c r="CJ155" s="48">
        <v>1.0276643832489476</v>
      </c>
      <c r="CK155" s="48">
        <v>55.337664383249006</v>
      </c>
      <c r="CL155" s="48">
        <v>55.337664383249006</v>
      </c>
      <c r="CM155" s="48">
        <v>0</v>
      </c>
      <c r="CN155" s="48">
        <v>100.1611725336807</v>
      </c>
      <c r="CO155" s="48">
        <v>0</v>
      </c>
      <c r="CP155" s="52">
        <f t="shared" si="56"/>
        <v>111.31085423564596</v>
      </c>
      <c r="CQ155" s="43">
        <f t="shared" si="57"/>
        <v>6.7389746681041229</v>
      </c>
      <c r="CR155" s="60">
        <f t="shared" si="58"/>
        <v>118.04982890375008</v>
      </c>
      <c r="CS155" s="53">
        <f t="shared" si="59"/>
        <v>716.81470076102551</v>
      </c>
      <c r="CT155" s="50" t="s">
        <v>231</v>
      </c>
      <c r="CU155" s="1" t="s">
        <v>315</v>
      </c>
    </row>
    <row r="156" spans="1:99" ht="30" customHeight="1" x14ac:dyDescent="0.25">
      <c r="A156" s="1">
        <v>108</v>
      </c>
      <c r="B156" s="1" t="s">
        <v>247</v>
      </c>
      <c r="C156" s="1" t="s">
        <v>248</v>
      </c>
      <c r="D156" s="36">
        <v>43830</v>
      </c>
      <c r="E156" s="58"/>
      <c r="F156" s="43">
        <v>778.25</v>
      </c>
      <c r="G156" s="43"/>
      <c r="H156" s="43"/>
      <c r="I156" s="43"/>
      <c r="J156" s="43"/>
      <c r="K156" s="48">
        <v>778.25</v>
      </c>
      <c r="L156" s="49">
        <v>530.38</v>
      </c>
      <c r="M156" s="51">
        <v>63.645554510049919</v>
      </c>
      <c r="N156" s="39">
        <v>594.02555451004991</v>
      </c>
      <c r="O156" s="43">
        <v>110</v>
      </c>
      <c r="P156" s="43">
        <v>484.02555451004991</v>
      </c>
      <c r="Q156" s="43">
        <v>199.1</v>
      </c>
      <c r="R156" s="43">
        <v>1133.9308380639475</v>
      </c>
      <c r="S156" s="52">
        <v>1333.0308380639474</v>
      </c>
      <c r="T156" s="43"/>
      <c r="U156" s="43"/>
      <c r="V156" s="43">
        <v>66.984409913170936</v>
      </c>
      <c r="W156" s="60">
        <v>1400.0152479771184</v>
      </c>
      <c r="X156" s="53">
        <v>1425.3823974260235</v>
      </c>
      <c r="Y156" s="78">
        <v>1</v>
      </c>
      <c r="Z156" s="43" t="s">
        <v>48</v>
      </c>
      <c r="AA156" s="1">
        <v>108</v>
      </c>
      <c r="AB156" s="1" t="s">
        <v>247</v>
      </c>
      <c r="AC156" s="1" t="s">
        <v>248</v>
      </c>
      <c r="AD156" s="36">
        <v>43861</v>
      </c>
      <c r="AE156" s="77"/>
      <c r="AF156" s="1">
        <v>1018.1800000000001</v>
      </c>
      <c r="AG156" s="1"/>
      <c r="AH156" s="1"/>
      <c r="AI156" s="1"/>
      <c r="AJ156" s="1"/>
      <c r="AK156" s="40">
        <f t="shared" si="33"/>
        <v>1018.1800000000001</v>
      </c>
      <c r="AL156" s="49">
        <f t="shared" si="35"/>
        <v>239.93000000000006</v>
      </c>
      <c r="AM156" s="51">
        <f t="shared" si="36"/>
        <v>-213.31031615442231</v>
      </c>
      <c r="AN156" s="39">
        <f t="shared" si="37"/>
        <v>26.619683845577754</v>
      </c>
      <c r="AO156" s="43">
        <f t="shared" si="38"/>
        <v>26.619683845577754</v>
      </c>
      <c r="AP156" s="43">
        <f t="shared" si="39"/>
        <v>0</v>
      </c>
      <c r="AQ156" s="43">
        <f t="shared" si="40"/>
        <v>48.181627760495736</v>
      </c>
      <c r="AR156" s="43"/>
      <c r="AS156" s="52">
        <f t="shared" si="41"/>
        <v>48.181627760495736</v>
      </c>
      <c r="AT156" s="43">
        <f t="shared" si="42"/>
        <v>172.68918269530067</v>
      </c>
      <c r="AU156" s="43">
        <f t="shared" si="34"/>
        <v>30.701133699244728</v>
      </c>
      <c r="AV156" s="60">
        <f t="shared" si="43"/>
        <v>251.57194415504114</v>
      </c>
      <c r="AW156" s="53">
        <f t="shared" si="44"/>
        <v>1676.9543415810647</v>
      </c>
      <c r="AX156" s="78">
        <v>1</v>
      </c>
      <c r="AY156" s="43" t="s">
        <v>48</v>
      </c>
      <c r="AZ156" s="1">
        <v>108</v>
      </c>
      <c r="BA156" s="1" t="s">
        <v>247</v>
      </c>
      <c r="BB156" s="1" t="s">
        <v>248</v>
      </c>
      <c r="BC156" s="36">
        <v>43890</v>
      </c>
      <c r="BD156" s="58"/>
      <c r="BE156" s="1">
        <v>1300.3399999999999</v>
      </c>
      <c r="BF156" s="1"/>
      <c r="BG156" s="1"/>
      <c r="BH156" s="1"/>
      <c r="BI156" s="1"/>
      <c r="BJ156" s="40">
        <v>1300.3399999999999</v>
      </c>
      <c r="BK156" s="49">
        <f t="shared" si="45"/>
        <v>282.15999999999985</v>
      </c>
      <c r="BL156" s="51">
        <f t="shared" si="46"/>
        <v>5.339086399880733</v>
      </c>
      <c r="BM156" s="39">
        <f t="shared" si="47"/>
        <v>287.49908639988058</v>
      </c>
      <c r="BN156" s="43">
        <f t="shared" si="48"/>
        <v>110</v>
      </c>
      <c r="BO156" s="43">
        <f t="shared" si="49"/>
        <v>177.49908639988058</v>
      </c>
      <c r="BP156" s="43">
        <f t="shared" si="50"/>
        <v>199.1</v>
      </c>
      <c r="BQ156" s="43">
        <f t="shared" si="51"/>
        <v>392.69487898826355</v>
      </c>
      <c r="BR156" s="52">
        <f t="shared" si="52"/>
        <v>591.79487898826358</v>
      </c>
      <c r="BS156" s="43">
        <f t="shared" si="53"/>
        <v>39.816733344196805</v>
      </c>
      <c r="BT156" s="60">
        <f t="shared" si="54"/>
        <v>631.61161233246037</v>
      </c>
      <c r="BU156" s="53">
        <f t="shared" si="55"/>
        <v>2308.5659539135249</v>
      </c>
      <c r="BV156" s="78">
        <v>1</v>
      </c>
      <c r="BW156" s="43" t="s">
        <v>48</v>
      </c>
      <c r="BX156" s="1">
        <v>108</v>
      </c>
      <c r="BY156" s="1" t="s">
        <v>247</v>
      </c>
      <c r="BZ156" s="1" t="s">
        <v>248</v>
      </c>
      <c r="CA156" s="36">
        <v>43890</v>
      </c>
      <c r="CB156" s="58">
        <v>2500</v>
      </c>
      <c r="CC156" s="48">
        <v>1300.3399999999999</v>
      </c>
      <c r="CD156" s="48"/>
      <c r="CE156" s="48"/>
      <c r="CF156" s="48"/>
      <c r="CG156" s="48"/>
      <c r="CH156" s="48">
        <v>1300.3399999999999</v>
      </c>
      <c r="CI156" s="48">
        <v>282.15999999999985</v>
      </c>
      <c r="CJ156" s="48">
        <v>5.339086399880733</v>
      </c>
      <c r="CK156" s="48">
        <v>287.49908639988058</v>
      </c>
      <c r="CL156" s="48">
        <v>110</v>
      </c>
      <c r="CM156" s="48">
        <v>177.49908639988058</v>
      </c>
      <c r="CN156" s="48">
        <v>199.1</v>
      </c>
      <c r="CO156" s="48">
        <v>392.69487898826355</v>
      </c>
      <c r="CP156" s="52">
        <f t="shared" si="56"/>
        <v>657.67194858180699</v>
      </c>
      <c r="CQ156" s="43">
        <f t="shared" si="57"/>
        <v>39.816733344196798</v>
      </c>
      <c r="CR156" s="60">
        <f t="shared" si="58"/>
        <v>697.48868192600378</v>
      </c>
      <c r="CS156" s="53">
        <f t="shared" si="59"/>
        <v>506.05463583952871</v>
      </c>
      <c r="CT156" s="50" t="s">
        <v>231</v>
      </c>
      <c r="CU156" s="1" t="s">
        <v>315</v>
      </c>
    </row>
    <row r="157" spans="1:99" ht="30" customHeight="1" x14ac:dyDescent="0.25">
      <c r="A157" s="1">
        <v>109</v>
      </c>
      <c r="B157" s="1" t="s">
        <v>249</v>
      </c>
      <c r="C157" s="1" t="s">
        <v>250</v>
      </c>
      <c r="D157" s="36">
        <v>43830</v>
      </c>
      <c r="E157" s="58"/>
      <c r="F157" s="43">
        <v>0.39</v>
      </c>
      <c r="G157" s="43"/>
      <c r="H157" s="43"/>
      <c r="I157" s="43"/>
      <c r="J157" s="43"/>
      <c r="K157" s="48">
        <v>0.39</v>
      </c>
      <c r="L157" s="49">
        <v>0</v>
      </c>
      <c r="M157" s="51">
        <v>0</v>
      </c>
      <c r="N157" s="39">
        <v>0</v>
      </c>
      <c r="O157" s="43">
        <v>0</v>
      </c>
      <c r="P157" s="43">
        <v>0</v>
      </c>
      <c r="Q157" s="43">
        <v>0</v>
      </c>
      <c r="R157" s="43">
        <v>0</v>
      </c>
      <c r="S157" s="52">
        <v>0</v>
      </c>
      <c r="T157" s="43"/>
      <c r="U157" s="43"/>
      <c r="V157" s="43">
        <v>0</v>
      </c>
      <c r="W157" s="60">
        <v>0</v>
      </c>
      <c r="X157" s="53">
        <v>0.76876817957852484</v>
      </c>
      <c r="Y157" s="78">
        <v>1</v>
      </c>
      <c r="Z157" s="43" t="s">
        <v>48</v>
      </c>
      <c r="AA157" s="1">
        <v>109</v>
      </c>
      <c r="AB157" s="1" t="s">
        <v>249</v>
      </c>
      <c r="AC157" s="1" t="s">
        <v>250</v>
      </c>
      <c r="AD157" s="36">
        <v>43861</v>
      </c>
      <c r="AE157" s="77"/>
      <c r="AF157" s="1">
        <v>0.39</v>
      </c>
      <c r="AG157" s="1"/>
      <c r="AH157" s="1"/>
      <c r="AI157" s="1"/>
      <c r="AJ157" s="1"/>
      <c r="AK157" s="40">
        <f t="shared" si="33"/>
        <v>0.39</v>
      </c>
      <c r="AL157" s="49">
        <f t="shared" si="35"/>
        <v>0</v>
      </c>
      <c r="AM157" s="51">
        <f t="shared" si="36"/>
        <v>0</v>
      </c>
      <c r="AN157" s="39">
        <f t="shared" si="37"/>
        <v>0</v>
      </c>
      <c r="AO157" s="43">
        <f t="shared" si="38"/>
        <v>0</v>
      </c>
      <c r="AP157" s="43">
        <f t="shared" si="39"/>
        <v>0</v>
      </c>
      <c r="AQ157" s="43">
        <f t="shared" si="40"/>
        <v>0</v>
      </c>
      <c r="AR157" s="43"/>
      <c r="AS157" s="52">
        <f t="shared" si="41"/>
        <v>0</v>
      </c>
      <c r="AT157" s="43">
        <f t="shared" si="42"/>
        <v>0</v>
      </c>
      <c r="AU157" s="43">
        <f t="shared" si="34"/>
        <v>0</v>
      </c>
      <c r="AV157" s="60">
        <f t="shared" si="43"/>
        <v>0</v>
      </c>
      <c r="AW157" s="53">
        <f t="shared" si="44"/>
        <v>0.76876817957852484</v>
      </c>
      <c r="AX157" s="78">
        <v>1</v>
      </c>
      <c r="AY157" s="43" t="s">
        <v>48</v>
      </c>
      <c r="AZ157" s="1">
        <v>109</v>
      </c>
      <c r="BA157" s="1" t="s">
        <v>249</v>
      </c>
      <c r="BB157" s="1" t="s">
        <v>250</v>
      </c>
      <c r="BC157" s="36">
        <v>43890</v>
      </c>
      <c r="BD157" s="58"/>
      <c r="BE157" s="1">
        <v>0.39</v>
      </c>
      <c r="BF157" s="1"/>
      <c r="BG157" s="1"/>
      <c r="BH157" s="1"/>
      <c r="BI157" s="1"/>
      <c r="BJ157" s="40">
        <v>0.39</v>
      </c>
      <c r="BK157" s="49">
        <f t="shared" si="45"/>
        <v>0</v>
      </c>
      <c r="BL157" s="51">
        <f t="shared" si="46"/>
        <v>0</v>
      </c>
      <c r="BM157" s="39">
        <f t="shared" si="47"/>
        <v>0</v>
      </c>
      <c r="BN157" s="43">
        <f t="shared" si="48"/>
        <v>0</v>
      </c>
      <c r="BO157" s="43">
        <f t="shared" si="49"/>
        <v>0</v>
      </c>
      <c r="BP157" s="43">
        <f t="shared" si="50"/>
        <v>0</v>
      </c>
      <c r="BQ157" s="43">
        <f t="shared" si="51"/>
        <v>0</v>
      </c>
      <c r="BR157" s="52">
        <f t="shared" si="52"/>
        <v>0</v>
      </c>
      <c r="BS157" s="43">
        <f t="shared" si="53"/>
        <v>0</v>
      </c>
      <c r="BT157" s="60">
        <f t="shared" si="54"/>
        <v>0</v>
      </c>
      <c r="BU157" s="53">
        <f t="shared" si="55"/>
        <v>0.76876817957852484</v>
      </c>
      <c r="BV157" s="78">
        <v>1</v>
      </c>
      <c r="BW157" s="43" t="s">
        <v>48</v>
      </c>
      <c r="BX157" s="1">
        <v>109</v>
      </c>
      <c r="BY157" s="1" t="s">
        <v>249</v>
      </c>
      <c r="BZ157" s="1" t="s">
        <v>250</v>
      </c>
      <c r="CA157" s="36">
        <v>43890</v>
      </c>
      <c r="CB157" s="58"/>
      <c r="CC157" s="48">
        <v>0.39</v>
      </c>
      <c r="CD157" s="48"/>
      <c r="CE157" s="48"/>
      <c r="CF157" s="48"/>
      <c r="CG157" s="48"/>
      <c r="CH157" s="48">
        <v>0.39</v>
      </c>
      <c r="CI157" s="48">
        <v>0</v>
      </c>
      <c r="CJ157" s="48">
        <v>0</v>
      </c>
      <c r="CK157" s="48">
        <v>0</v>
      </c>
      <c r="CL157" s="48">
        <v>0</v>
      </c>
      <c r="CM157" s="48">
        <v>0</v>
      </c>
      <c r="CN157" s="48">
        <v>0</v>
      </c>
      <c r="CO157" s="48">
        <v>0</v>
      </c>
      <c r="CP157" s="52">
        <f t="shared" si="56"/>
        <v>0</v>
      </c>
      <c r="CQ157" s="43">
        <f t="shared" si="57"/>
        <v>0</v>
      </c>
      <c r="CR157" s="60">
        <f t="shared" si="58"/>
        <v>0</v>
      </c>
      <c r="CS157" s="53">
        <f t="shared" si="59"/>
        <v>0.76876817957852484</v>
      </c>
      <c r="CT157" s="50" t="s">
        <v>231</v>
      </c>
      <c r="CU157" s="1" t="s">
        <v>315</v>
      </c>
    </row>
    <row r="158" spans="1:99" ht="30" customHeight="1" x14ac:dyDescent="0.25">
      <c r="A158" s="1">
        <v>110</v>
      </c>
      <c r="B158" s="1" t="s">
        <v>251</v>
      </c>
      <c r="C158" s="1" t="s">
        <v>252</v>
      </c>
      <c r="D158" s="36">
        <v>43830</v>
      </c>
      <c r="E158" s="58"/>
      <c r="F158" s="43">
        <v>240.33</v>
      </c>
      <c r="G158" s="43"/>
      <c r="H158" s="43"/>
      <c r="I158" s="43"/>
      <c r="J158" s="43"/>
      <c r="K158" s="48">
        <v>240.33</v>
      </c>
      <c r="L158" s="49">
        <v>0</v>
      </c>
      <c r="M158" s="51">
        <v>0</v>
      </c>
      <c r="N158" s="39">
        <v>0</v>
      </c>
      <c r="O158" s="43">
        <v>0</v>
      </c>
      <c r="P158" s="43">
        <v>0</v>
      </c>
      <c r="Q158" s="43">
        <v>0</v>
      </c>
      <c r="R158" s="43">
        <v>0</v>
      </c>
      <c r="S158" s="52">
        <v>0</v>
      </c>
      <c r="T158" s="43"/>
      <c r="U158" s="43"/>
      <c r="V158" s="43">
        <v>0</v>
      </c>
      <c r="W158" s="60">
        <v>0</v>
      </c>
      <c r="X158" s="53">
        <v>547.49426550955354</v>
      </c>
      <c r="Y158" s="78">
        <v>1</v>
      </c>
      <c r="Z158" s="43" t="s">
        <v>48</v>
      </c>
      <c r="AA158" s="1">
        <v>110</v>
      </c>
      <c r="AB158" s="1" t="s">
        <v>251</v>
      </c>
      <c r="AC158" s="1" t="s">
        <v>252</v>
      </c>
      <c r="AD158" s="36">
        <v>43861</v>
      </c>
      <c r="AE158" s="77"/>
      <c r="AF158" s="1">
        <v>240.33</v>
      </c>
      <c r="AG158" s="1"/>
      <c r="AH158" s="1"/>
      <c r="AI158" s="1"/>
      <c r="AJ158" s="1"/>
      <c r="AK158" s="40">
        <f t="shared" si="33"/>
        <v>240.33</v>
      </c>
      <c r="AL158" s="49">
        <f t="shared" si="35"/>
        <v>0</v>
      </c>
      <c r="AM158" s="51">
        <f t="shared" si="36"/>
        <v>0</v>
      </c>
      <c r="AN158" s="39">
        <f t="shared" si="37"/>
        <v>0</v>
      </c>
      <c r="AO158" s="43">
        <f t="shared" si="38"/>
        <v>0</v>
      </c>
      <c r="AP158" s="43">
        <f t="shared" si="39"/>
        <v>0</v>
      </c>
      <c r="AQ158" s="43">
        <f t="shared" si="40"/>
        <v>0</v>
      </c>
      <c r="AR158" s="43"/>
      <c r="AS158" s="52">
        <f t="shared" si="41"/>
        <v>0</v>
      </c>
      <c r="AT158" s="43">
        <f t="shared" si="42"/>
        <v>0</v>
      </c>
      <c r="AU158" s="43">
        <f t="shared" si="34"/>
        <v>0</v>
      </c>
      <c r="AV158" s="60">
        <f t="shared" si="43"/>
        <v>0</v>
      </c>
      <c r="AW158" s="53">
        <f t="shared" si="44"/>
        <v>547.49426550955354</v>
      </c>
      <c r="AX158" s="78">
        <v>1</v>
      </c>
      <c r="AY158" s="43" t="s">
        <v>48</v>
      </c>
      <c r="AZ158" s="1">
        <v>110</v>
      </c>
      <c r="BA158" s="1" t="s">
        <v>251</v>
      </c>
      <c r="BB158" s="1" t="s">
        <v>252</v>
      </c>
      <c r="BC158" s="36">
        <v>43890</v>
      </c>
      <c r="BD158" s="58"/>
      <c r="BE158" s="1">
        <v>240.33</v>
      </c>
      <c r="BF158" s="1"/>
      <c r="BG158" s="1"/>
      <c r="BH158" s="1"/>
      <c r="BI158" s="1"/>
      <c r="BJ158" s="40">
        <v>240.33</v>
      </c>
      <c r="BK158" s="49">
        <f t="shared" si="45"/>
        <v>0</v>
      </c>
      <c r="BL158" s="51">
        <f t="shared" si="46"/>
        <v>0</v>
      </c>
      <c r="BM158" s="39">
        <f t="shared" si="47"/>
        <v>0</v>
      </c>
      <c r="BN158" s="43">
        <f t="shared" si="48"/>
        <v>0</v>
      </c>
      <c r="BO158" s="43">
        <f t="shared" si="49"/>
        <v>0</v>
      </c>
      <c r="BP158" s="43">
        <f t="shared" si="50"/>
        <v>0</v>
      </c>
      <c r="BQ158" s="43">
        <f t="shared" si="51"/>
        <v>0</v>
      </c>
      <c r="BR158" s="52">
        <f t="shared" si="52"/>
        <v>0</v>
      </c>
      <c r="BS158" s="43">
        <f t="shared" si="53"/>
        <v>0</v>
      </c>
      <c r="BT158" s="60">
        <f t="shared" si="54"/>
        <v>0</v>
      </c>
      <c r="BU158" s="53">
        <f t="shared" si="55"/>
        <v>547.49426550955354</v>
      </c>
      <c r="BV158" s="78">
        <v>1</v>
      </c>
      <c r="BW158" s="43" t="s">
        <v>48</v>
      </c>
      <c r="BX158" s="1">
        <v>110</v>
      </c>
      <c r="BY158" s="1" t="s">
        <v>251</v>
      </c>
      <c r="BZ158" s="1" t="s">
        <v>252</v>
      </c>
      <c r="CA158" s="36">
        <v>43890</v>
      </c>
      <c r="CB158" s="58"/>
      <c r="CC158" s="48">
        <v>240.33</v>
      </c>
      <c r="CD158" s="48"/>
      <c r="CE158" s="48"/>
      <c r="CF158" s="48"/>
      <c r="CG158" s="48"/>
      <c r="CH158" s="48">
        <v>240.33</v>
      </c>
      <c r="CI158" s="48">
        <v>0</v>
      </c>
      <c r="CJ158" s="48">
        <v>0</v>
      </c>
      <c r="CK158" s="48">
        <v>0</v>
      </c>
      <c r="CL158" s="48">
        <v>0</v>
      </c>
      <c r="CM158" s="48">
        <v>0</v>
      </c>
      <c r="CN158" s="48">
        <v>0</v>
      </c>
      <c r="CO158" s="48">
        <v>0</v>
      </c>
      <c r="CP158" s="52">
        <f t="shared" si="56"/>
        <v>0</v>
      </c>
      <c r="CQ158" s="43">
        <f t="shared" si="57"/>
        <v>0</v>
      </c>
      <c r="CR158" s="60">
        <f t="shared" si="58"/>
        <v>0</v>
      </c>
      <c r="CS158" s="53">
        <f t="shared" si="59"/>
        <v>547.49426550955354</v>
      </c>
      <c r="CT158" s="50" t="s">
        <v>231</v>
      </c>
      <c r="CU158" s="1" t="s">
        <v>315</v>
      </c>
    </row>
    <row r="159" spans="1:99" ht="30" customHeight="1" x14ac:dyDescent="0.25">
      <c r="A159" s="1">
        <v>111</v>
      </c>
      <c r="B159" s="1" t="s">
        <v>253</v>
      </c>
      <c r="C159" s="1" t="s">
        <v>254</v>
      </c>
      <c r="D159" s="36">
        <v>43830</v>
      </c>
      <c r="E159" s="58"/>
      <c r="F159" s="43">
        <v>58.09</v>
      </c>
      <c r="G159" s="43"/>
      <c r="H159" s="43"/>
      <c r="I159" s="43"/>
      <c r="J159" s="43"/>
      <c r="K159" s="48">
        <v>58.09</v>
      </c>
      <c r="L159" s="49">
        <v>0</v>
      </c>
      <c r="M159" s="51">
        <v>0</v>
      </c>
      <c r="N159" s="39">
        <v>0</v>
      </c>
      <c r="O159" s="43">
        <v>0</v>
      </c>
      <c r="P159" s="43">
        <v>0</v>
      </c>
      <c r="Q159" s="43">
        <v>0</v>
      </c>
      <c r="R159" s="43">
        <v>0</v>
      </c>
      <c r="S159" s="52">
        <v>0</v>
      </c>
      <c r="T159" s="43"/>
      <c r="U159" s="43"/>
      <c r="V159" s="43">
        <v>0</v>
      </c>
      <c r="W159" s="60">
        <v>0</v>
      </c>
      <c r="X159" s="53">
        <v>116.47151025013999</v>
      </c>
      <c r="Y159" s="78">
        <v>1</v>
      </c>
      <c r="Z159" s="43" t="s">
        <v>48</v>
      </c>
      <c r="AA159" s="1">
        <v>111</v>
      </c>
      <c r="AB159" s="1" t="s">
        <v>253</v>
      </c>
      <c r="AC159" s="1" t="s">
        <v>254</v>
      </c>
      <c r="AD159" s="36">
        <v>43861</v>
      </c>
      <c r="AE159" s="77"/>
      <c r="AF159" s="1">
        <v>58.09</v>
      </c>
      <c r="AG159" s="1"/>
      <c r="AH159" s="1"/>
      <c r="AI159" s="1"/>
      <c r="AJ159" s="1"/>
      <c r="AK159" s="40">
        <f t="shared" si="33"/>
        <v>58.09</v>
      </c>
      <c r="AL159" s="49">
        <f t="shared" si="35"/>
        <v>0</v>
      </c>
      <c r="AM159" s="51">
        <f t="shared" si="36"/>
        <v>0</v>
      </c>
      <c r="AN159" s="39">
        <f t="shared" si="37"/>
        <v>0</v>
      </c>
      <c r="AO159" s="43">
        <f t="shared" si="38"/>
        <v>0</v>
      </c>
      <c r="AP159" s="43">
        <f t="shared" si="39"/>
        <v>0</v>
      </c>
      <c r="AQ159" s="43">
        <f t="shared" si="40"/>
        <v>0</v>
      </c>
      <c r="AR159" s="43"/>
      <c r="AS159" s="52">
        <f t="shared" si="41"/>
        <v>0</v>
      </c>
      <c r="AT159" s="43">
        <f t="shared" si="42"/>
        <v>0</v>
      </c>
      <c r="AU159" s="43">
        <f t="shared" si="34"/>
        <v>0</v>
      </c>
      <c r="AV159" s="60">
        <f t="shared" si="43"/>
        <v>0</v>
      </c>
      <c r="AW159" s="53">
        <f t="shared" si="44"/>
        <v>116.47151025013999</v>
      </c>
      <c r="AX159" s="78">
        <v>1</v>
      </c>
      <c r="AY159" s="43" t="s">
        <v>48</v>
      </c>
      <c r="AZ159" s="1">
        <v>111</v>
      </c>
      <c r="BA159" s="1" t="s">
        <v>253</v>
      </c>
      <c r="BB159" s="1" t="s">
        <v>254</v>
      </c>
      <c r="BC159" s="36">
        <v>43890</v>
      </c>
      <c r="BD159" s="58"/>
      <c r="BE159" s="1">
        <v>58.09</v>
      </c>
      <c r="BF159" s="1"/>
      <c r="BG159" s="1"/>
      <c r="BH159" s="1"/>
      <c r="BI159" s="1"/>
      <c r="BJ159" s="40">
        <v>58.09</v>
      </c>
      <c r="BK159" s="49">
        <f t="shared" si="45"/>
        <v>0</v>
      </c>
      <c r="BL159" s="51">
        <f t="shared" si="46"/>
        <v>0</v>
      </c>
      <c r="BM159" s="39">
        <f t="shared" si="47"/>
        <v>0</v>
      </c>
      <c r="BN159" s="43">
        <f t="shared" si="48"/>
        <v>0</v>
      </c>
      <c r="BO159" s="43">
        <f t="shared" si="49"/>
        <v>0</v>
      </c>
      <c r="BP159" s="43">
        <f t="shared" si="50"/>
        <v>0</v>
      </c>
      <c r="BQ159" s="43">
        <f t="shared" si="51"/>
        <v>0</v>
      </c>
      <c r="BR159" s="52">
        <f t="shared" si="52"/>
        <v>0</v>
      </c>
      <c r="BS159" s="43">
        <f t="shared" si="53"/>
        <v>0</v>
      </c>
      <c r="BT159" s="60">
        <f t="shared" si="54"/>
        <v>0</v>
      </c>
      <c r="BU159" s="53">
        <f t="shared" si="55"/>
        <v>116.47151025013999</v>
      </c>
      <c r="BV159" s="78">
        <v>1</v>
      </c>
      <c r="BW159" s="43" t="s">
        <v>48</v>
      </c>
      <c r="BX159" s="1">
        <v>111</v>
      </c>
      <c r="BY159" s="1" t="s">
        <v>253</v>
      </c>
      <c r="BZ159" s="1" t="s">
        <v>254</v>
      </c>
      <c r="CA159" s="36">
        <v>43890</v>
      </c>
      <c r="CB159" s="58"/>
      <c r="CC159" s="48">
        <v>58.09</v>
      </c>
      <c r="CD159" s="48"/>
      <c r="CE159" s="48"/>
      <c r="CF159" s="48"/>
      <c r="CG159" s="48"/>
      <c r="CH159" s="48">
        <v>58.09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52">
        <f t="shared" si="56"/>
        <v>0</v>
      </c>
      <c r="CQ159" s="43">
        <f t="shared" si="57"/>
        <v>0</v>
      </c>
      <c r="CR159" s="60">
        <f t="shared" si="58"/>
        <v>0</v>
      </c>
      <c r="CS159" s="53">
        <f t="shared" si="59"/>
        <v>116.47151025013999</v>
      </c>
      <c r="CT159" s="50" t="s">
        <v>231</v>
      </c>
      <c r="CU159" s="1" t="s">
        <v>315</v>
      </c>
    </row>
    <row r="160" spans="1:99" ht="30" customHeight="1" x14ac:dyDescent="0.25">
      <c r="A160" s="1">
        <v>112</v>
      </c>
      <c r="B160" s="1" t="s">
        <v>255</v>
      </c>
      <c r="C160" s="1" t="s">
        <v>268</v>
      </c>
      <c r="D160" s="36">
        <v>43830</v>
      </c>
      <c r="E160" s="58"/>
      <c r="F160" s="43">
        <v>53.78</v>
      </c>
      <c r="G160" s="43"/>
      <c r="H160" s="43"/>
      <c r="I160" s="43"/>
      <c r="J160" s="43"/>
      <c r="K160" s="48">
        <v>53.78</v>
      </c>
      <c r="L160" s="49">
        <v>0</v>
      </c>
      <c r="M160" s="51">
        <v>0</v>
      </c>
      <c r="N160" s="39">
        <v>0</v>
      </c>
      <c r="O160" s="43">
        <v>0</v>
      </c>
      <c r="P160" s="43">
        <v>0</v>
      </c>
      <c r="Q160" s="43">
        <v>0</v>
      </c>
      <c r="R160" s="43">
        <v>0</v>
      </c>
      <c r="S160" s="52">
        <v>0</v>
      </c>
      <c r="T160" s="43"/>
      <c r="U160" s="43"/>
      <c r="V160" s="43">
        <v>0</v>
      </c>
      <c r="W160" s="60">
        <v>0</v>
      </c>
      <c r="X160" s="53">
        <v>-190.33583110468192</v>
      </c>
      <c r="Y160" s="78">
        <v>1</v>
      </c>
      <c r="Z160" s="43" t="s">
        <v>48</v>
      </c>
      <c r="AA160" s="1">
        <v>112</v>
      </c>
      <c r="AB160" s="1" t="s">
        <v>255</v>
      </c>
      <c r="AC160" s="1" t="s">
        <v>268</v>
      </c>
      <c r="AD160" s="36">
        <v>43861</v>
      </c>
      <c r="AE160" s="77"/>
      <c r="AF160" s="1">
        <v>54.35</v>
      </c>
      <c r="AG160" s="1"/>
      <c r="AH160" s="1"/>
      <c r="AI160" s="1"/>
      <c r="AJ160" s="1"/>
      <c r="AK160" s="40">
        <f t="shared" si="33"/>
        <v>54.35</v>
      </c>
      <c r="AL160" s="49">
        <f t="shared" si="35"/>
        <v>0.57000000000000028</v>
      </c>
      <c r="AM160" s="51">
        <f t="shared" si="36"/>
        <v>-0.50675980581011437</v>
      </c>
      <c r="AN160" s="39">
        <f t="shared" si="37"/>
        <v>6.3240194189885912E-2</v>
      </c>
      <c r="AO160" s="43">
        <f t="shared" si="38"/>
        <v>6.3240194189885912E-2</v>
      </c>
      <c r="AP160" s="43">
        <f t="shared" si="39"/>
        <v>0</v>
      </c>
      <c r="AQ160" s="43">
        <f t="shared" si="40"/>
        <v>0.11446475148369351</v>
      </c>
      <c r="AR160" s="43"/>
      <c r="AS160" s="52">
        <f t="shared" si="41"/>
        <v>0.11446475148369351</v>
      </c>
      <c r="AT160" s="43">
        <f t="shared" si="42"/>
        <v>0.41025646703755853</v>
      </c>
      <c r="AU160" s="43">
        <f t="shared" si="34"/>
        <v>7.2936465671527131E-2</v>
      </c>
      <c r="AV160" s="60">
        <f t="shared" si="43"/>
        <v>0.59765768419277909</v>
      </c>
      <c r="AW160" s="53">
        <f t="shared" si="44"/>
        <v>-189.73817342048915</v>
      </c>
      <c r="AX160" s="78">
        <v>1</v>
      </c>
      <c r="AY160" s="43" t="s">
        <v>48</v>
      </c>
      <c r="AZ160" s="1">
        <v>112</v>
      </c>
      <c r="BA160" s="1" t="s">
        <v>255</v>
      </c>
      <c r="BB160" s="1" t="s">
        <v>268</v>
      </c>
      <c r="BC160" s="36">
        <v>43890</v>
      </c>
      <c r="BD160" s="58"/>
      <c r="BE160" s="1">
        <v>54.480000000000004</v>
      </c>
      <c r="BF160" s="1"/>
      <c r="BG160" s="1"/>
      <c r="BH160" s="1"/>
      <c r="BI160" s="1"/>
      <c r="BJ160" s="40">
        <v>54.480000000000004</v>
      </c>
      <c r="BK160" s="49">
        <f t="shared" si="45"/>
        <v>0.13000000000000256</v>
      </c>
      <c r="BL160" s="51">
        <f t="shared" si="46"/>
        <v>2.4598852848898116E-3</v>
      </c>
      <c r="BM160" s="39">
        <f t="shared" si="47"/>
        <v>0.13245988528489236</v>
      </c>
      <c r="BN160" s="43">
        <f t="shared" si="48"/>
        <v>0.13245988528489236</v>
      </c>
      <c r="BO160" s="43">
        <f t="shared" si="49"/>
        <v>0</v>
      </c>
      <c r="BP160" s="43">
        <f t="shared" si="50"/>
        <v>0.23975239236565518</v>
      </c>
      <c r="BQ160" s="43">
        <f t="shared" si="51"/>
        <v>0</v>
      </c>
      <c r="BR160" s="52">
        <f t="shared" si="52"/>
        <v>0.23975239236565518</v>
      </c>
      <c r="BS160" s="43">
        <f t="shared" si="53"/>
        <v>1.6130854480824016E-2</v>
      </c>
      <c r="BT160" s="60">
        <f t="shared" si="54"/>
        <v>0.25588324684647917</v>
      </c>
      <c r="BU160" s="53">
        <f t="shared" si="55"/>
        <v>-189.48229017364267</v>
      </c>
      <c r="BV160" s="78">
        <v>1</v>
      </c>
      <c r="BW160" s="43" t="s">
        <v>48</v>
      </c>
      <c r="BX160" s="1">
        <v>112</v>
      </c>
      <c r="BY160" s="1" t="s">
        <v>255</v>
      </c>
      <c r="BZ160" s="1" t="s">
        <v>268</v>
      </c>
      <c r="CA160" s="36">
        <v>43890</v>
      </c>
      <c r="CB160" s="58"/>
      <c r="CC160" s="48">
        <v>54.480000000000004</v>
      </c>
      <c r="CD160" s="48"/>
      <c r="CE160" s="48"/>
      <c r="CF160" s="48"/>
      <c r="CG160" s="48"/>
      <c r="CH160" s="48">
        <v>54.480000000000004</v>
      </c>
      <c r="CI160" s="48">
        <v>0.13000000000000256</v>
      </c>
      <c r="CJ160" s="48">
        <v>2.4598852848898116E-3</v>
      </c>
      <c r="CK160" s="48">
        <v>0.13245988528489236</v>
      </c>
      <c r="CL160" s="48">
        <v>0.13245988528489236</v>
      </c>
      <c r="CM160" s="48">
        <v>0</v>
      </c>
      <c r="CN160" s="48">
        <v>0.23975239236565518</v>
      </c>
      <c r="CO160" s="48">
        <v>0</v>
      </c>
      <c r="CP160" s="52">
        <f t="shared" si="56"/>
        <v>0.26644100627203543</v>
      </c>
      <c r="CQ160" s="43">
        <f t="shared" si="57"/>
        <v>1.6130854480824016E-2</v>
      </c>
      <c r="CR160" s="60">
        <f t="shared" si="58"/>
        <v>0.28257186075285945</v>
      </c>
      <c r="CS160" s="53">
        <f t="shared" si="59"/>
        <v>-189.19971831288981</v>
      </c>
      <c r="CT160" s="50" t="s">
        <v>231</v>
      </c>
      <c r="CU160" s="1" t="s">
        <v>315</v>
      </c>
    </row>
    <row r="161" spans="1:99" ht="30" customHeight="1" x14ac:dyDescent="0.25">
      <c r="A161" s="1">
        <v>113</v>
      </c>
      <c r="B161" s="1" t="s">
        <v>256</v>
      </c>
      <c r="C161" s="1" t="s">
        <v>16</v>
      </c>
      <c r="D161" s="36">
        <v>43830</v>
      </c>
      <c r="E161" s="58"/>
      <c r="F161" s="43">
        <v>106.35000000000001</v>
      </c>
      <c r="G161" s="43"/>
      <c r="H161" s="43">
        <v>-105.79</v>
      </c>
      <c r="I161" s="43"/>
      <c r="J161" s="43"/>
      <c r="K161" s="48">
        <v>0.56000000000000227</v>
      </c>
      <c r="L161" s="49">
        <v>0</v>
      </c>
      <c r="M161" s="51">
        <v>0</v>
      </c>
      <c r="N161" s="39">
        <v>0</v>
      </c>
      <c r="O161" s="43">
        <v>0</v>
      </c>
      <c r="P161" s="43">
        <v>0</v>
      </c>
      <c r="Q161" s="43">
        <v>0</v>
      </c>
      <c r="R161" s="43">
        <v>0</v>
      </c>
      <c r="S161" s="52">
        <v>0</v>
      </c>
      <c r="T161" s="43"/>
      <c r="U161" s="43"/>
      <c r="V161" s="43">
        <v>0</v>
      </c>
      <c r="W161" s="60">
        <v>0</v>
      </c>
      <c r="X161" s="53">
        <v>-68.864767792797153</v>
      </c>
      <c r="Y161" s="78">
        <v>2</v>
      </c>
      <c r="Z161" s="43" t="s">
        <v>48</v>
      </c>
      <c r="AA161" s="1">
        <v>113</v>
      </c>
      <c r="AB161" s="1" t="s">
        <v>256</v>
      </c>
      <c r="AC161" s="1" t="s">
        <v>16</v>
      </c>
      <c r="AD161" s="36">
        <v>43861</v>
      </c>
      <c r="AE161" s="77"/>
      <c r="AF161" s="1">
        <v>106.35000000000001</v>
      </c>
      <c r="AG161" s="1"/>
      <c r="AH161" s="1">
        <v>-105.79</v>
      </c>
      <c r="AI161" s="1"/>
      <c r="AJ161" s="1"/>
      <c r="AK161" s="40">
        <f t="shared" si="33"/>
        <v>0.56000000000000227</v>
      </c>
      <c r="AL161" s="49">
        <f t="shared" si="35"/>
        <v>0</v>
      </c>
      <c r="AM161" s="51">
        <f t="shared" si="36"/>
        <v>0</v>
      </c>
      <c r="AN161" s="39">
        <f t="shared" si="37"/>
        <v>0</v>
      </c>
      <c r="AO161" s="43">
        <f t="shared" si="38"/>
        <v>0</v>
      </c>
      <c r="AP161" s="43">
        <f t="shared" si="39"/>
        <v>0</v>
      </c>
      <c r="AQ161" s="43">
        <f t="shared" si="40"/>
        <v>0</v>
      </c>
      <c r="AR161" s="43"/>
      <c r="AS161" s="52">
        <f t="shared" si="41"/>
        <v>0</v>
      </c>
      <c r="AT161" s="43">
        <f t="shared" si="42"/>
        <v>0</v>
      </c>
      <c r="AU161" s="43">
        <f t="shared" si="34"/>
        <v>0</v>
      </c>
      <c r="AV161" s="60">
        <f t="shared" si="43"/>
        <v>0</v>
      </c>
      <c r="AW161" s="53">
        <f t="shared" si="44"/>
        <v>-68.864767792797153</v>
      </c>
      <c r="AX161" s="78">
        <v>2</v>
      </c>
      <c r="AY161" s="43" t="s">
        <v>48</v>
      </c>
      <c r="AZ161" s="1">
        <v>113</v>
      </c>
      <c r="BA161" s="1" t="s">
        <v>256</v>
      </c>
      <c r="BB161" s="1" t="s">
        <v>16</v>
      </c>
      <c r="BC161" s="36">
        <v>43890</v>
      </c>
      <c r="BD161" s="58"/>
      <c r="BE161" s="1">
        <v>106.38</v>
      </c>
      <c r="BF161" s="1"/>
      <c r="BG161" s="1">
        <v>-105.79</v>
      </c>
      <c r="BH161" s="1"/>
      <c r="BI161" s="1"/>
      <c r="BJ161" s="40">
        <v>0.5899999999999892</v>
      </c>
      <c r="BK161" s="49">
        <f t="shared" si="45"/>
        <v>2.9999999999986926E-2</v>
      </c>
      <c r="BL161" s="51">
        <f t="shared" si="46"/>
        <v>5.676658349743134E-4</v>
      </c>
      <c r="BM161" s="39">
        <f t="shared" si="47"/>
        <v>3.056766583496124E-2</v>
      </c>
      <c r="BN161" s="43">
        <f t="shared" si="48"/>
        <v>3.056766583496124E-2</v>
      </c>
      <c r="BO161" s="43">
        <f t="shared" si="49"/>
        <v>0</v>
      </c>
      <c r="BP161" s="43">
        <f t="shared" si="50"/>
        <v>5.5327475161279845E-2</v>
      </c>
      <c r="BQ161" s="43">
        <f t="shared" si="51"/>
        <v>0</v>
      </c>
      <c r="BR161" s="52">
        <f t="shared" si="52"/>
        <v>5.5327475161279845E-2</v>
      </c>
      <c r="BS161" s="43">
        <f t="shared" si="53"/>
        <v>3.7225048801884622E-3</v>
      </c>
      <c r="BT161" s="60">
        <f t="shared" si="54"/>
        <v>5.904998004146831E-2</v>
      </c>
      <c r="BU161" s="53">
        <f t="shared" si="55"/>
        <v>-68.805717812755688</v>
      </c>
      <c r="BV161" s="78">
        <v>2</v>
      </c>
      <c r="BW161" s="43" t="s">
        <v>48</v>
      </c>
      <c r="BX161" s="1">
        <v>113</v>
      </c>
      <c r="BY161" s="1" t="s">
        <v>256</v>
      </c>
      <c r="BZ161" s="1" t="s">
        <v>16</v>
      </c>
      <c r="CA161" s="36">
        <v>43890</v>
      </c>
      <c r="CB161" s="58"/>
      <c r="CC161" s="48">
        <v>106.38</v>
      </c>
      <c r="CD161" s="48"/>
      <c r="CE161" s="48">
        <v>-105.79</v>
      </c>
      <c r="CF161" s="48"/>
      <c r="CG161" s="48"/>
      <c r="CH161" s="48">
        <v>0.5899999999999892</v>
      </c>
      <c r="CI161" s="48">
        <v>2.9999999999986926E-2</v>
      </c>
      <c r="CJ161" s="48">
        <v>5.676658349743134E-4</v>
      </c>
      <c r="CK161" s="48">
        <v>3.056766583496124E-2</v>
      </c>
      <c r="CL161" s="48">
        <v>3.056766583496124E-2</v>
      </c>
      <c r="CM161" s="48">
        <v>0</v>
      </c>
      <c r="CN161" s="48">
        <v>5.5327475161279845E-2</v>
      </c>
      <c r="CO161" s="48">
        <v>0</v>
      </c>
      <c r="CP161" s="52">
        <f t="shared" si="56"/>
        <v>6.1486386062749407E-2</v>
      </c>
      <c r="CQ161" s="43">
        <f t="shared" si="57"/>
        <v>3.7225048801884622E-3</v>
      </c>
      <c r="CR161" s="60">
        <f t="shared" si="58"/>
        <v>6.5208890942937872E-2</v>
      </c>
      <c r="CS161" s="53">
        <f t="shared" si="59"/>
        <v>-68.740508921812747</v>
      </c>
      <c r="CT161" s="50" t="s">
        <v>231</v>
      </c>
      <c r="CU161" s="1" t="s">
        <v>315</v>
      </c>
    </row>
    <row r="162" spans="1:99" ht="30" customHeight="1" x14ac:dyDescent="0.25">
      <c r="A162" s="1">
        <v>114</v>
      </c>
      <c r="B162" s="1" t="s">
        <v>257</v>
      </c>
      <c r="C162" s="1" t="s">
        <v>258</v>
      </c>
      <c r="D162" s="36">
        <v>43830</v>
      </c>
      <c r="E162" s="58">
        <v>30000</v>
      </c>
      <c r="F162" s="43">
        <v>10948.87</v>
      </c>
      <c r="G162" s="43"/>
      <c r="H162" s="43"/>
      <c r="I162" s="43"/>
      <c r="J162" s="43"/>
      <c r="K162" s="48">
        <v>10948.87</v>
      </c>
      <c r="L162" s="49">
        <v>3391.1400000000003</v>
      </c>
      <c r="M162" s="51">
        <v>406.93650914666978</v>
      </c>
      <c r="N162" s="39">
        <v>3798.0765091466701</v>
      </c>
      <c r="O162" s="43">
        <v>110</v>
      </c>
      <c r="P162" s="43">
        <v>3688.0765091466701</v>
      </c>
      <c r="Q162" s="43">
        <v>199.1</v>
      </c>
      <c r="R162" s="43">
        <v>8640.0886232005942</v>
      </c>
      <c r="S162" s="52">
        <v>8839.1886232005945</v>
      </c>
      <c r="T162" s="43"/>
      <c r="U162" s="43"/>
      <c r="V162" s="43">
        <v>444.16664425875973</v>
      </c>
      <c r="W162" s="60">
        <v>9283.3552674593539</v>
      </c>
      <c r="X162" s="53">
        <v>-6649.6448477499507</v>
      </c>
      <c r="Y162" s="78">
        <v>1</v>
      </c>
      <c r="Z162" s="43" t="s">
        <v>48</v>
      </c>
      <c r="AA162" s="1">
        <v>114</v>
      </c>
      <c r="AB162" s="1" t="s">
        <v>257</v>
      </c>
      <c r="AC162" s="1" t="s">
        <v>258</v>
      </c>
      <c r="AD162" s="36">
        <v>43861</v>
      </c>
      <c r="AE162" s="77"/>
      <c r="AF162" s="1">
        <v>14491.9</v>
      </c>
      <c r="AG162" s="1"/>
      <c r="AH162" s="1"/>
      <c r="AI162" s="1"/>
      <c r="AJ162" s="1"/>
      <c r="AK162" s="40">
        <f t="shared" si="33"/>
        <v>14491.9</v>
      </c>
      <c r="AL162" s="49">
        <f t="shared" si="35"/>
        <v>3543.0299999999988</v>
      </c>
      <c r="AM162" s="51">
        <f t="shared" si="36"/>
        <v>-3149.9389382094878</v>
      </c>
      <c r="AN162" s="39">
        <f t="shared" si="37"/>
        <v>393.09106179051105</v>
      </c>
      <c r="AO162" s="43">
        <f t="shared" si="38"/>
        <v>393.09106179051105</v>
      </c>
      <c r="AP162" s="43">
        <f t="shared" si="39"/>
        <v>0</v>
      </c>
      <c r="AQ162" s="43">
        <f t="shared" si="40"/>
        <v>711.49482184082501</v>
      </c>
      <c r="AR162" s="43"/>
      <c r="AS162" s="52">
        <f t="shared" si="41"/>
        <v>711.49482184082501</v>
      </c>
      <c r="AT162" s="43">
        <f t="shared" si="42"/>
        <v>2550.0894217685614</v>
      </c>
      <c r="AU162" s="43">
        <f t="shared" si="34"/>
        <v>453.36155433015887</v>
      </c>
      <c r="AV162" s="60">
        <f t="shared" si="43"/>
        <v>3714.9457979395452</v>
      </c>
      <c r="AW162" s="53">
        <f t="shared" si="44"/>
        <v>-2934.6990498104055</v>
      </c>
      <c r="AX162" s="78">
        <v>1</v>
      </c>
      <c r="AY162" s="43" t="s">
        <v>48</v>
      </c>
      <c r="AZ162" s="1">
        <v>114</v>
      </c>
      <c r="BA162" s="1" t="s">
        <v>257</v>
      </c>
      <c r="BB162" s="1" t="s">
        <v>258</v>
      </c>
      <c r="BC162" s="36">
        <v>43890</v>
      </c>
      <c r="BD162" s="58"/>
      <c r="BE162" s="1">
        <v>17743.32</v>
      </c>
      <c r="BF162" s="1"/>
      <c r="BG162" s="1"/>
      <c r="BH162" s="1"/>
      <c r="BI162" s="1"/>
      <c r="BJ162" s="40">
        <v>17743.32</v>
      </c>
      <c r="BK162" s="49">
        <f t="shared" si="45"/>
        <v>3251.42</v>
      </c>
      <c r="BL162" s="51">
        <f t="shared" si="46"/>
        <v>61.524001638432878</v>
      </c>
      <c r="BM162" s="39">
        <f t="shared" si="47"/>
        <v>3312.9440016384328</v>
      </c>
      <c r="BN162" s="43">
        <f t="shared" si="48"/>
        <v>110</v>
      </c>
      <c r="BO162" s="43">
        <f t="shared" si="49"/>
        <v>3202.9440016384328</v>
      </c>
      <c r="BP162" s="43">
        <f t="shared" si="50"/>
        <v>199.1</v>
      </c>
      <c r="BQ162" s="43">
        <f t="shared" si="51"/>
        <v>7086.1193296284773</v>
      </c>
      <c r="BR162" s="52">
        <f>BP162+BQ162+0.01</f>
        <v>7285.2293296284779</v>
      </c>
      <c r="BS162" s="43">
        <f>$BD$4/$BD$6*BR162+0.01</f>
        <v>490.16975613890276</v>
      </c>
      <c r="BT162" s="60">
        <f>BR162+BS162-0.01</f>
        <v>7775.3890857673805</v>
      </c>
      <c r="BU162" s="53">
        <f t="shared" si="55"/>
        <v>4840.6900359569754</v>
      </c>
      <c r="BV162" s="78">
        <v>1</v>
      </c>
      <c r="BW162" s="43" t="s">
        <v>48</v>
      </c>
      <c r="BX162" s="1">
        <v>114</v>
      </c>
      <c r="BY162" s="1" t="s">
        <v>257</v>
      </c>
      <c r="BZ162" s="1" t="s">
        <v>258</v>
      </c>
      <c r="CA162" s="36">
        <v>43890</v>
      </c>
      <c r="CB162" s="58">
        <v>30000</v>
      </c>
      <c r="CC162" s="48">
        <v>17743.32</v>
      </c>
      <c r="CD162" s="48"/>
      <c r="CE162" s="48"/>
      <c r="CF162" s="48"/>
      <c r="CG162" s="48"/>
      <c r="CH162" s="48">
        <v>17743.32</v>
      </c>
      <c r="CI162" s="48">
        <v>3251.42</v>
      </c>
      <c r="CJ162" s="48">
        <v>61.524001638432878</v>
      </c>
      <c r="CK162" s="48">
        <v>3312.9440016384328</v>
      </c>
      <c r="CL162" s="48">
        <v>110</v>
      </c>
      <c r="CM162" s="48">
        <v>3202.9440016384328</v>
      </c>
      <c r="CN162" s="48">
        <v>199.1</v>
      </c>
      <c r="CO162" s="48">
        <v>7086.1193296284773</v>
      </c>
      <c r="CP162" s="52">
        <f>(CN162+CO162)*$I$11-0.01</f>
        <v>8096.1810325310989</v>
      </c>
      <c r="CQ162" s="43">
        <f>$BD$4/$BD$6*CP162/$I$11+0.01</f>
        <v>490.16847790646091</v>
      </c>
      <c r="CR162" s="60">
        <f>CP162+CQ162-0.01</f>
        <v>8586.3395104375595</v>
      </c>
      <c r="CS162" s="53">
        <f>BU162-CB162+CR162-0.01</f>
        <v>-16572.980453605462</v>
      </c>
      <c r="CT162" s="50" t="s">
        <v>231</v>
      </c>
      <c r="CU162" s="1" t="s">
        <v>315</v>
      </c>
    </row>
    <row r="163" spans="1:99" ht="30" customHeight="1" x14ac:dyDescent="0.25">
      <c r="A163" s="1">
        <v>115</v>
      </c>
      <c r="B163" s="1" t="s">
        <v>259</v>
      </c>
      <c r="C163" s="1" t="s">
        <v>260</v>
      </c>
      <c r="D163" s="36">
        <v>43830</v>
      </c>
      <c r="E163" s="58"/>
      <c r="F163" s="43">
        <v>45.94</v>
      </c>
      <c r="G163" s="43"/>
      <c r="H163" s="43"/>
      <c r="I163" s="43"/>
      <c r="J163" s="43"/>
      <c r="K163" s="48">
        <v>45.94</v>
      </c>
      <c r="L163" s="49">
        <v>0</v>
      </c>
      <c r="M163" s="51">
        <v>0</v>
      </c>
      <c r="N163" s="39">
        <v>0</v>
      </c>
      <c r="O163" s="43">
        <v>0</v>
      </c>
      <c r="P163" s="43">
        <v>0</v>
      </c>
      <c r="Q163" s="43">
        <v>0</v>
      </c>
      <c r="R163" s="43">
        <v>0</v>
      </c>
      <c r="S163" s="52">
        <v>0</v>
      </c>
      <c r="T163" s="43"/>
      <c r="U163" s="43"/>
      <c r="V163" s="43">
        <v>0</v>
      </c>
      <c r="W163" s="60">
        <v>0</v>
      </c>
      <c r="X163" s="53">
        <v>-11.892644835927033</v>
      </c>
      <c r="Y163" s="78">
        <v>1</v>
      </c>
      <c r="Z163" s="43" t="s">
        <v>48</v>
      </c>
      <c r="AA163" s="1">
        <v>115</v>
      </c>
      <c r="AB163" s="1" t="s">
        <v>259</v>
      </c>
      <c r="AC163" s="1" t="s">
        <v>260</v>
      </c>
      <c r="AD163" s="36">
        <v>43861</v>
      </c>
      <c r="AE163" s="77"/>
      <c r="AF163" s="1">
        <v>45.94</v>
      </c>
      <c r="AG163" s="1"/>
      <c r="AH163" s="1"/>
      <c r="AI163" s="1"/>
      <c r="AJ163" s="1"/>
      <c r="AK163" s="40">
        <f t="shared" si="33"/>
        <v>45.94</v>
      </c>
      <c r="AL163" s="49">
        <f t="shared" si="35"/>
        <v>0</v>
      </c>
      <c r="AM163" s="51">
        <f t="shared" si="36"/>
        <v>0</v>
      </c>
      <c r="AN163" s="39">
        <f t="shared" si="37"/>
        <v>0</v>
      </c>
      <c r="AO163" s="43">
        <f t="shared" si="38"/>
        <v>0</v>
      </c>
      <c r="AP163" s="43">
        <f t="shared" si="39"/>
        <v>0</v>
      </c>
      <c r="AQ163" s="43">
        <f t="shared" si="40"/>
        <v>0</v>
      </c>
      <c r="AR163" s="43"/>
      <c r="AS163" s="52">
        <f t="shared" si="41"/>
        <v>0</v>
      </c>
      <c r="AT163" s="43">
        <f t="shared" si="42"/>
        <v>0</v>
      </c>
      <c r="AU163" s="43">
        <f t="shared" si="34"/>
        <v>0</v>
      </c>
      <c r="AV163" s="60">
        <f t="shared" si="43"/>
        <v>0</v>
      </c>
      <c r="AW163" s="53">
        <f t="shared" si="44"/>
        <v>-11.892644835927033</v>
      </c>
      <c r="AX163" s="78">
        <v>1</v>
      </c>
      <c r="AY163" s="43" t="s">
        <v>48</v>
      </c>
      <c r="AZ163" s="1">
        <v>115</v>
      </c>
      <c r="BA163" s="1" t="s">
        <v>259</v>
      </c>
      <c r="BB163" s="1" t="s">
        <v>260</v>
      </c>
      <c r="BC163" s="36">
        <v>43890</v>
      </c>
      <c r="BD163" s="58"/>
      <c r="BE163" s="1">
        <v>45.94</v>
      </c>
      <c r="BF163" s="1"/>
      <c r="BG163" s="1"/>
      <c r="BH163" s="1"/>
      <c r="BI163" s="1"/>
      <c r="BJ163" s="40">
        <v>45.94</v>
      </c>
      <c r="BK163" s="49">
        <f t="shared" si="45"/>
        <v>0</v>
      </c>
      <c r="BL163" s="51">
        <f t="shared" si="46"/>
        <v>0</v>
      </c>
      <c r="BM163" s="39">
        <f t="shared" si="47"/>
        <v>0</v>
      </c>
      <c r="BN163" s="43">
        <f t="shared" si="48"/>
        <v>0</v>
      </c>
      <c r="BO163" s="43">
        <f t="shared" si="49"/>
        <v>0</v>
      </c>
      <c r="BP163" s="43">
        <f t="shared" si="50"/>
        <v>0</v>
      </c>
      <c r="BQ163" s="43">
        <f t="shared" si="51"/>
        <v>0</v>
      </c>
      <c r="BR163" s="52">
        <f t="shared" si="52"/>
        <v>0</v>
      </c>
      <c r="BS163" s="43">
        <f t="shared" si="53"/>
        <v>0</v>
      </c>
      <c r="BT163" s="60">
        <f t="shared" si="54"/>
        <v>0</v>
      </c>
      <c r="BU163" s="53">
        <f t="shared" si="55"/>
        <v>-11.892644835927033</v>
      </c>
      <c r="BV163" s="78">
        <v>1</v>
      </c>
      <c r="BW163" s="43" t="s">
        <v>48</v>
      </c>
      <c r="BX163" s="1">
        <v>115</v>
      </c>
      <c r="BY163" s="1" t="s">
        <v>259</v>
      </c>
      <c r="BZ163" s="1" t="s">
        <v>260</v>
      </c>
      <c r="CA163" s="36">
        <v>43890</v>
      </c>
      <c r="CB163" s="58"/>
      <c r="CC163" s="48">
        <v>45.94</v>
      </c>
      <c r="CD163" s="48"/>
      <c r="CE163" s="48"/>
      <c r="CF163" s="48"/>
      <c r="CG163" s="48"/>
      <c r="CH163" s="48">
        <v>45.94</v>
      </c>
      <c r="CI163" s="48">
        <v>0</v>
      </c>
      <c r="CJ163" s="48">
        <v>0</v>
      </c>
      <c r="CK163" s="48">
        <v>0</v>
      </c>
      <c r="CL163" s="48">
        <v>0</v>
      </c>
      <c r="CM163" s="48">
        <v>0</v>
      </c>
      <c r="CN163" s="48">
        <v>0</v>
      </c>
      <c r="CO163" s="48">
        <v>0</v>
      </c>
      <c r="CP163" s="52">
        <f t="shared" si="56"/>
        <v>0</v>
      </c>
      <c r="CQ163" s="43">
        <f t="shared" si="57"/>
        <v>0</v>
      </c>
      <c r="CR163" s="60">
        <f t="shared" si="58"/>
        <v>0</v>
      </c>
      <c r="CS163" s="53">
        <f t="shared" si="59"/>
        <v>-11.892644835927033</v>
      </c>
      <c r="CT163" s="50" t="s">
        <v>231</v>
      </c>
      <c r="CU163" s="1" t="s">
        <v>315</v>
      </c>
    </row>
    <row r="164" spans="1:99" ht="30" customHeight="1" x14ac:dyDescent="0.25">
      <c r="A164" s="1">
        <v>116</v>
      </c>
      <c r="B164" s="1" t="s">
        <v>261</v>
      </c>
      <c r="C164" s="1" t="s">
        <v>262</v>
      </c>
      <c r="D164" s="36">
        <v>43830</v>
      </c>
      <c r="E164" s="58"/>
      <c r="F164" s="43">
        <v>532.08000000000004</v>
      </c>
      <c r="G164" s="43"/>
      <c r="H164" s="43"/>
      <c r="I164" s="43"/>
      <c r="J164" s="43"/>
      <c r="K164" s="48">
        <v>532.08000000000004</v>
      </c>
      <c r="L164" s="49">
        <v>7.3000000000000682</v>
      </c>
      <c r="M164" s="51">
        <v>0.87599937388922811</v>
      </c>
      <c r="N164" s="39">
        <v>8.1759993738892955</v>
      </c>
      <c r="O164" s="43">
        <v>8.1759993738892955</v>
      </c>
      <c r="P164" s="43">
        <v>0</v>
      </c>
      <c r="Q164" s="43">
        <v>14.798558866739626</v>
      </c>
      <c r="R164" s="43">
        <v>0</v>
      </c>
      <c r="S164" s="52">
        <v>14.798558866739626</v>
      </c>
      <c r="T164" s="43"/>
      <c r="U164" s="43"/>
      <c r="V164" s="43">
        <v>0.74362325682845509</v>
      </c>
      <c r="W164" s="60">
        <v>15.542182123568081</v>
      </c>
      <c r="X164" s="53">
        <v>1256.6336488144404</v>
      </c>
      <c r="Y164" s="78">
        <v>1</v>
      </c>
      <c r="Z164" s="43" t="s">
        <v>48</v>
      </c>
      <c r="AA164" s="1">
        <v>116</v>
      </c>
      <c r="AB164" s="1" t="s">
        <v>261</v>
      </c>
      <c r="AC164" s="1" t="s">
        <v>262</v>
      </c>
      <c r="AD164" s="36">
        <v>43861</v>
      </c>
      <c r="AE164" s="77">
        <v>1300</v>
      </c>
      <c r="AF164" s="1">
        <v>532.15</v>
      </c>
      <c r="AG164" s="1"/>
      <c r="AH164" s="1"/>
      <c r="AI164" s="1"/>
      <c r="AJ164" s="1"/>
      <c r="AK164" s="40">
        <f t="shared" si="33"/>
        <v>532.15</v>
      </c>
      <c r="AL164" s="49">
        <f t="shared" si="35"/>
        <v>6.9999999999936335E-2</v>
      </c>
      <c r="AM164" s="51">
        <f t="shared" si="36"/>
        <v>-6.2233660362588997E-2</v>
      </c>
      <c r="AN164" s="39">
        <f t="shared" si="37"/>
        <v>7.7663396373473387E-3</v>
      </c>
      <c r="AO164" s="43">
        <f t="shared" si="38"/>
        <v>7.7663396373473387E-3</v>
      </c>
      <c r="AP164" s="43">
        <f t="shared" si="39"/>
        <v>0</v>
      </c>
      <c r="AQ164" s="43">
        <f t="shared" si="40"/>
        <v>1.4057074743598684E-2</v>
      </c>
      <c r="AR164" s="43"/>
      <c r="AS164" s="52">
        <f t="shared" si="41"/>
        <v>1.4057074743598684E-2</v>
      </c>
      <c r="AT164" s="43">
        <f t="shared" si="42"/>
        <v>5.0382373144917454E-2</v>
      </c>
      <c r="AU164" s="43">
        <f t="shared" si="34"/>
        <v>8.9571098193021934E-3</v>
      </c>
      <c r="AV164" s="60">
        <f t="shared" si="43"/>
        <v>7.3396557707818333E-2</v>
      </c>
      <c r="AW164" s="53">
        <f t="shared" si="44"/>
        <v>-43.292954627851735</v>
      </c>
      <c r="AX164" s="78">
        <v>1</v>
      </c>
      <c r="AY164" s="43" t="s">
        <v>48</v>
      </c>
      <c r="AZ164" s="1">
        <v>116</v>
      </c>
      <c r="BA164" s="1" t="s">
        <v>261</v>
      </c>
      <c r="BB164" s="1" t="s">
        <v>262</v>
      </c>
      <c r="BC164" s="36">
        <v>43890</v>
      </c>
      <c r="BD164" s="58"/>
      <c r="BE164" s="1">
        <v>532.15</v>
      </c>
      <c r="BF164" s="1"/>
      <c r="BG164" s="1"/>
      <c r="BH164" s="1"/>
      <c r="BI164" s="1"/>
      <c r="BJ164" s="40">
        <v>532.15</v>
      </c>
      <c r="BK164" s="49">
        <f t="shared" si="45"/>
        <v>0</v>
      </c>
      <c r="BL164" s="51">
        <f t="shared" si="46"/>
        <v>0</v>
      </c>
      <c r="BM164" s="39">
        <f t="shared" si="47"/>
        <v>0</v>
      </c>
      <c r="BN164" s="43">
        <f t="shared" si="48"/>
        <v>0</v>
      </c>
      <c r="BO164" s="43">
        <f t="shared" si="49"/>
        <v>0</v>
      </c>
      <c r="BP164" s="43">
        <f t="shared" si="50"/>
        <v>0</v>
      </c>
      <c r="BQ164" s="43">
        <f t="shared" si="51"/>
        <v>0</v>
      </c>
      <c r="BR164" s="52">
        <f t="shared" si="52"/>
        <v>0</v>
      </c>
      <c r="BS164" s="43">
        <f t="shared" si="53"/>
        <v>0</v>
      </c>
      <c r="BT164" s="60">
        <f t="shared" si="54"/>
        <v>0</v>
      </c>
      <c r="BU164" s="53">
        <f t="shared" si="55"/>
        <v>-43.292954627851735</v>
      </c>
      <c r="BV164" s="78">
        <v>1</v>
      </c>
      <c r="BW164" s="43" t="s">
        <v>48</v>
      </c>
      <c r="BX164" s="1">
        <v>116</v>
      </c>
      <c r="BY164" s="1" t="s">
        <v>261</v>
      </c>
      <c r="BZ164" s="1" t="s">
        <v>262</v>
      </c>
      <c r="CA164" s="36">
        <v>43890</v>
      </c>
      <c r="CB164" s="58"/>
      <c r="CC164" s="48">
        <v>532.15</v>
      </c>
      <c r="CD164" s="48"/>
      <c r="CE164" s="48"/>
      <c r="CF164" s="48"/>
      <c r="CG164" s="48"/>
      <c r="CH164" s="48">
        <v>532.15</v>
      </c>
      <c r="CI164" s="48">
        <v>0</v>
      </c>
      <c r="CJ164" s="48">
        <v>0</v>
      </c>
      <c r="CK164" s="48">
        <v>0</v>
      </c>
      <c r="CL164" s="48">
        <v>0</v>
      </c>
      <c r="CM164" s="48">
        <v>0</v>
      </c>
      <c r="CN164" s="48">
        <v>0</v>
      </c>
      <c r="CO164" s="48">
        <v>0</v>
      </c>
      <c r="CP164" s="52">
        <f t="shared" si="56"/>
        <v>0</v>
      </c>
      <c r="CQ164" s="43">
        <f t="shared" si="57"/>
        <v>0</v>
      </c>
      <c r="CR164" s="60">
        <f t="shared" si="58"/>
        <v>0</v>
      </c>
      <c r="CS164" s="53">
        <f t="shared" si="59"/>
        <v>-43.292954627851735</v>
      </c>
      <c r="CT164" s="50" t="s">
        <v>231</v>
      </c>
      <c r="CU164" s="1" t="s">
        <v>315</v>
      </c>
    </row>
    <row r="165" spans="1:99" ht="30" customHeight="1" x14ac:dyDescent="0.25">
      <c r="A165" s="1">
        <v>117</v>
      </c>
      <c r="B165" s="1" t="s">
        <v>263</v>
      </c>
      <c r="C165" s="1" t="s">
        <v>264</v>
      </c>
      <c r="D165" s="36">
        <v>43830</v>
      </c>
      <c r="E165" s="58"/>
      <c r="F165" s="43">
        <v>142.55000000000001</v>
      </c>
      <c r="G165" s="43"/>
      <c r="H165" s="43"/>
      <c r="I165" s="43"/>
      <c r="J165" s="43"/>
      <c r="K165" s="48">
        <v>142.55000000000001</v>
      </c>
      <c r="L165" s="49">
        <v>0</v>
      </c>
      <c r="M165" s="51">
        <v>0</v>
      </c>
      <c r="N165" s="39">
        <v>0</v>
      </c>
      <c r="O165" s="43">
        <v>0</v>
      </c>
      <c r="P165" s="43">
        <v>0</v>
      </c>
      <c r="Q165" s="43">
        <v>0</v>
      </c>
      <c r="R165" s="43">
        <v>0</v>
      </c>
      <c r="S165" s="52">
        <v>0</v>
      </c>
      <c r="T165" s="43"/>
      <c r="U165" s="43"/>
      <c r="V165" s="43">
        <v>0</v>
      </c>
      <c r="W165" s="60">
        <v>0</v>
      </c>
      <c r="X165" s="53">
        <v>-107.65532827835035</v>
      </c>
      <c r="Y165" s="78">
        <v>1</v>
      </c>
      <c r="Z165" s="43" t="s">
        <v>48</v>
      </c>
      <c r="AA165" s="1">
        <v>117</v>
      </c>
      <c r="AB165" s="1" t="s">
        <v>263</v>
      </c>
      <c r="AC165" s="1" t="s">
        <v>264</v>
      </c>
      <c r="AD165" s="36">
        <v>43861</v>
      </c>
      <c r="AE165" s="77"/>
      <c r="AF165" s="1">
        <v>142.59</v>
      </c>
      <c r="AG165" s="1"/>
      <c r="AH165" s="1"/>
      <c r="AI165" s="1"/>
      <c r="AJ165" s="1"/>
      <c r="AK165" s="40">
        <f t="shared" si="33"/>
        <v>142.59</v>
      </c>
      <c r="AL165" s="49">
        <f t="shared" si="35"/>
        <v>3.9999999999992042E-2</v>
      </c>
      <c r="AM165" s="51">
        <f t="shared" si="36"/>
        <v>-3.556209163579041E-2</v>
      </c>
      <c r="AN165" s="39">
        <f t="shared" si="37"/>
        <v>4.4379083642016315E-3</v>
      </c>
      <c r="AO165" s="43">
        <f t="shared" si="38"/>
        <v>4.4379083642016315E-3</v>
      </c>
      <c r="AP165" s="43">
        <f t="shared" si="39"/>
        <v>0</v>
      </c>
      <c r="AQ165" s="43">
        <f t="shared" si="40"/>
        <v>8.0326141392049535E-3</v>
      </c>
      <c r="AR165" s="43"/>
      <c r="AS165" s="52">
        <f t="shared" si="41"/>
        <v>8.0326141392049535E-3</v>
      </c>
      <c r="AT165" s="43">
        <f t="shared" si="42"/>
        <v>2.8789927511401855E-2</v>
      </c>
      <c r="AU165" s="43">
        <f t="shared" si="34"/>
        <v>5.118348468176318E-3</v>
      </c>
      <c r="AV165" s="60">
        <f t="shared" si="43"/>
        <v>4.1940890118783124E-2</v>
      </c>
      <c r="AW165" s="53">
        <f t="shared" si="44"/>
        <v>-107.61338738823157</v>
      </c>
      <c r="AX165" s="78">
        <v>1</v>
      </c>
      <c r="AY165" s="43" t="s">
        <v>48</v>
      </c>
      <c r="AZ165" s="1">
        <v>117</v>
      </c>
      <c r="BA165" s="1" t="s">
        <v>263</v>
      </c>
      <c r="BB165" s="1" t="s">
        <v>264</v>
      </c>
      <c r="BC165" s="36">
        <v>43890</v>
      </c>
      <c r="BD165" s="58"/>
      <c r="BE165" s="1">
        <v>144.32</v>
      </c>
      <c r="BF165" s="1"/>
      <c r="BG165" s="1"/>
      <c r="BH165" s="1"/>
      <c r="BI165" s="1"/>
      <c r="BJ165" s="40">
        <v>144.32</v>
      </c>
      <c r="BK165" s="49">
        <f t="shared" si="45"/>
        <v>1.7299999999999898</v>
      </c>
      <c r="BL165" s="51">
        <f t="shared" si="46"/>
        <v>3.2735396483532811E-2</v>
      </c>
      <c r="BM165" s="39">
        <f t="shared" si="47"/>
        <v>1.7627353964835226</v>
      </c>
      <c r="BN165" s="43">
        <f t="shared" si="48"/>
        <v>1.7627353964835226</v>
      </c>
      <c r="BO165" s="43">
        <f t="shared" si="49"/>
        <v>0</v>
      </c>
      <c r="BP165" s="43">
        <f t="shared" si="50"/>
        <v>3.1905510676351758</v>
      </c>
      <c r="BQ165" s="43">
        <f t="shared" si="51"/>
        <v>0</v>
      </c>
      <c r="BR165" s="52">
        <f t="shared" si="52"/>
        <v>3.1905510676351758</v>
      </c>
      <c r="BS165" s="43">
        <f t="shared" si="53"/>
        <v>0.21466444809096025</v>
      </c>
      <c r="BT165" s="60">
        <f t="shared" si="54"/>
        <v>3.4052155157261361</v>
      </c>
      <c r="BU165" s="53">
        <f t="shared" si="55"/>
        <v>-104.20817187250543</v>
      </c>
      <c r="BV165" s="78">
        <v>1</v>
      </c>
      <c r="BW165" s="43" t="s">
        <v>48</v>
      </c>
      <c r="BX165" s="1">
        <v>117</v>
      </c>
      <c r="BY165" s="1" t="s">
        <v>263</v>
      </c>
      <c r="BZ165" s="1" t="s">
        <v>264</v>
      </c>
      <c r="CA165" s="36">
        <v>43890</v>
      </c>
      <c r="CB165" s="58">
        <v>200</v>
      </c>
      <c r="CC165" s="48">
        <v>144.32</v>
      </c>
      <c r="CD165" s="48"/>
      <c r="CE165" s="48"/>
      <c r="CF165" s="48"/>
      <c r="CG165" s="48"/>
      <c r="CH165" s="48">
        <v>144.32</v>
      </c>
      <c r="CI165" s="48">
        <v>1.7299999999999898</v>
      </c>
      <c r="CJ165" s="48">
        <v>3.2735396483532811E-2</v>
      </c>
      <c r="CK165" s="48">
        <v>1.7627353964835226</v>
      </c>
      <c r="CL165" s="48">
        <v>1.7627353964835226</v>
      </c>
      <c r="CM165" s="48">
        <v>0</v>
      </c>
      <c r="CN165" s="48">
        <v>3.1905510676351758</v>
      </c>
      <c r="CO165" s="48">
        <v>0</v>
      </c>
      <c r="CP165" s="52">
        <f t="shared" si="56"/>
        <v>3.5457149296200732</v>
      </c>
      <c r="CQ165" s="43">
        <f t="shared" si="57"/>
        <v>0.21466444809096027</v>
      </c>
      <c r="CR165" s="60">
        <f t="shared" si="58"/>
        <v>3.7603793777110335</v>
      </c>
      <c r="CS165" s="53">
        <f t="shared" si="59"/>
        <v>-300.44779249479438</v>
      </c>
      <c r="CT165" s="50" t="s">
        <v>231</v>
      </c>
      <c r="CU165" s="1" t="s">
        <v>315</v>
      </c>
    </row>
    <row r="166" spans="1:99" s="34" customFormat="1" ht="30" customHeight="1" x14ac:dyDescent="0.25">
      <c r="A166" s="32"/>
      <c r="B166" s="32" t="s">
        <v>12</v>
      </c>
      <c r="C166" s="32"/>
      <c r="D166" s="79"/>
      <c r="E166" s="37">
        <v>70922</v>
      </c>
      <c r="F166" s="37">
        <v>514017.86000000022</v>
      </c>
      <c r="G166" s="37">
        <v>2016.87</v>
      </c>
      <c r="H166" s="37">
        <v>-14498.400000000005</v>
      </c>
      <c r="I166" s="37">
        <v>49190.42</v>
      </c>
      <c r="J166" s="37">
        <v>28898.18</v>
      </c>
      <c r="K166" s="37">
        <v>550726.75000000023</v>
      </c>
      <c r="L166" s="37">
        <v>27982.27</v>
      </c>
      <c r="M166" s="37">
        <v>3357.8699999998767</v>
      </c>
      <c r="N166" s="37">
        <v>31340.139999999887</v>
      </c>
      <c r="O166" s="37">
        <v>3450.8735463277249</v>
      </c>
      <c r="P166" s="37">
        <v>27889.26645367216</v>
      </c>
      <c r="Q166" s="37">
        <v>6246.0811188531834</v>
      </c>
      <c r="R166" s="37">
        <v>65336.42488114661</v>
      </c>
      <c r="S166" s="37">
        <v>71582.50599999979</v>
      </c>
      <c r="T166" s="37">
        <v>24958.927000000003</v>
      </c>
      <c r="U166" s="37">
        <v>46623.578999999787</v>
      </c>
      <c r="V166" s="37">
        <v>3596.99999999999</v>
      </c>
      <c r="W166" s="37">
        <v>75179.505999999776</v>
      </c>
      <c r="X166" s="37">
        <v>55192.062518567771</v>
      </c>
      <c r="Y166" s="80"/>
      <c r="Z166" s="37"/>
      <c r="AA166" s="32"/>
      <c r="AB166" s="32" t="s">
        <v>12</v>
      </c>
      <c r="AC166" s="32"/>
      <c r="AD166" s="32"/>
      <c r="AE166" s="32">
        <f>SUM(AE49:AE165)</f>
        <v>27250</v>
      </c>
      <c r="AF166" s="32">
        <f>SUM(AF49:AF165)</f>
        <v>542128.48999999987</v>
      </c>
      <c r="AG166" s="32">
        <f t="shared" ref="AG166:AW166" si="60">SUM(AG49:AG165)</f>
        <v>2016.87</v>
      </c>
      <c r="AH166" s="32">
        <f t="shared" si="60"/>
        <v>-14498.400000000005</v>
      </c>
      <c r="AI166" s="32">
        <f t="shared" si="60"/>
        <v>49190.42</v>
      </c>
      <c r="AJ166" s="32">
        <f t="shared" si="60"/>
        <v>28898.18</v>
      </c>
      <c r="AK166" s="32">
        <f t="shared" si="60"/>
        <v>578837.37999999989</v>
      </c>
      <c r="AL166" s="32">
        <f t="shared" si="60"/>
        <v>28110.629999999983</v>
      </c>
      <c r="AM166" s="32">
        <f t="shared" si="60"/>
        <v>-24991.819999999942</v>
      </c>
      <c r="AN166" s="32">
        <f t="shared" si="60"/>
        <v>3118.8100000000545</v>
      </c>
      <c r="AO166" s="37">
        <f t="shared" si="60"/>
        <v>3118.8100000000545</v>
      </c>
      <c r="AP166" s="37">
        <f t="shared" si="60"/>
        <v>0</v>
      </c>
      <c r="AQ166" s="37">
        <f t="shared" si="60"/>
        <v>5645.0461000000996</v>
      </c>
      <c r="AR166" s="37">
        <f t="shared" si="60"/>
        <v>0</v>
      </c>
      <c r="AS166" s="37">
        <f>SUM(AS49:AS165)-0.01</f>
        <v>5645.0361000000994</v>
      </c>
      <c r="AT166" s="37">
        <f>SUM(AT49:AT165)</f>
        <v>20232.574999999997</v>
      </c>
      <c r="AU166" s="37">
        <f t="shared" si="60"/>
        <v>3596.9999999999986</v>
      </c>
      <c r="AV166" s="37">
        <f t="shared" si="60"/>
        <v>29474.621100000084</v>
      </c>
      <c r="AW166" s="37">
        <f t="shared" si="60"/>
        <v>57416.683618567855</v>
      </c>
      <c r="AX166" s="37"/>
      <c r="AY166" s="37"/>
      <c r="AZ166" s="32"/>
      <c r="BA166" s="32" t="s">
        <v>305</v>
      </c>
      <c r="BB166" s="32"/>
      <c r="BC166" s="32"/>
      <c r="BD166" s="37">
        <f>SUM(BD49:BD165)</f>
        <v>28273.07</v>
      </c>
      <c r="BE166" s="37">
        <f t="shared" ref="BE166:BQ166" si="61">SUM(BE49:BE165)</f>
        <v>566444.37999999989</v>
      </c>
      <c r="BF166" s="37">
        <f t="shared" si="61"/>
        <v>2016.87</v>
      </c>
      <c r="BG166" s="37">
        <f t="shared" si="61"/>
        <v>-14498.400000000005</v>
      </c>
      <c r="BH166" s="37">
        <f t="shared" si="61"/>
        <v>49190.42</v>
      </c>
      <c r="BI166" s="37">
        <f t="shared" si="61"/>
        <v>28898.18</v>
      </c>
      <c r="BJ166" s="37">
        <f t="shared" si="61"/>
        <v>603153.26999999979</v>
      </c>
      <c r="BK166" s="37">
        <f t="shared" si="61"/>
        <v>24315.89000000001</v>
      </c>
      <c r="BL166" s="37">
        <f t="shared" si="61"/>
        <v>460.10999999998592</v>
      </c>
      <c r="BM166" s="37">
        <f t="shared" si="61"/>
        <v>24775.999999999978</v>
      </c>
      <c r="BN166" s="37">
        <f t="shared" si="61"/>
        <v>3359.4128555442553</v>
      </c>
      <c r="BO166" s="37">
        <f t="shared" si="61"/>
        <v>21416.587144455734</v>
      </c>
      <c r="BP166" s="37">
        <f t="shared" si="61"/>
        <v>6080.5372685351049</v>
      </c>
      <c r="BQ166" s="37">
        <f t="shared" si="61"/>
        <v>47381.562731464874</v>
      </c>
      <c r="BR166" s="37">
        <f>SUM(BR49:BR165)-0.01</f>
        <v>53462.099999999962</v>
      </c>
      <c r="BS166" s="37">
        <f t="shared" ref="BS166:BU166" si="62">SUM(BS49:BS165)-0.01</f>
        <v>3597.0006728130757</v>
      </c>
      <c r="BT166" s="37">
        <f t="shared" si="62"/>
        <v>57059.100672813052</v>
      </c>
      <c r="BU166" s="37">
        <f t="shared" si="62"/>
        <v>86202.714291380908</v>
      </c>
      <c r="BV166" s="37"/>
      <c r="BW166" s="37"/>
      <c r="BX166" s="32"/>
      <c r="BY166" s="32" t="s">
        <v>305</v>
      </c>
      <c r="BZ166" s="32"/>
      <c r="CA166" s="32"/>
      <c r="CB166" s="37">
        <f>SUM(CB49:CB165)</f>
        <v>64120</v>
      </c>
      <c r="CC166" s="135">
        <f t="shared" ref="CC166:CG166" si="63">SUM(CC49:CC165)</f>
        <v>566444.37999999989</v>
      </c>
      <c r="CD166" s="135">
        <f t="shared" si="63"/>
        <v>2016.87</v>
      </c>
      <c r="CE166" s="135">
        <f t="shared" si="63"/>
        <v>-14498.400000000005</v>
      </c>
      <c r="CF166" s="135">
        <f t="shared" si="63"/>
        <v>49190.42</v>
      </c>
      <c r="CG166" s="135">
        <f t="shared" si="63"/>
        <v>28898.18</v>
      </c>
      <c r="CH166" s="135">
        <v>603153.26999999979</v>
      </c>
      <c r="CI166" s="135">
        <v>24315.89000000001</v>
      </c>
      <c r="CJ166" s="135">
        <v>460.10999999998592</v>
      </c>
      <c r="CK166" s="135">
        <v>24775.999999999978</v>
      </c>
      <c r="CL166" s="135">
        <v>3359.4128555442553</v>
      </c>
      <c r="CM166" s="135">
        <v>21416.587144455734</v>
      </c>
      <c r="CN166" s="135">
        <v>6080.5372685351049</v>
      </c>
      <c r="CO166" s="135">
        <v>47381.562731464874</v>
      </c>
      <c r="CP166" s="37">
        <f>SUM(CP49:CP165)-0.01</f>
        <v>59413.342181143016</v>
      </c>
      <c r="CQ166" s="37">
        <f t="shared" ref="CQ166:CS166" si="64">SUM(CQ49:CQ165)-0.01</f>
        <v>3596.9993945806332</v>
      </c>
      <c r="CR166" s="37">
        <f t="shared" si="64"/>
        <v>63010.341575723636</v>
      </c>
      <c r="CS166" s="37">
        <f t="shared" si="64"/>
        <v>85093.055867104587</v>
      </c>
      <c r="CT166" s="140"/>
      <c r="CU166" s="32"/>
    </row>
    <row r="167" spans="1:99" s="35" customFormat="1" ht="30" customHeight="1" x14ac:dyDescent="0.25">
      <c r="A167" s="33"/>
      <c r="B167" s="33" t="s">
        <v>44</v>
      </c>
      <c r="C167" s="33"/>
      <c r="D167" s="81"/>
      <c r="E167" s="19"/>
      <c r="F167" s="19"/>
      <c r="G167" s="19"/>
      <c r="H167" s="19"/>
      <c r="I167" s="19"/>
      <c r="J167" s="19"/>
      <c r="K167" s="19"/>
      <c r="L167" s="19">
        <v>27982.270000000019</v>
      </c>
      <c r="M167" s="19">
        <v>3357.8699999998789</v>
      </c>
      <c r="N167" s="19">
        <v>31340.139999999876</v>
      </c>
      <c r="O167" s="19"/>
      <c r="P167" s="19">
        <v>27889.26645367216</v>
      </c>
      <c r="Q167" s="19">
        <v>6246.0811188531825</v>
      </c>
      <c r="R167" s="19">
        <v>65336.424881146602</v>
      </c>
      <c r="S167" s="19">
        <v>71582.50599999979</v>
      </c>
      <c r="T167" s="19"/>
      <c r="U167" s="19"/>
      <c r="V167" s="19">
        <v>3596.9999999999995</v>
      </c>
      <c r="W167" s="19">
        <v>75179.505999999776</v>
      </c>
      <c r="X167" s="19">
        <v>55192.062518567771</v>
      </c>
      <c r="Y167" s="82"/>
      <c r="Z167" s="19"/>
      <c r="AA167" s="33"/>
      <c r="AB167" s="33" t="s">
        <v>44</v>
      </c>
      <c r="AC167" s="33"/>
      <c r="AD167" s="33"/>
      <c r="AE167" s="33"/>
      <c r="AF167" s="33"/>
      <c r="AG167" s="33"/>
      <c r="AH167" s="33"/>
      <c r="AI167" s="33"/>
      <c r="AJ167" s="33"/>
      <c r="AK167" s="33">
        <f>AF166+AG166+AH166+AI166</f>
        <v>578837.37999999989</v>
      </c>
      <c r="AL167" s="19">
        <f>E35</f>
        <v>28110.630000000005</v>
      </c>
      <c r="AM167" s="19">
        <f>F35</f>
        <v>-24991.819999999949</v>
      </c>
      <c r="AN167" s="19">
        <f>AL166+AM166</f>
        <v>3118.8100000000413</v>
      </c>
      <c r="AO167" s="19"/>
      <c r="AP167" s="19"/>
      <c r="AQ167" s="19">
        <f>AO166*1.81</f>
        <v>5645.0461000000987</v>
      </c>
      <c r="AR167" s="19"/>
      <c r="AS167" s="19">
        <f>AS166</f>
        <v>5645.0361000000994</v>
      </c>
      <c r="AT167" s="39">
        <f>E9*2.9</f>
        <v>20232.575000000001</v>
      </c>
      <c r="AU167" s="19">
        <v>3596.9999999999995</v>
      </c>
      <c r="AV167" s="19">
        <f>AS166+AT166+AU166</f>
        <v>29474.611100000096</v>
      </c>
      <c r="AW167" s="19">
        <f>X166-AE166+AV166</f>
        <v>57416.683618567855</v>
      </c>
      <c r="AX167" s="19"/>
      <c r="AY167" s="19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9">
        <f>D36</f>
        <v>603153.27</v>
      </c>
      <c r="BK167" s="19">
        <f>E36</f>
        <v>24315.890000000014</v>
      </c>
      <c r="BL167" s="19">
        <f>F36</f>
        <v>460.10999999998603</v>
      </c>
      <c r="BM167" s="19">
        <f>BK166+BL166</f>
        <v>24775.999999999996</v>
      </c>
      <c r="BN167" s="146">
        <f>BN166+BO166</f>
        <v>24775.999999999989</v>
      </c>
      <c r="BO167" s="147"/>
      <c r="BP167" s="19">
        <f>BD15</f>
        <v>6080.5372685351276</v>
      </c>
      <c r="BQ167" s="19">
        <f>BD12</f>
        <v>47381.562731464866</v>
      </c>
      <c r="BR167" s="19">
        <f>BD6</f>
        <v>53462.1</v>
      </c>
      <c r="BS167" s="19">
        <f>BD4</f>
        <v>3596.9999999999995</v>
      </c>
      <c r="BT167" s="19">
        <f>BD7</f>
        <v>57059.1</v>
      </c>
      <c r="BU167" s="19">
        <f>AW166-BD166+BT166</f>
        <v>86202.714291380908</v>
      </c>
      <c r="BV167" s="19"/>
      <c r="BW167" s="19"/>
      <c r="BX167" s="33"/>
      <c r="BY167" s="33"/>
      <c r="BZ167" s="33"/>
      <c r="CA167" s="33"/>
      <c r="CB167" s="19"/>
      <c r="CC167" s="135"/>
      <c r="CD167" s="135"/>
      <c r="CE167" s="135"/>
      <c r="CF167" s="135"/>
      <c r="CG167" s="135"/>
      <c r="CH167" s="135">
        <v>603153.27</v>
      </c>
      <c r="CI167" s="135">
        <v>24315.890000000014</v>
      </c>
      <c r="CJ167" s="135">
        <v>460.10999999998603</v>
      </c>
      <c r="CK167" s="135">
        <v>24775.999999999996</v>
      </c>
      <c r="CL167" s="135">
        <v>24775.999999999989</v>
      </c>
      <c r="CM167" s="135"/>
      <c r="CN167" s="135">
        <v>6080.5372685351276</v>
      </c>
      <c r="CO167" s="135">
        <v>47381.562731464866</v>
      </c>
      <c r="CP167" s="19">
        <f>(CN166+CO166)*I11</f>
        <v>59413.36218114302</v>
      </c>
      <c r="CQ167" s="19">
        <f>BD4</f>
        <v>3596.9999999999995</v>
      </c>
      <c r="CR167" s="19">
        <f>CP166+CQ166</f>
        <v>63010.341575723651</v>
      </c>
      <c r="CS167" s="19">
        <f>BU166-CB166+CR166</f>
        <v>85093.055867104544</v>
      </c>
      <c r="CT167" s="141"/>
      <c r="CU167" s="33"/>
    </row>
    <row r="168" spans="1:99" ht="113.25" customHeight="1" x14ac:dyDescent="0.25">
      <c r="A168" s="76" t="s">
        <v>7</v>
      </c>
      <c r="B168" s="76" t="s">
        <v>8</v>
      </c>
      <c r="C168" s="76" t="s">
        <v>13</v>
      </c>
      <c r="D168" s="76" t="s">
        <v>1</v>
      </c>
      <c r="E168" s="76" t="s">
        <v>288</v>
      </c>
      <c r="F168" s="76" t="s">
        <v>235</v>
      </c>
      <c r="G168" s="11" t="s">
        <v>203</v>
      </c>
      <c r="H168" s="11" t="s">
        <v>204</v>
      </c>
      <c r="I168" s="11" t="s">
        <v>236</v>
      </c>
      <c r="J168" s="11" t="s">
        <v>237</v>
      </c>
      <c r="K168" s="76" t="s">
        <v>50</v>
      </c>
      <c r="L168" s="76" t="s">
        <v>9</v>
      </c>
      <c r="M168" s="76" t="s">
        <v>10</v>
      </c>
      <c r="N168" s="76" t="s">
        <v>11</v>
      </c>
      <c r="O168" s="76" t="s">
        <v>146</v>
      </c>
      <c r="P168" s="76" t="s">
        <v>147</v>
      </c>
      <c r="Q168" s="76" t="s">
        <v>269</v>
      </c>
      <c r="R168" s="76" t="s">
        <v>148</v>
      </c>
      <c r="S168" s="76" t="s">
        <v>290</v>
      </c>
      <c r="T168" s="76" t="s">
        <v>292</v>
      </c>
      <c r="U168" s="76" t="s">
        <v>293</v>
      </c>
      <c r="V168" s="76" t="s">
        <v>284</v>
      </c>
      <c r="W168" s="76" t="s">
        <v>283</v>
      </c>
      <c r="X168" s="76" t="s">
        <v>291</v>
      </c>
      <c r="Y168" s="11" t="s">
        <v>150</v>
      </c>
      <c r="Z168" s="76" t="s">
        <v>47</v>
      </c>
      <c r="AA168" s="76" t="str">
        <f>AA48</f>
        <v>#</v>
      </c>
      <c r="AB168" s="76" t="str">
        <f t="shared" ref="AB168:BW168" si="65">AB48</f>
        <v>Наименование_Точки_Учета</v>
      </c>
      <c r="AC168" s="76" t="str">
        <f t="shared" si="65"/>
        <v>Серийный_№</v>
      </c>
      <c r="AD168" s="76" t="str">
        <f t="shared" si="65"/>
        <v>дата</v>
      </c>
      <c r="AE168" s="76" t="str">
        <f t="shared" si="65"/>
        <v>Оплачено в январе 2020</v>
      </c>
      <c r="AF168" s="76" t="str">
        <f t="shared" si="65"/>
        <v>СуммАктЭн</v>
      </c>
      <c r="AG168" s="76" t="str">
        <f t="shared" si="65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AH168" s="76" t="str">
        <f t="shared" si="65"/>
        <v>Корректировка показаний 
ПУ за текущий год
(показания ст.ПУ минус показания нов.ПУ )</v>
      </c>
      <c r="AI168" s="76" t="str">
        <f t="shared" si="65"/>
        <v>Корректировка показаний ПУ за  2018 год
(не включено в сальдо показаний на начало года)</v>
      </c>
      <c r="AJ168" s="76" t="str">
        <f t="shared" si="65"/>
        <v>Корректировка показаний ПУ за прошлые периоды
(включено в сальдо показаний на начало года)</v>
      </c>
      <c r="AK168" s="76" t="str">
        <f t="shared" si="65"/>
        <v>Показания счетчиков в расчет</v>
      </c>
      <c r="AL168" s="76" t="str">
        <f t="shared" si="65"/>
        <v>Потребление, кВт</v>
      </c>
      <c r="AM168" s="76" t="str">
        <f t="shared" si="65"/>
        <v>Потери, кВт</v>
      </c>
      <c r="AN168" s="76" t="str">
        <f t="shared" si="65"/>
        <v>Потребление+ потери, кВт</v>
      </c>
      <c r="AO168" s="76" t="str">
        <f t="shared" si="65"/>
        <v>В том числе: потребление по соцнорме, кВт</v>
      </c>
      <c r="AP168" s="76" t="str">
        <f t="shared" si="65"/>
        <v>В том числе: потребление сверх соцнормы, кВт</v>
      </c>
      <c r="AQ168" s="76" t="str">
        <f t="shared" si="65"/>
        <v>Сумма по тарифу 1,81 (по соцнорме), руб.</v>
      </c>
      <c r="AR168" s="76" t="str">
        <f t="shared" si="65"/>
        <v>Сумма по комб.тарифу (сверх соцнормы), руб.</v>
      </c>
      <c r="AS168" s="76" t="str">
        <f t="shared" si="65"/>
        <v xml:space="preserve">Сумма  к оплате за январь Энергосбыту всего, руб. </v>
      </c>
      <c r="AT168" s="76" t="str">
        <f t="shared" si="65"/>
        <v>Сумма к оплате п1
 за период 24.12.2019-30.12.2019</v>
      </c>
      <c r="AU168" s="76" t="str">
        <f t="shared" si="65"/>
        <v>к возмещению п1 с учетом использования соцнормы потребления СН</v>
      </c>
      <c r="AV168" s="76" t="str">
        <f t="shared" si="65"/>
        <v>сумма к начислению платежей за электроэнергию</v>
      </c>
      <c r="AW168" s="76" t="str">
        <f t="shared" si="65"/>
        <v>Задолженность(+)/
переплата(-)
01.02.2020, руб.</v>
      </c>
      <c r="AX168" s="76" t="str">
        <f t="shared" si="65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AY168" s="76" t="str">
        <f t="shared" si="65"/>
        <v>Вид начисления</v>
      </c>
      <c r="AZ168" s="76" t="str">
        <f t="shared" si="65"/>
        <v>#</v>
      </c>
      <c r="BA168" s="76" t="str">
        <f t="shared" si="65"/>
        <v>Наименование_Точки_Учета</v>
      </c>
      <c r="BB168" s="76" t="str">
        <f t="shared" si="65"/>
        <v>Серийный_№</v>
      </c>
      <c r="BC168" s="76" t="str">
        <f t="shared" si="65"/>
        <v>дата</v>
      </c>
      <c r="BD168" s="76" t="str">
        <f t="shared" si="65"/>
        <v>оплачено в феврале 2020</v>
      </c>
      <c r="BE168" s="76" t="str">
        <f t="shared" si="65"/>
        <v>СуммАктЭн</v>
      </c>
      <c r="BF168" s="76" t="str">
        <f t="shared" si="65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BG168" s="76" t="str">
        <f t="shared" si="65"/>
        <v>Корректировка показаний 
ПУ за текущий год
(показания ст.ПУ минус показания нов.ПУ )</v>
      </c>
      <c r="BH168" s="76" t="str">
        <f t="shared" si="65"/>
        <v>Корректировка показаний ПУ за  2018 год
(не включено в сальдо показаний на начало года)</v>
      </c>
      <c r="BI168" s="76" t="str">
        <f t="shared" si="65"/>
        <v>Корректировка показаний ПУ за прошлые периоды
(включено в сальдо показаний на начало года)</v>
      </c>
      <c r="BJ168" s="76" t="str">
        <f t="shared" si="65"/>
        <v>Показания счетчиков в расчет</v>
      </c>
      <c r="BK168" s="76" t="str">
        <f t="shared" si="65"/>
        <v>Потребление, кВт</v>
      </c>
      <c r="BL168" s="76" t="str">
        <f t="shared" si="65"/>
        <v>Потери, кВт</v>
      </c>
      <c r="BM168" s="76" t="str">
        <f t="shared" si="65"/>
        <v>Потребление+ потери, кВт</v>
      </c>
      <c r="BN168" s="76" t="str">
        <f t="shared" si="65"/>
        <v>В том числе: потребление по соцнорме, кВт</v>
      </c>
      <c r="BO168" s="76" t="str">
        <f t="shared" si="65"/>
        <v>В том числе: потребление сверх соцнормы, кВт</v>
      </c>
      <c r="BP168" s="76" t="str">
        <f t="shared" si="65"/>
        <v>Сумма по тарифу 1,81 (по соцнорме), руб.</v>
      </c>
      <c r="BQ168" s="76" t="str">
        <f t="shared" si="65"/>
        <v>Сумма по комб.тарифу (сверх соцнормы), руб.</v>
      </c>
      <c r="BR168" s="76" t="str">
        <f t="shared" si="65"/>
        <v xml:space="preserve">Сумма  к оплате за февраль Энергосбыту всего, руб. </v>
      </c>
      <c r="BS168" s="76" t="str">
        <f t="shared" si="65"/>
        <v>к возмещению п1 с учетом использования соцнормы потребления СН</v>
      </c>
      <c r="BT168" s="76" t="str">
        <f t="shared" si="65"/>
        <v>сумма к начислению платежей за электроэнергию</v>
      </c>
      <c r="BU168" s="76" t="str">
        <f t="shared" si="65"/>
        <v>Задолженность(+)/
переплата(-)
01.03.2020, руб.</v>
      </c>
      <c r="BV168" s="11" t="str">
        <f t="shared" si="65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BW168" s="76" t="str">
        <f t="shared" si="65"/>
        <v>Вид начисления</v>
      </c>
      <c r="BX168" s="1" t="str">
        <f t="shared" ref="BX168:CU168" si="66">BX48</f>
        <v>#</v>
      </c>
      <c r="BY168" s="1" t="str">
        <f t="shared" si="66"/>
        <v>Наименование_Точки_Учета</v>
      </c>
      <c r="BZ168" s="1" t="str">
        <f t="shared" si="66"/>
        <v>Серийный_№</v>
      </c>
      <c r="CA168" s="1" t="str">
        <f t="shared" si="66"/>
        <v>дата</v>
      </c>
      <c r="CB168" s="1" t="str">
        <f t="shared" si="66"/>
        <v>Оплачено в марте</v>
      </c>
      <c r="CC168" s="40" t="str">
        <f t="shared" si="66"/>
        <v>СуммАктЭн</v>
      </c>
      <c r="CD168" s="40" t="str">
        <f t="shared" si="66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CE168" s="40" t="str">
        <f t="shared" si="66"/>
        <v>Корректировка показаний 
ПУ за текущий год
(показания ст.ПУ минус показания нов.ПУ )</v>
      </c>
      <c r="CF168" s="40" t="str">
        <f t="shared" si="66"/>
        <v>Корректировка показаний ПУ за  2018 год
(не включено в сальдо показаний на начало года)</v>
      </c>
      <c r="CG168" s="40" t="str">
        <f t="shared" si="66"/>
        <v>Корректировка показаний ПУ за прошлые периоды
(включено в сальдо показаний на начало года)</v>
      </c>
      <c r="CH168" s="40" t="s">
        <v>50</v>
      </c>
      <c r="CI168" s="40" t="s">
        <v>9</v>
      </c>
      <c r="CJ168" s="40" t="s">
        <v>10</v>
      </c>
      <c r="CK168" s="40" t="s">
        <v>11</v>
      </c>
      <c r="CL168" s="40" t="s">
        <v>146</v>
      </c>
      <c r="CM168" s="40" t="s">
        <v>147</v>
      </c>
      <c r="CN168" s="40" t="s">
        <v>269</v>
      </c>
      <c r="CO168" s="40" t="s">
        <v>148</v>
      </c>
      <c r="CP168" s="1" t="str">
        <f t="shared" si="66"/>
        <v xml:space="preserve">Сумма к оплате учетом к-та потребления марта к февралю К=1,11, руб. 
</v>
      </c>
      <c r="CQ168" s="1" t="str">
        <f t="shared" si="66"/>
        <v>к возмещению п1 с учетом использования соцнормы потребления СН</v>
      </c>
      <c r="CR168" s="1" t="str">
        <f t="shared" si="66"/>
        <v>сумма к начислению платежей за электроэнергию</v>
      </c>
      <c r="CS168" s="1" t="str">
        <f t="shared" si="66"/>
        <v>Задолженность(+)/
переплата(-)
01.04.2020, руб.</v>
      </c>
      <c r="CT168" s="142" t="str">
        <f t="shared" si="66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CU168" s="1" t="str">
        <f t="shared" si="66"/>
        <v>Вид начисления</v>
      </c>
    </row>
    <row r="169" spans="1:99" x14ac:dyDescent="0.25">
      <c r="AT169" s="86"/>
    </row>
    <row r="170" spans="1:99" x14ac:dyDescent="0.25">
      <c r="AT170" s="86"/>
    </row>
    <row r="171" spans="1:99" x14ac:dyDescent="0.25">
      <c r="AT171" s="86"/>
    </row>
    <row r="172" spans="1:99" x14ac:dyDescent="0.25">
      <c r="AT172" s="86"/>
    </row>
    <row r="173" spans="1:99" x14ac:dyDescent="0.25">
      <c r="AT173" s="86"/>
    </row>
    <row r="174" spans="1:99" x14ac:dyDescent="0.25">
      <c r="AT174" s="86"/>
    </row>
    <row r="175" spans="1:99" x14ac:dyDescent="0.25">
      <c r="AT175" s="86"/>
    </row>
    <row r="176" spans="1:99" x14ac:dyDescent="0.25">
      <c r="AT176" s="86"/>
    </row>
    <row r="177" spans="46:46" x14ac:dyDescent="0.25">
      <c r="AT177" s="86"/>
    </row>
    <row r="178" spans="46:46" x14ac:dyDescent="0.25">
      <c r="AT178" s="86"/>
    </row>
    <row r="179" spans="46:46" x14ac:dyDescent="0.25">
      <c r="AT179" s="86"/>
    </row>
    <row r="180" spans="46:46" x14ac:dyDescent="0.25">
      <c r="AT180" s="86"/>
    </row>
    <row r="181" spans="46:46" x14ac:dyDescent="0.25">
      <c r="AT181" s="86"/>
    </row>
    <row r="182" spans="46:46" x14ac:dyDescent="0.25">
      <c r="AT182" s="86"/>
    </row>
    <row r="183" spans="46:46" x14ac:dyDescent="0.25">
      <c r="AT183" s="86"/>
    </row>
    <row r="184" spans="46:46" x14ac:dyDescent="0.25">
      <c r="AT184" s="86"/>
    </row>
    <row r="185" spans="46:46" x14ac:dyDescent="0.25">
      <c r="AT185" s="86"/>
    </row>
    <row r="186" spans="46:46" x14ac:dyDescent="0.25">
      <c r="AT186" s="86"/>
    </row>
    <row r="187" spans="46:46" x14ac:dyDescent="0.25">
      <c r="AT187" s="86"/>
    </row>
    <row r="188" spans="46:46" x14ac:dyDescent="0.25">
      <c r="AT188" s="86"/>
    </row>
    <row r="189" spans="46:46" x14ac:dyDescent="0.25">
      <c r="AT189" s="86"/>
    </row>
    <row r="190" spans="46:46" x14ac:dyDescent="0.25">
      <c r="AT190" s="86"/>
    </row>
    <row r="191" spans="46:46" x14ac:dyDescent="0.25">
      <c r="AT191" s="86"/>
    </row>
    <row r="192" spans="46:46" x14ac:dyDescent="0.25">
      <c r="AT192" s="86"/>
    </row>
    <row r="193" spans="46:46" x14ac:dyDescent="0.25">
      <c r="AT193" s="86"/>
    </row>
    <row r="194" spans="46:46" x14ac:dyDescent="0.25">
      <c r="AT194" s="86"/>
    </row>
    <row r="195" spans="46:46" x14ac:dyDescent="0.25">
      <c r="AT195" s="86"/>
    </row>
    <row r="196" spans="46:46" x14ac:dyDescent="0.25">
      <c r="AT196" s="86"/>
    </row>
    <row r="197" spans="46:46" x14ac:dyDescent="0.25">
      <c r="AT197" s="86"/>
    </row>
    <row r="198" spans="46:46" x14ac:dyDescent="0.25">
      <c r="AT198" s="86"/>
    </row>
    <row r="199" spans="46:46" x14ac:dyDescent="0.25">
      <c r="AT199" s="86"/>
    </row>
    <row r="200" spans="46:46" x14ac:dyDescent="0.25">
      <c r="AT200" s="86"/>
    </row>
    <row r="201" spans="46:46" x14ac:dyDescent="0.25">
      <c r="AT201" s="86"/>
    </row>
    <row r="202" spans="46:46" x14ac:dyDescent="0.25">
      <c r="AT202" s="86"/>
    </row>
    <row r="203" spans="46:46" x14ac:dyDescent="0.25">
      <c r="AT203" s="86"/>
    </row>
    <row r="204" spans="46:46" x14ac:dyDescent="0.25">
      <c r="AT204" s="86"/>
    </row>
    <row r="205" spans="46:46" x14ac:dyDescent="0.25">
      <c r="AT205" s="86"/>
    </row>
    <row r="206" spans="46:46" x14ac:dyDescent="0.25">
      <c r="AT206" s="86"/>
    </row>
    <row r="207" spans="46:46" x14ac:dyDescent="0.25">
      <c r="AT207" s="86"/>
    </row>
    <row r="208" spans="46:46" x14ac:dyDescent="0.25">
      <c r="AT208" s="86"/>
    </row>
    <row r="209" spans="46:46" x14ac:dyDescent="0.25">
      <c r="AT209" s="86"/>
    </row>
    <row r="210" spans="46:46" x14ac:dyDescent="0.25">
      <c r="AT210" s="86"/>
    </row>
    <row r="211" spans="46:46" x14ac:dyDescent="0.25">
      <c r="AT211" s="86"/>
    </row>
    <row r="212" spans="46:46" x14ac:dyDescent="0.25">
      <c r="AT212" s="86"/>
    </row>
    <row r="213" spans="46:46" x14ac:dyDescent="0.25">
      <c r="AT213" s="86"/>
    </row>
    <row r="214" spans="46:46" x14ac:dyDescent="0.25">
      <c r="AT214" s="86"/>
    </row>
    <row r="215" spans="46:46" x14ac:dyDescent="0.25">
      <c r="AT215" s="86"/>
    </row>
    <row r="216" spans="46:46" x14ac:dyDescent="0.25">
      <c r="AT216" s="86"/>
    </row>
    <row r="217" spans="46:46" x14ac:dyDescent="0.25">
      <c r="AT217" s="86"/>
    </row>
    <row r="218" spans="46:46" x14ac:dyDescent="0.25">
      <c r="AT218" s="86"/>
    </row>
    <row r="219" spans="46:46" x14ac:dyDescent="0.25">
      <c r="AT219" s="86"/>
    </row>
    <row r="220" spans="46:46" x14ac:dyDescent="0.25">
      <c r="AT220" s="86"/>
    </row>
    <row r="221" spans="46:46" x14ac:dyDescent="0.25">
      <c r="AT221" s="86"/>
    </row>
    <row r="222" spans="46:46" x14ac:dyDescent="0.25">
      <c r="AT222" s="86"/>
    </row>
    <row r="223" spans="46:46" x14ac:dyDescent="0.25">
      <c r="AT223" s="86"/>
    </row>
    <row r="224" spans="46:46" x14ac:dyDescent="0.25">
      <c r="AT224" s="86"/>
    </row>
    <row r="225" spans="46:46" x14ac:dyDescent="0.25">
      <c r="AT225" s="86"/>
    </row>
    <row r="226" spans="46:46" x14ac:dyDescent="0.25">
      <c r="AT226" s="86"/>
    </row>
    <row r="227" spans="46:46" x14ac:dyDescent="0.25">
      <c r="AT227" s="86"/>
    </row>
    <row r="228" spans="46:46" x14ac:dyDescent="0.25">
      <c r="AT228" s="86"/>
    </row>
    <row r="229" spans="46:46" x14ac:dyDescent="0.25">
      <c r="AT229" s="86"/>
    </row>
    <row r="230" spans="46:46" x14ac:dyDescent="0.25">
      <c r="AT230" s="86"/>
    </row>
    <row r="231" spans="46:46" x14ac:dyDescent="0.25">
      <c r="AT231" s="86"/>
    </row>
    <row r="232" spans="46:46" x14ac:dyDescent="0.25">
      <c r="AT232" s="86"/>
    </row>
    <row r="233" spans="46:46" x14ac:dyDescent="0.25">
      <c r="AT233" s="86"/>
    </row>
    <row r="234" spans="46:46" x14ac:dyDescent="0.25">
      <c r="AT234" s="86"/>
    </row>
    <row r="235" spans="46:46" x14ac:dyDescent="0.25">
      <c r="AT235" s="86"/>
    </row>
    <row r="236" spans="46:46" x14ac:dyDescent="0.25">
      <c r="AT236" s="86"/>
    </row>
    <row r="237" spans="46:46" x14ac:dyDescent="0.25">
      <c r="AT237" s="86"/>
    </row>
    <row r="238" spans="46:46" x14ac:dyDescent="0.25">
      <c r="AT238" s="86"/>
    </row>
    <row r="239" spans="46:46" x14ac:dyDescent="0.25">
      <c r="AT239" s="86"/>
    </row>
    <row r="240" spans="46:46" x14ac:dyDescent="0.25">
      <c r="AT240" s="86"/>
    </row>
    <row r="241" spans="46:46" x14ac:dyDescent="0.25">
      <c r="AT241" s="86"/>
    </row>
    <row r="242" spans="46:46" x14ac:dyDescent="0.25">
      <c r="AT242" s="86"/>
    </row>
    <row r="243" spans="46:46" x14ac:dyDescent="0.25">
      <c r="AT243" s="86"/>
    </row>
    <row r="244" spans="46:46" x14ac:dyDescent="0.25">
      <c r="AT244" s="86"/>
    </row>
    <row r="245" spans="46:46" x14ac:dyDescent="0.25">
      <c r="AT245" s="86"/>
    </row>
    <row r="246" spans="46:46" x14ac:dyDescent="0.25">
      <c r="AT246" s="86"/>
    </row>
    <row r="247" spans="46:46" x14ac:dyDescent="0.25">
      <c r="AT247" s="86"/>
    </row>
    <row r="248" spans="46:46" x14ac:dyDescent="0.25">
      <c r="AT248" s="86"/>
    </row>
    <row r="249" spans="46:46" x14ac:dyDescent="0.25">
      <c r="AT249" s="86"/>
    </row>
    <row r="250" spans="46:46" x14ac:dyDescent="0.25">
      <c r="AT250" s="86"/>
    </row>
    <row r="251" spans="46:46" x14ac:dyDescent="0.25">
      <c r="AT251" s="86"/>
    </row>
    <row r="252" spans="46:46" x14ac:dyDescent="0.25">
      <c r="AT252" s="86"/>
    </row>
    <row r="253" spans="46:46" x14ac:dyDescent="0.25">
      <c r="AT253" s="86"/>
    </row>
    <row r="254" spans="46:46" x14ac:dyDescent="0.25">
      <c r="AT254" s="86"/>
    </row>
    <row r="255" spans="46:46" x14ac:dyDescent="0.25">
      <c r="AT255" s="86"/>
    </row>
    <row r="256" spans="46:46" x14ac:dyDescent="0.25">
      <c r="AT256" s="86"/>
    </row>
    <row r="257" spans="46:46" x14ac:dyDescent="0.25">
      <c r="AT257" s="86"/>
    </row>
    <row r="258" spans="46:46" x14ac:dyDescent="0.25">
      <c r="AT258" s="86"/>
    </row>
    <row r="259" spans="46:46" x14ac:dyDescent="0.25">
      <c r="AT259" s="86"/>
    </row>
    <row r="260" spans="46:46" x14ac:dyDescent="0.25">
      <c r="AT260" s="86"/>
    </row>
    <row r="261" spans="46:46" x14ac:dyDescent="0.25">
      <c r="AT261" s="86"/>
    </row>
    <row r="262" spans="46:46" x14ac:dyDescent="0.25">
      <c r="AT262" s="86"/>
    </row>
    <row r="263" spans="46:46" x14ac:dyDescent="0.25">
      <c r="AT263" s="86"/>
    </row>
    <row r="264" spans="46:46" x14ac:dyDescent="0.25">
      <c r="AT264" s="86"/>
    </row>
    <row r="265" spans="46:46" x14ac:dyDescent="0.25">
      <c r="AT265" s="86"/>
    </row>
    <row r="266" spans="46:46" x14ac:dyDescent="0.25">
      <c r="AT266" s="86"/>
    </row>
    <row r="267" spans="46:46" x14ac:dyDescent="0.25">
      <c r="AT267" s="86"/>
    </row>
    <row r="268" spans="46:46" x14ac:dyDescent="0.25">
      <c r="AT268" s="86"/>
    </row>
    <row r="269" spans="46:46" x14ac:dyDescent="0.25">
      <c r="AT269" s="86"/>
    </row>
    <row r="270" spans="46:46" x14ac:dyDescent="0.25">
      <c r="AT270" s="86"/>
    </row>
    <row r="271" spans="46:46" x14ac:dyDescent="0.25">
      <c r="AT271" s="86"/>
    </row>
    <row r="272" spans="46:46" x14ac:dyDescent="0.25">
      <c r="AT272" s="86"/>
    </row>
    <row r="273" spans="46:46" x14ac:dyDescent="0.25">
      <c r="AT273" s="86"/>
    </row>
    <row r="274" spans="46:46" x14ac:dyDescent="0.25">
      <c r="AT274" s="86"/>
    </row>
    <row r="275" spans="46:46" x14ac:dyDescent="0.25">
      <c r="AT275" s="86"/>
    </row>
    <row r="276" spans="46:46" x14ac:dyDescent="0.25">
      <c r="AT276" s="86"/>
    </row>
    <row r="277" spans="46:46" x14ac:dyDescent="0.25">
      <c r="AT277" s="86"/>
    </row>
    <row r="278" spans="46:46" x14ac:dyDescent="0.25">
      <c r="AT278" s="86"/>
    </row>
    <row r="279" spans="46:46" x14ac:dyDescent="0.25">
      <c r="AT279" s="86"/>
    </row>
    <row r="280" spans="46:46" x14ac:dyDescent="0.25">
      <c r="AT280" s="86"/>
    </row>
    <row r="281" spans="46:46" x14ac:dyDescent="0.25">
      <c r="AT281" s="86"/>
    </row>
    <row r="282" spans="46:46" x14ac:dyDescent="0.25">
      <c r="AT282" s="87"/>
    </row>
    <row r="283" spans="46:46" x14ac:dyDescent="0.25">
      <c r="AT283" s="88"/>
    </row>
    <row r="284" spans="46:46" x14ac:dyDescent="0.25">
      <c r="AT284" s="89"/>
    </row>
  </sheetData>
  <mergeCells count="10">
    <mergeCell ref="BN167:BO167"/>
    <mergeCell ref="BX47:CU47"/>
    <mergeCell ref="CC46:CO46"/>
    <mergeCell ref="A1:H1"/>
    <mergeCell ref="J2:J4"/>
    <mergeCell ref="BA9:BD9"/>
    <mergeCell ref="K16:N16"/>
    <mergeCell ref="A47:Z47"/>
    <mergeCell ref="AA47:AY47"/>
    <mergeCell ref="AZ47:BW47"/>
  </mergeCells>
  <pageMargins left="0.70866141732283472" right="0.51181102362204722" top="0.55118110236220474" bottom="0.15748031496062992" header="0.31496062992125984" footer="0.31496062992125984"/>
  <pageSetup paperSize="9" scale="10" fitToHeight="2" orientation="portrait" r:id="rId1"/>
  <colBreaks count="1" manualBreakCount="1">
    <brk id="75" max="1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2020</vt:lpstr>
      <vt:lpstr>'март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2020-04-16T15:52:52Z</dcterms:modified>
</cp:coreProperties>
</file>