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E\мои документы\СНТ Поляна\Электрификация\ЭЛЕКТРОЭНЕРГИИ ПОТРЕБЛЕНИЕ\П1 ПОТРЕБЛЕНИЕ  ЭЭ  Б и П\Для сайта П1\"/>
    </mc:Choice>
  </mc:AlternateContent>
  <bookViews>
    <workbookView xWindow="240" yWindow="75" windowWidth="15480" windowHeight="11640"/>
  </bookViews>
  <sheets>
    <sheet name="ЯНВ 2021 (2)" sheetId="60" r:id="rId1"/>
  </sheets>
  <calcPr calcId="162913"/>
</workbook>
</file>

<file path=xl/calcChain.xml><?xml version="1.0" encoding="utf-8"?>
<calcChain xmlns="http://schemas.openxmlformats.org/spreadsheetml/2006/main">
  <c r="M9" i="60" l="1"/>
  <c r="AN90" i="60" l="1"/>
  <c r="AM90" i="60"/>
  <c r="AL90" i="60"/>
  <c r="AK90" i="60"/>
  <c r="AJ90" i="60"/>
  <c r="AI90" i="60"/>
  <c r="AH90" i="60"/>
  <c r="AG90" i="60"/>
  <c r="AF90" i="60"/>
  <c r="AE90" i="60"/>
  <c r="AD90" i="60"/>
  <c r="AC90" i="60"/>
  <c r="AB90" i="60"/>
  <c r="AA90" i="60"/>
  <c r="Z90" i="60"/>
  <c r="Y90" i="60"/>
  <c r="X90" i="60"/>
  <c r="W90" i="60"/>
  <c r="V90" i="60"/>
  <c r="U90" i="60"/>
  <c r="AE88" i="60"/>
  <c r="AD88" i="60"/>
  <c r="AC88" i="60"/>
  <c r="AB88" i="60"/>
  <c r="AA88" i="60"/>
  <c r="Z88" i="60"/>
  <c r="Y88" i="60"/>
  <c r="AF87" i="60"/>
  <c r="AF86" i="60"/>
  <c r="AF85" i="60"/>
  <c r="AF84" i="60"/>
  <c r="AF83" i="60"/>
  <c r="AF82" i="60"/>
  <c r="AF81" i="60"/>
  <c r="AF80" i="60"/>
  <c r="AF79" i="60"/>
  <c r="AF78" i="60"/>
  <c r="AF77" i="60"/>
  <c r="AF76" i="60"/>
  <c r="AF75" i="60"/>
  <c r="AF74" i="60"/>
  <c r="AF73" i="60"/>
  <c r="AF72" i="60"/>
  <c r="AF71" i="60"/>
  <c r="AF70" i="60"/>
  <c r="AF69" i="60"/>
  <c r="AF68" i="60"/>
  <c r="AF67" i="60"/>
  <c r="AF66" i="60"/>
  <c r="AF65" i="60"/>
  <c r="AF64" i="60"/>
  <c r="AF63" i="60"/>
  <c r="AF62" i="60"/>
  <c r="AF61" i="60"/>
  <c r="AF60" i="60"/>
  <c r="AF59" i="60"/>
  <c r="AF58" i="60"/>
  <c r="AF57" i="60"/>
  <c r="AF56" i="60"/>
  <c r="AF55" i="60"/>
  <c r="AF54" i="60"/>
  <c r="AF53" i="60"/>
  <c r="AF52" i="60"/>
  <c r="AF88" i="60" s="1"/>
  <c r="AF51" i="60"/>
  <c r="AF50" i="60"/>
  <c r="E35" i="60"/>
  <c r="AF89" i="60" s="1"/>
  <c r="E22" i="60"/>
  <c r="F22" i="60" s="1"/>
  <c r="H22" i="60" s="1"/>
  <c r="P9" i="60"/>
  <c r="L9" i="60"/>
  <c r="N9" i="60" s="1"/>
  <c r="I9" i="60"/>
  <c r="K9" i="60" s="1"/>
  <c r="E9" i="60"/>
  <c r="AH89" i="60" s="1"/>
  <c r="O9" i="60" l="1"/>
  <c r="AI89" i="60"/>
  <c r="AJ89" i="60"/>
  <c r="F35" i="60"/>
  <c r="AG81" i="60" l="1"/>
  <c r="AH81" i="60" s="1"/>
  <c r="AI81" i="60" s="1"/>
  <c r="AG73" i="60"/>
  <c r="AH73" i="60" s="1"/>
  <c r="AI73" i="60" s="1"/>
  <c r="AG65" i="60"/>
  <c r="AH65" i="60" s="1"/>
  <c r="AI65" i="60" s="1"/>
  <c r="AG57" i="60"/>
  <c r="AH57" i="60" s="1"/>
  <c r="AI57" i="60" s="1"/>
  <c r="AG89" i="60"/>
  <c r="AG82" i="60"/>
  <c r="AH82" i="60" s="1"/>
  <c r="AI82" i="60" s="1"/>
  <c r="AG74" i="60"/>
  <c r="AH74" i="60" s="1"/>
  <c r="AI74" i="60" s="1"/>
  <c r="AG83" i="60"/>
  <c r="AH83" i="60" s="1"/>
  <c r="AI83" i="60" s="1"/>
  <c r="AG75" i="60"/>
  <c r="AH75" i="60" s="1"/>
  <c r="AI75" i="60" s="1"/>
  <c r="AG67" i="60"/>
  <c r="AH67" i="60" s="1"/>
  <c r="AI67" i="60" s="1"/>
  <c r="AG59" i="60"/>
  <c r="AH59" i="60" s="1"/>
  <c r="AI59" i="60" s="1"/>
  <c r="AG51" i="60"/>
  <c r="AH51" i="60" s="1"/>
  <c r="AI51" i="60" s="1"/>
  <c r="AG66" i="60"/>
  <c r="AH66" i="60" s="1"/>
  <c r="AI66" i="60" s="1"/>
  <c r="AG50" i="60"/>
  <c r="AG84" i="60"/>
  <c r="AH84" i="60" s="1"/>
  <c r="AI84" i="60" s="1"/>
  <c r="AG76" i="60"/>
  <c r="AH76" i="60" s="1"/>
  <c r="AI76" i="60" s="1"/>
  <c r="AG68" i="60"/>
  <c r="AH68" i="60" s="1"/>
  <c r="AI68" i="60" s="1"/>
  <c r="AG60" i="60"/>
  <c r="AH60" i="60" s="1"/>
  <c r="AI60" i="60" s="1"/>
  <c r="AG52" i="60"/>
  <c r="AH52" i="60" s="1"/>
  <c r="AI52" i="60" s="1"/>
  <c r="AG85" i="60"/>
  <c r="AH85" i="60" s="1"/>
  <c r="AI85" i="60" s="1"/>
  <c r="AG77" i="60"/>
  <c r="AH77" i="60" s="1"/>
  <c r="AI77" i="60" s="1"/>
  <c r="AG69" i="60"/>
  <c r="AH69" i="60" s="1"/>
  <c r="AI69" i="60" s="1"/>
  <c r="AG61" i="60"/>
  <c r="AH61" i="60" s="1"/>
  <c r="AI61" i="60" s="1"/>
  <c r="AG53" i="60"/>
  <c r="AH53" i="60" s="1"/>
  <c r="AI53" i="60" s="1"/>
  <c r="AG80" i="60"/>
  <c r="AH80" i="60" s="1"/>
  <c r="AI80" i="60" s="1"/>
  <c r="AG72" i="60"/>
  <c r="AH72" i="60" s="1"/>
  <c r="AI72" i="60" s="1"/>
  <c r="AG58" i="60"/>
  <c r="AH58" i="60" s="1"/>
  <c r="AI58" i="60" s="1"/>
  <c r="AG86" i="60"/>
  <c r="AH86" i="60" s="1"/>
  <c r="AI86" i="60" s="1"/>
  <c r="AG78" i="60"/>
  <c r="AH78" i="60" s="1"/>
  <c r="AI78" i="60" s="1"/>
  <c r="AG70" i="60"/>
  <c r="AH70" i="60" s="1"/>
  <c r="AI70" i="60" s="1"/>
  <c r="AG62" i="60"/>
  <c r="AH62" i="60" s="1"/>
  <c r="AI62" i="60" s="1"/>
  <c r="AG54" i="60"/>
  <c r="AH54" i="60" s="1"/>
  <c r="AI54" i="60" s="1"/>
  <c r="AG64" i="60"/>
  <c r="AH64" i="60" s="1"/>
  <c r="AI64" i="60" s="1"/>
  <c r="F9" i="60"/>
  <c r="AG87" i="60"/>
  <c r="AH87" i="60" s="1"/>
  <c r="AI87" i="60" s="1"/>
  <c r="AG79" i="60"/>
  <c r="AH79" i="60" s="1"/>
  <c r="AI79" i="60" s="1"/>
  <c r="AG71" i="60"/>
  <c r="AH71" i="60" s="1"/>
  <c r="AI71" i="60" s="1"/>
  <c r="AG63" i="60"/>
  <c r="AH63" i="60" s="1"/>
  <c r="AI63" i="60" s="1"/>
  <c r="AG55" i="60"/>
  <c r="AH55" i="60" s="1"/>
  <c r="AI55" i="60" s="1"/>
  <c r="AG56" i="60"/>
  <c r="AH56" i="60" s="1"/>
  <c r="AI56" i="60" s="1"/>
  <c r="AJ53" i="60" l="1"/>
  <c r="AK53" i="60" s="1"/>
  <c r="AL53" i="60" s="1"/>
  <c r="AJ83" i="60"/>
  <c r="AK83" i="60" s="1"/>
  <c r="AL83" i="60" s="1"/>
  <c r="AJ74" i="60"/>
  <c r="AK74" i="60" s="1"/>
  <c r="AL74" i="60" s="1"/>
  <c r="AJ54" i="60"/>
  <c r="AK54" i="60" s="1"/>
  <c r="AL54" i="60" s="1"/>
  <c r="AJ62" i="60"/>
  <c r="AK62" i="60" s="1"/>
  <c r="AL62" i="60" s="1"/>
  <c r="AJ70" i="60"/>
  <c r="AK70" i="60" s="1"/>
  <c r="AL70" i="60" s="1"/>
  <c r="AJ69" i="60"/>
  <c r="AK69" i="60" s="1"/>
  <c r="AL69" i="60" s="1"/>
  <c r="AG88" i="60"/>
  <c r="AH50" i="60"/>
  <c r="AJ82" i="60"/>
  <c r="AK82" i="60" s="1"/>
  <c r="AL82" i="60" s="1"/>
  <c r="AJ71" i="60"/>
  <c r="AK71" i="60" s="1"/>
  <c r="AL71" i="60" s="1"/>
  <c r="AJ77" i="60"/>
  <c r="AK77" i="60" s="1"/>
  <c r="AL77" i="60" s="1"/>
  <c r="AK66" i="60"/>
  <c r="AL66" i="60" s="1"/>
  <c r="AJ66" i="60"/>
  <c r="AJ84" i="60"/>
  <c r="AK84" i="60" s="1"/>
  <c r="AL84" i="60" s="1"/>
  <c r="AJ85" i="60"/>
  <c r="AK85" i="60" s="1"/>
  <c r="AL85" i="60" s="1"/>
  <c r="AJ51" i="60"/>
  <c r="AK51" i="60" s="1"/>
  <c r="AL51" i="60" s="1"/>
  <c r="AJ57" i="60"/>
  <c r="AK57" i="60" s="1"/>
  <c r="AL57" i="60" s="1"/>
  <c r="AJ55" i="60"/>
  <c r="AK55" i="60" s="1"/>
  <c r="AL55" i="60" s="1"/>
  <c r="AJ78" i="60"/>
  <c r="AK78" i="60" s="1"/>
  <c r="AL78" i="60" s="1"/>
  <c r="AJ59" i="60"/>
  <c r="AK59" i="60" s="1"/>
  <c r="AL59" i="60" s="1"/>
  <c r="AJ65" i="60"/>
  <c r="AK65" i="60" s="1"/>
  <c r="AL65" i="60" s="1"/>
  <c r="AJ76" i="60"/>
  <c r="AK76" i="60" s="1"/>
  <c r="AL76" i="60" s="1"/>
  <c r="AJ63" i="60"/>
  <c r="AK63" i="60" s="1"/>
  <c r="AL63" i="60" s="1"/>
  <c r="AJ79" i="60"/>
  <c r="AK79" i="60" s="1"/>
  <c r="AL79" i="60" s="1"/>
  <c r="AJ87" i="60"/>
  <c r="AK87" i="60" s="1"/>
  <c r="AL87" i="60" s="1"/>
  <c r="AJ58" i="60"/>
  <c r="AK58" i="60" s="1"/>
  <c r="AL58" i="60" s="1"/>
  <c r="AJ52" i="60"/>
  <c r="AK52" i="60" s="1"/>
  <c r="AL52" i="60" s="1"/>
  <c r="AJ72" i="60"/>
  <c r="AK72" i="60" s="1"/>
  <c r="AL72" i="60" s="1"/>
  <c r="AJ60" i="60"/>
  <c r="AK60" i="60" s="1"/>
  <c r="AL60" i="60" s="1"/>
  <c r="AJ67" i="60"/>
  <c r="AK67" i="60" s="1"/>
  <c r="AL67" i="60" s="1"/>
  <c r="AJ73" i="60"/>
  <c r="AK73" i="60" s="1"/>
  <c r="AL73" i="60" s="1"/>
  <c r="AJ56" i="60"/>
  <c r="AK56" i="60" s="1"/>
  <c r="AL56" i="60" s="1"/>
  <c r="AJ61" i="60"/>
  <c r="AK61" i="60" s="1"/>
  <c r="AL61" i="60" s="1"/>
  <c r="AJ86" i="60"/>
  <c r="AK86" i="60" s="1"/>
  <c r="AL86" i="60" s="1"/>
  <c r="AJ64" i="60"/>
  <c r="AK64" i="60" s="1"/>
  <c r="AL64" i="60" s="1"/>
  <c r="AJ80" i="60"/>
  <c r="AK80" i="60" s="1"/>
  <c r="AL80" i="60" s="1"/>
  <c r="AJ68" i="60"/>
  <c r="AK68" i="60" s="1"/>
  <c r="AL68" i="60" s="1"/>
  <c r="AJ75" i="60"/>
  <c r="AK75" i="60" s="1"/>
  <c r="AL75" i="60" s="1"/>
  <c r="AJ81" i="60"/>
  <c r="AK81" i="60" s="1"/>
  <c r="AL81" i="60" s="1"/>
  <c r="AI50" i="60" l="1"/>
  <c r="AH88" i="60"/>
  <c r="AI88" i="60" l="1"/>
  <c r="AJ50" i="60"/>
  <c r="AJ88" i="60" s="1"/>
  <c r="AK89" i="60" l="1"/>
  <c r="AK50" i="60"/>
  <c r="AK88" i="60" l="1"/>
  <c r="AL89" i="60" s="1"/>
  <c r="AL50" i="60"/>
  <c r="AL88" i="60" s="1"/>
</calcChain>
</file>

<file path=xl/sharedStrings.xml><?xml version="1.0" encoding="utf-8"?>
<sst xmlns="http://schemas.openxmlformats.org/spreadsheetml/2006/main" count="373" uniqueCount="145">
  <si>
    <t>#</t>
  </si>
  <si>
    <t>Наименование_Точки_Учета</t>
  </si>
  <si>
    <t>дата</t>
  </si>
  <si>
    <t>СуммАктЭн</t>
  </si>
  <si>
    <t>2556659</t>
  </si>
  <si>
    <t>2753943</t>
  </si>
  <si>
    <t>2550487</t>
  </si>
  <si>
    <t>2598993</t>
  </si>
  <si>
    <t>2558921</t>
  </si>
  <si>
    <t>2553483</t>
  </si>
  <si>
    <t>2815429</t>
  </si>
  <si>
    <t>2804968</t>
  </si>
  <si>
    <t>2804906</t>
  </si>
  <si>
    <t>2815443</t>
  </si>
  <si>
    <t>2816948</t>
  </si>
  <si>
    <t>2816570</t>
  </si>
  <si>
    <t>2816917</t>
  </si>
  <si>
    <t>значение</t>
  </si>
  <si>
    <t>ИТОГО</t>
  </si>
  <si>
    <t>показания счетчиков, кВт</t>
  </si>
  <si>
    <t>показатель</t>
  </si>
  <si>
    <t>%(по внутр.сети)</t>
  </si>
  <si>
    <t>%(в целом)</t>
  </si>
  <si>
    <t>кВт(в целом)</t>
  </si>
  <si>
    <t>Серийный_№</t>
  </si>
  <si>
    <t>2790584</t>
  </si>
  <si>
    <t>2807848</t>
  </si>
  <si>
    <t>Фактический объем</t>
  </si>
  <si>
    <t>Примечание</t>
  </si>
  <si>
    <t>ПРОВЕРКА</t>
  </si>
  <si>
    <t>Показания счетчиков в расчет</t>
  </si>
  <si>
    <t>2830471</t>
  </si>
  <si>
    <t>2608101</t>
  </si>
  <si>
    <t>2769820</t>
  </si>
  <si>
    <t>П1 105_Парамонова Н.А.</t>
  </si>
  <si>
    <t>П1 136_Евдокимов А.Н.</t>
  </si>
  <si>
    <t>П1 139_Гриул М.А.</t>
  </si>
  <si>
    <t>П1 169_170_Волков Алексей</t>
  </si>
  <si>
    <t>П1 204_Мистрюкова М.М.</t>
  </si>
  <si>
    <t>П1 205_Поротиков Н.А.</t>
  </si>
  <si>
    <t>П1 206_Нестерович Е.Н.</t>
  </si>
  <si>
    <t>П1 222_Павлов И.О.</t>
  </si>
  <si>
    <t>П1 23_Постолатий В.А.</t>
  </si>
  <si>
    <t>П1 251_Бухтуева М.В.</t>
  </si>
  <si>
    <t>П1 269Б_Фокин Д.Л.</t>
  </si>
  <si>
    <t>П1 270_Макарова</t>
  </si>
  <si>
    <t>П1 276_Будников В.Т.</t>
  </si>
  <si>
    <t>П1 314_Завадский А.Н.</t>
  </si>
  <si>
    <t>П1 316_Полещук Э.В</t>
  </si>
  <si>
    <t>П1 317_Мокрушина</t>
  </si>
  <si>
    <t>П1 326_Баргамен Н.И.</t>
  </si>
  <si>
    <t>П1 345_Михасева Т.А.</t>
  </si>
  <si>
    <t>П1 360_Герасимович В.П.</t>
  </si>
  <si>
    <t>П1 39_Негина Л.А.</t>
  </si>
  <si>
    <t>П1 400_Новикова Н.Д.</t>
  </si>
  <si>
    <t>П1 41_Виноградова Т.Д.</t>
  </si>
  <si>
    <t>П1 42_Яковлев В.Г.</t>
  </si>
  <si>
    <t>П1 91_Тихонов Е.В.</t>
  </si>
  <si>
    <t>Способ получения показаний:
1=Показания ПУ
2=Показания ПУ с уч.показаний ст.ПУ
РО=расчет.объем показаний
0=Демонтаж счетчика</t>
  </si>
  <si>
    <t>П1 348_Шилько И.П.</t>
  </si>
  <si>
    <t>2811575</t>
  </si>
  <si>
    <t>Вид начисления</t>
  </si>
  <si>
    <t>Тариф сверх соцнормы, руб./кВт</t>
  </si>
  <si>
    <t>2796956</t>
  </si>
  <si>
    <t xml:space="preserve">П1 207 Нестерович А.Н. </t>
  </si>
  <si>
    <t>3862062</t>
  </si>
  <si>
    <t>потери, %</t>
  </si>
  <si>
    <t>Потери в среднем с начала года, %</t>
  </si>
  <si>
    <t>показания ПКУ (Энергосбыт), кВт  
(К трансф.=200)</t>
  </si>
  <si>
    <t>показания стетчика в КТП 
(К трансф.=30)</t>
  </si>
  <si>
    <t>потребление, кВт</t>
  </si>
  <si>
    <t>Корректировка показаний ПУ при отсутствии показаний за текущий год (потребление за аналогичный месяц прошлого года/расчет по среднедневному потреблению) с начала года</t>
  </si>
  <si>
    <t>Корректировка показаний ПУ за прошлые периоды
(включено в сальдо показаний на начало года)</t>
  </si>
  <si>
    <t>2802794</t>
  </si>
  <si>
    <t>3896065</t>
  </si>
  <si>
    <t>3904375</t>
  </si>
  <si>
    <t>3887317</t>
  </si>
  <si>
    <t>3886964</t>
  </si>
  <si>
    <t>первое полугодие 2019</t>
  </si>
  <si>
    <t>второе полугодие 2019</t>
  </si>
  <si>
    <t>Корректировка показаний 
ПУ за текущий год
(показания ст.ПУ минус показания нов.ПУ на дату монтажа )</t>
  </si>
  <si>
    <t>Корректировка показаний ПУ за прошлый год
(не включено в сальдо показаний на начало года)</t>
  </si>
  <si>
    <t>2556448</t>
  </si>
  <si>
    <t>2806572</t>
  </si>
  <si>
    <t>П1 312 Борисов С.А.</t>
  </si>
  <si>
    <t>П1 405 Коркина Е.А.</t>
  </si>
  <si>
    <t>11406173</t>
  </si>
  <si>
    <t>2795352</t>
  </si>
  <si>
    <t>Тариф по соцнорме, руб./кВт</t>
  </si>
  <si>
    <t>потребление,кВт</t>
  </si>
  <si>
    <t>тариф, руб/кВт</t>
  </si>
  <si>
    <t>оплачено в декабре</t>
  </si>
  <si>
    <t>первое полугодие 2020</t>
  </si>
  <si>
    <t>второе полугодие 2020</t>
  </si>
  <si>
    <t>сумма к оплате, руб.</t>
  </si>
  <si>
    <t>разница в тарифах, руб/кВт</t>
  </si>
  <si>
    <t>к возмещению от п2п3п4п5п6 за переиспользование потребления по СН =(161-30)*110-факт.потр.не более 161*110 = 14410-факт.потр.,но не более17710, кВт</t>
  </si>
  <si>
    <t>сумма к возмещению, руб.</t>
  </si>
  <si>
    <t>Сумма к начислению по п1, руб.</t>
  </si>
  <si>
    <t>Расчет возмещения п1 от п2п3п4п5п6 зи использование СН</t>
  </si>
  <si>
    <t xml:space="preserve">Потребление, кВт
</t>
  </si>
  <si>
    <t xml:space="preserve">Потери, кВт
</t>
  </si>
  <si>
    <t xml:space="preserve">Потребление+ потери, кВт
</t>
  </si>
  <si>
    <t xml:space="preserve">Сумаа к начислению по садоводам с учетом возмещения, руб.
</t>
  </si>
  <si>
    <t xml:space="preserve">к возмещению от п2п3п4п5п6 (использование СН), руб.
</t>
  </si>
  <si>
    <t xml:space="preserve">Сумма к оплате, руб. тариф 3,05руб./кВт
</t>
  </si>
  <si>
    <t>П1 167_168_Пустовалова</t>
  </si>
  <si>
    <t>3851920</t>
  </si>
  <si>
    <t>3288231</t>
  </si>
  <si>
    <t>3284556</t>
  </si>
  <si>
    <t>П1 132_Макшанцев (демонтаж 01.08.2020, показания как за август)</t>
  </si>
  <si>
    <t>П1.2 159_Романова О.А.</t>
  </si>
  <si>
    <t>П1.2 88_Григорьев А.С.</t>
  </si>
  <si>
    <t>П1.2 89_Маркин</t>
  </si>
  <si>
    <t>П1.3 349_Бойко А.В.</t>
  </si>
  <si>
    <t>2754160</t>
  </si>
  <si>
    <t>П1.3 356_Волкова О.В.</t>
  </si>
  <si>
    <t>2807715</t>
  </si>
  <si>
    <t>П1.3 5_Елисеева Т.К.</t>
  </si>
  <si>
    <t>2815470</t>
  </si>
  <si>
    <t>П1.3 50_Коваленко В.Е.</t>
  </si>
  <si>
    <t>2558910</t>
  </si>
  <si>
    <t>П1.3 53_Процыкова М.А.</t>
  </si>
  <si>
    <t>2815783</t>
  </si>
  <si>
    <t>месяц</t>
  </si>
  <si>
    <t>кол-во членов партнерства по СН</t>
  </si>
  <si>
    <t>Переплата (-)
Долг(+) 
на 01.01.2021</t>
  </si>
  <si>
    <t>СВОДНАЯ ТАБЛИЦА ПОКАЗАНИЙ 2021 ГОД
ПАРТНЕРСТВО 1</t>
  </si>
  <si>
    <t>Январь 2021</t>
  </si>
  <si>
    <t>Февраль 2021</t>
  </si>
  <si>
    <t>Март 2021</t>
  </si>
  <si>
    <t>Апрель 2021</t>
  </si>
  <si>
    <t>Май 2021</t>
  </si>
  <si>
    <t>Июнь 2021</t>
  </si>
  <si>
    <t>Июль 2021</t>
  </si>
  <si>
    <t>Август 2021</t>
  </si>
  <si>
    <t>Сентябрь 2021</t>
  </si>
  <si>
    <t>Октябрь 2021</t>
  </si>
  <si>
    <t>Ноябрь 2021</t>
  </si>
  <si>
    <t>Декабрь 2021</t>
  </si>
  <si>
    <t>ПАРТНЕРСТВО П1 ДЕКАБРЬ 2020</t>
  </si>
  <si>
    <t>ВСЕГО</t>
  </si>
  <si>
    <t>Оплачено в январе 2021</t>
  </si>
  <si>
    <t>ПАРТНЕРСТВО П1 ЯНВАРЬ 2021</t>
  </si>
  <si>
    <t>Переплата (-)
Долг(+) 
на 01.02.2021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</si>
</sst>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mmmm\ yyyy;@"/>
  </numFmts>
  <fonts count="9" x14ac:knownFonts="1">
    <font>
      <sz val="10"/>
      <name val="Arial"/>
      <charset val="204"/>
    </font>
    <font>
      <b/>
      <sz val="14"/>
      <name val="Arial"/>
      <family val="2"/>
      <charset val="204"/>
    </font>
    <font>
      <sz val="8"/>
      <name val="Arial"/>
      <family val="2"/>
      <charset val="204"/>
    </font>
    <font>
      <sz val="6"/>
      <name val="Arial"/>
      <family val="2"/>
      <charset val="204"/>
    </font>
    <font>
      <b/>
      <sz val="8"/>
      <name val="Arial"/>
      <family val="2"/>
      <charset val="204"/>
    </font>
    <font>
      <sz val="8"/>
      <color theme="0"/>
      <name val="Arial"/>
      <family val="2"/>
      <charset val="204"/>
    </font>
    <font>
      <sz val="8"/>
      <color rgb="FFFF0000"/>
      <name val="Arial"/>
      <family val="2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wrapText="1"/>
    </xf>
  </cellStyleXfs>
  <cellXfs count="86">
    <xf numFmtId="0" fontId="0" fillId="0" borderId="0" xfId="0">
      <alignment wrapText="1"/>
    </xf>
    <xf numFmtId="4" fontId="2" fillId="0" borderId="0" xfId="0" applyNumberFormat="1" applyFont="1" applyAlignment="1">
      <alignment horizontal="left" vertical="top" wrapText="1"/>
    </xf>
    <xf numFmtId="4" fontId="2" fillId="0" borderId="1" xfId="0" applyNumberFormat="1" applyFont="1" applyBorder="1" applyAlignment="1">
      <alignment horizontal="left" vertical="top" wrapText="1"/>
    </xf>
    <xf numFmtId="14" fontId="2" fillId="0" borderId="1" xfId="0" applyNumberFormat="1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left" vertical="top" wrapText="1"/>
    </xf>
    <xf numFmtId="4" fontId="2" fillId="3" borderId="1" xfId="0" applyNumberFormat="1" applyFont="1" applyFill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left" vertical="top" wrapText="1"/>
    </xf>
    <xf numFmtId="4" fontId="2" fillId="4" borderId="1" xfId="0" applyNumberFormat="1" applyFont="1" applyFill="1" applyBorder="1" applyAlignment="1">
      <alignment horizontal="left" vertical="top" wrapText="1"/>
    </xf>
    <xf numFmtId="4" fontId="2" fillId="2" borderId="1" xfId="0" applyNumberFormat="1" applyFont="1" applyFill="1" applyBorder="1" applyAlignment="1">
      <alignment horizontal="left" vertical="top" wrapText="1"/>
    </xf>
    <xf numFmtId="4" fontId="2" fillId="7" borderId="1" xfId="0" applyNumberFormat="1" applyFont="1" applyFill="1" applyBorder="1" applyAlignment="1">
      <alignment horizontal="left" vertical="top" wrapText="1"/>
    </xf>
    <xf numFmtId="14" fontId="2" fillId="3" borderId="1" xfId="0" applyNumberFormat="1" applyFont="1" applyFill="1" applyBorder="1" applyAlignment="1">
      <alignment horizontal="left" vertical="top" wrapText="1"/>
    </xf>
    <xf numFmtId="3" fontId="2" fillId="3" borderId="1" xfId="0" applyNumberFormat="1" applyFont="1" applyFill="1" applyBorder="1" applyAlignment="1">
      <alignment horizontal="left" vertical="top" wrapText="1"/>
    </xf>
    <xf numFmtId="164" fontId="2" fillId="3" borderId="1" xfId="0" applyNumberFormat="1" applyFont="1" applyFill="1" applyBorder="1" applyAlignment="1">
      <alignment horizontal="left" vertical="top" wrapText="1"/>
    </xf>
    <xf numFmtId="4" fontId="2" fillId="0" borderId="2" xfId="0" applyNumberFormat="1" applyFont="1" applyBorder="1" applyAlignment="1">
      <alignment horizontal="left" vertical="top" wrapText="1"/>
    </xf>
    <xf numFmtId="3" fontId="2" fillId="2" borderId="1" xfId="0" applyNumberFormat="1" applyFont="1" applyFill="1" applyBorder="1" applyAlignment="1">
      <alignment horizontal="left" vertical="top" wrapText="1"/>
    </xf>
    <xf numFmtId="164" fontId="2" fillId="2" borderId="1" xfId="0" applyNumberFormat="1" applyFont="1" applyFill="1" applyBorder="1" applyAlignment="1">
      <alignment horizontal="left" vertical="top" wrapText="1"/>
    </xf>
    <xf numFmtId="14" fontId="2" fillId="2" borderId="1" xfId="0" applyNumberFormat="1" applyFont="1" applyFill="1" applyBorder="1" applyAlignment="1">
      <alignment horizontal="left" vertical="top" wrapText="1"/>
    </xf>
    <xf numFmtId="4" fontId="5" fillId="2" borderId="0" xfId="0" applyNumberFormat="1" applyFont="1" applyFill="1" applyBorder="1" applyAlignment="1">
      <alignment horizontal="left" vertical="top" wrapText="1"/>
    </xf>
    <xf numFmtId="4" fontId="2" fillId="3" borderId="2" xfId="0" applyNumberFormat="1" applyFont="1" applyFill="1" applyBorder="1" applyAlignment="1">
      <alignment horizontal="left" vertical="top" wrapText="1"/>
    </xf>
    <xf numFmtId="4" fontId="2" fillId="2" borderId="2" xfId="0" applyNumberFormat="1" applyFont="1" applyFill="1" applyBorder="1" applyAlignment="1">
      <alignment horizontal="left" vertical="top" wrapText="1"/>
    </xf>
    <xf numFmtId="17" fontId="5" fillId="2" borderId="0" xfId="0" applyNumberFormat="1" applyFont="1" applyFill="1" applyBorder="1" applyAlignment="1">
      <alignment horizontal="left" vertical="top" wrapText="1"/>
    </xf>
    <xf numFmtId="4" fontId="5" fillId="2" borderId="0" xfId="0" applyNumberFormat="1" applyFont="1" applyFill="1" applyBorder="1" applyAlignment="1">
      <alignment vertical="top" wrapText="1"/>
    </xf>
    <xf numFmtId="164" fontId="5" fillId="2" borderId="0" xfId="0" applyNumberFormat="1" applyFont="1" applyFill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left" vertical="top" wrapText="1"/>
    </xf>
    <xf numFmtId="3" fontId="2" fillId="2" borderId="1" xfId="0" applyNumberFormat="1" applyFont="1" applyFill="1" applyBorder="1" applyAlignment="1">
      <alignment horizontal="center" vertical="top" wrapText="1"/>
    </xf>
    <xf numFmtId="4" fontId="5" fillId="2" borderId="1" xfId="0" applyNumberFormat="1" applyFont="1" applyFill="1" applyBorder="1" applyAlignment="1">
      <alignment horizontal="left" vertical="top" wrapText="1"/>
    </xf>
    <xf numFmtId="4" fontId="2" fillId="3" borderId="1" xfId="0" applyNumberFormat="1" applyFont="1" applyFill="1" applyBorder="1" applyAlignment="1">
      <alignment horizontal="center" vertical="top" wrapText="1"/>
    </xf>
    <xf numFmtId="4" fontId="3" fillId="3" borderId="1" xfId="0" applyNumberFormat="1" applyFont="1" applyFill="1" applyBorder="1" applyAlignment="1">
      <alignment horizontal="center" vertical="top" wrapText="1"/>
    </xf>
    <xf numFmtId="4" fontId="2" fillId="3" borderId="1" xfId="0" applyNumberFormat="1" applyFont="1" applyFill="1" applyBorder="1" applyAlignment="1">
      <alignment vertical="top" wrapText="1"/>
    </xf>
    <xf numFmtId="4" fontId="3" fillId="3" borderId="1" xfId="0" applyNumberFormat="1" applyFont="1" applyFill="1" applyBorder="1" applyAlignment="1">
      <alignment vertical="top" wrapText="1"/>
    </xf>
    <xf numFmtId="4" fontId="5" fillId="2" borderId="0" xfId="0" applyNumberFormat="1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49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4" fontId="2" fillId="0" borderId="0" xfId="0" applyNumberFormat="1" applyFont="1" applyAlignment="1">
      <alignment horizontal="center" vertical="top" wrapText="1"/>
    </xf>
    <xf numFmtId="0" fontId="0" fillId="0" borderId="1" xfId="0" applyBorder="1" applyAlignment="1">
      <alignment vertical="top" wrapText="1"/>
    </xf>
    <xf numFmtId="164" fontId="0" fillId="0" borderId="1" xfId="0" applyNumberForma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164" fontId="8" fillId="0" borderId="1" xfId="0" applyNumberFormat="1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4" fontId="0" fillId="0" borderId="1" xfId="0" applyNumberFormat="1" applyBorder="1" applyAlignment="1">
      <alignment vertical="top" wrapText="1"/>
    </xf>
    <xf numFmtId="4" fontId="8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4" fontId="0" fillId="11" borderId="1" xfId="0" applyNumberFormat="1" applyFill="1" applyBorder="1" applyAlignment="1">
      <alignment vertical="top" wrapText="1"/>
    </xf>
    <xf numFmtId="4" fontId="8" fillId="11" borderId="1" xfId="0" applyNumberFormat="1" applyFont="1" applyFill="1" applyBorder="1" applyAlignment="1">
      <alignment vertical="top" wrapText="1"/>
    </xf>
    <xf numFmtId="4" fontId="0" fillId="9" borderId="1" xfId="0" applyNumberFormat="1" applyFill="1" applyBorder="1" applyAlignment="1">
      <alignment vertical="top" wrapText="1"/>
    </xf>
    <xf numFmtId="4" fontId="8" fillId="9" borderId="1" xfId="0" applyNumberFormat="1" applyFont="1" applyFill="1" applyBorder="1" applyAlignment="1">
      <alignment vertical="top" wrapText="1"/>
    </xf>
    <xf numFmtId="4" fontId="0" fillId="6" borderId="1" xfId="0" applyNumberFormat="1" applyFill="1" applyBorder="1" applyAlignment="1">
      <alignment vertical="top" wrapText="1"/>
    </xf>
    <xf numFmtId="4" fontId="8" fillId="6" borderId="1" xfId="0" applyNumberFormat="1" applyFont="1" applyFill="1" applyBorder="1" applyAlignment="1">
      <alignment vertical="top" wrapText="1"/>
    </xf>
    <xf numFmtId="4" fontId="0" fillId="8" borderId="1" xfId="0" applyNumberFormat="1" applyFill="1" applyBorder="1" applyAlignment="1">
      <alignment vertical="top" wrapText="1"/>
    </xf>
    <xf numFmtId="4" fontId="8" fillId="8" borderId="1" xfId="0" applyNumberFormat="1" applyFont="1" applyFill="1" applyBorder="1" applyAlignment="1">
      <alignment vertical="top" wrapText="1"/>
    </xf>
    <xf numFmtId="4" fontId="0" fillId="7" borderId="1" xfId="0" applyNumberFormat="1" applyFill="1" applyBorder="1" applyAlignment="1">
      <alignment vertical="top" wrapText="1"/>
    </xf>
    <xf numFmtId="4" fontId="8" fillId="7" borderId="1" xfId="0" applyNumberFormat="1" applyFont="1" applyFill="1" applyBorder="1" applyAlignment="1">
      <alignment vertical="top" wrapText="1"/>
    </xf>
    <xf numFmtId="0" fontId="0" fillId="5" borderId="1" xfId="0" applyFill="1" applyBorder="1" applyAlignment="1">
      <alignment vertical="top" wrapText="1"/>
    </xf>
    <xf numFmtId="4" fontId="0" fillId="5" borderId="1" xfId="0" applyNumberFormat="1" applyFill="1" applyBorder="1" applyAlignment="1">
      <alignment vertical="top" wrapText="1"/>
    </xf>
    <xf numFmtId="0" fontId="0" fillId="5" borderId="1" xfId="0" applyFill="1" applyBorder="1" applyAlignment="1">
      <alignment horizontal="center" vertical="top" wrapText="1"/>
    </xf>
    <xf numFmtId="0" fontId="0" fillId="5" borderId="0" xfId="0" applyFill="1" applyAlignment="1">
      <alignment vertical="top" wrapText="1"/>
    </xf>
    <xf numFmtId="0" fontId="0" fillId="4" borderId="1" xfId="0" applyFill="1" applyBorder="1" applyAlignment="1">
      <alignment vertical="top" wrapText="1"/>
    </xf>
    <xf numFmtId="4" fontId="0" fillId="4" borderId="1" xfId="0" applyNumberFormat="1" applyFill="1" applyBorder="1" applyAlignment="1">
      <alignment vertical="top" wrapText="1"/>
    </xf>
    <xf numFmtId="0" fontId="0" fillId="4" borderId="1" xfId="0" applyFill="1" applyBorder="1" applyAlignment="1">
      <alignment horizontal="center" vertical="top" wrapText="1"/>
    </xf>
    <xf numFmtId="0" fontId="0" fillId="4" borderId="0" xfId="0" applyFill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4" fontId="0" fillId="10" borderId="1" xfId="0" applyNumberFormat="1" applyFill="1" applyBorder="1" applyAlignment="1">
      <alignment vertical="top" wrapText="1"/>
    </xf>
    <xf numFmtId="4" fontId="8" fillId="10" borderId="1" xfId="0" applyNumberFormat="1" applyFont="1" applyFill="1" applyBorder="1" applyAlignment="1">
      <alignment vertical="top" wrapText="1"/>
    </xf>
    <xf numFmtId="4" fontId="0" fillId="3" borderId="1" xfId="0" applyNumberFormat="1" applyFill="1" applyBorder="1" applyAlignment="1">
      <alignment vertical="top" wrapText="1"/>
    </xf>
    <xf numFmtId="4" fontId="8" fillId="3" borderId="1" xfId="0" applyNumberFormat="1" applyFont="1" applyFill="1" applyBorder="1" applyAlignment="1">
      <alignment vertical="top" wrapText="1"/>
    </xf>
    <xf numFmtId="0" fontId="7" fillId="5" borderId="1" xfId="0" applyFont="1" applyFill="1" applyBorder="1" applyAlignment="1">
      <alignment vertical="top" wrapText="1"/>
    </xf>
    <xf numFmtId="0" fontId="7" fillId="4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vertical="top" wrapText="1"/>
    </xf>
    <xf numFmtId="4" fontId="2" fillId="4" borderId="1" xfId="0" applyNumberFormat="1" applyFont="1" applyFill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4" fontId="8" fillId="4" borderId="1" xfId="0" applyNumberFormat="1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2" fillId="5" borderId="1" xfId="0" applyFont="1" applyFill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center" vertical="top" wrapText="1"/>
    </xf>
    <xf numFmtId="4" fontId="5" fillId="2" borderId="0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90"/>
  <sheetViews>
    <sheetView tabSelected="1" topLeftCell="X64" workbookViewId="0">
      <selection activeCell="M10" sqref="M10"/>
    </sheetView>
  </sheetViews>
  <sheetFormatPr defaultRowHeight="18" customHeight="1" x14ac:dyDescent="0.2"/>
  <cols>
    <col min="1" max="1" width="9.140625" style="31"/>
    <col min="2" max="2" width="23.85546875" style="31" customWidth="1"/>
    <col min="3" max="3" width="9.140625" style="31"/>
    <col min="4" max="4" width="13.7109375" style="31" bestFit="1" customWidth="1"/>
    <col min="5" max="5" width="9.28515625" style="31" bestFit="1" customWidth="1"/>
    <col min="6" max="6" width="10.140625" style="31" bestFit="1" customWidth="1"/>
    <col min="7" max="7" width="9.28515625" style="31" bestFit="1" customWidth="1"/>
    <col min="8" max="8" width="9.7109375" style="31" bestFit="1" customWidth="1"/>
    <col min="9" max="10" width="9.28515625" style="31" bestFit="1" customWidth="1"/>
    <col min="11" max="11" width="10.140625" style="31" bestFit="1" customWidth="1"/>
    <col min="12" max="15" width="9.28515625" style="31" bestFit="1" customWidth="1"/>
    <col min="16" max="16" width="10.85546875" style="31" customWidth="1"/>
    <col min="17" max="17" width="9.28515625" style="31" bestFit="1" customWidth="1"/>
    <col min="18" max="18" width="12.28515625" style="31" bestFit="1" customWidth="1"/>
    <col min="19" max="19" width="9.28515625" style="32" bestFit="1" customWidth="1"/>
    <col min="20" max="20" width="14.85546875" style="31" customWidth="1"/>
    <col min="21" max="21" width="9.140625" style="31"/>
    <col min="22" max="22" width="24.85546875" style="31" customWidth="1"/>
    <col min="23" max="23" width="9.140625" style="31"/>
    <col min="24" max="24" width="13.7109375" style="31" bestFit="1" customWidth="1"/>
    <col min="25" max="25" width="13.7109375" style="31" customWidth="1"/>
    <col min="26" max="26" width="10.140625" style="31" bestFit="1" customWidth="1"/>
    <col min="27" max="27" width="9.28515625" style="31" bestFit="1" customWidth="1"/>
    <col min="28" max="28" width="9.7109375" style="31" bestFit="1" customWidth="1"/>
    <col min="29" max="30" width="9.28515625" style="31" bestFit="1" customWidth="1"/>
    <col min="31" max="31" width="10.140625" style="31" bestFit="1" customWidth="1"/>
    <col min="32" max="38" width="9.28515625" style="31" bestFit="1" customWidth="1"/>
    <col min="39" max="39" width="9.140625" style="32"/>
    <col min="40" max="40" width="12" style="45" customWidth="1"/>
    <col min="41" max="16384" width="9.140625" style="31"/>
  </cols>
  <sheetData>
    <row r="2" spans="1:20" ht="26.25" customHeight="1" x14ac:dyDescent="0.2">
      <c r="A2" s="82" t="s">
        <v>127</v>
      </c>
      <c r="B2" s="82"/>
      <c r="C2" s="82"/>
      <c r="D2" s="82"/>
      <c r="E2" s="82"/>
      <c r="F2" s="82"/>
      <c r="G2" s="82"/>
      <c r="H2" s="82"/>
      <c r="I2" s="1"/>
      <c r="J2" s="1"/>
      <c r="K2" s="1"/>
      <c r="L2" s="1"/>
      <c r="M2" s="1"/>
      <c r="N2" s="1"/>
      <c r="O2" s="1"/>
      <c r="P2" s="1"/>
      <c r="Q2" s="1"/>
      <c r="R2" s="1"/>
      <c r="S2" s="36"/>
      <c r="T2" s="1"/>
    </row>
    <row r="3" spans="1:20" ht="18" customHeight="1" x14ac:dyDescent="0.2">
      <c r="A3" s="5"/>
      <c r="B3" s="5" t="s">
        <v>20</v>
      </c>
      <c r="C3" s="5" t="s">
        <v>2</v>
      </c>
      <c r="D3" s="5" t="s">
        <v>17</v>
      </c>
      <c r="E3" s="5" t="s">
        <v>70</v>
      </c>
      <c r="F3" s="5" t="s">
        <v>66</v>
      </c>
      <c r="G3" s="5" t="s">
        <v>28</v>
      </c>
      <c r="H3" s="5" t="s">
        <v>67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</row>
    <row r="4" spans="1:20" ht="18" customHeight="1" x14ac:dyDescent="0.2">
      <c r="A4" s="2"/>
      <c r="B4" s="2" t="s">
        <v>88</v>
      </c>
      <c r="C4" s="2" t="s">
        <v>92</v>
      </c>
      <c r="D4" s="2">
        <v>1.9</v>
      </c>
      <c r="E4" s="2"/>
      <c r="F4" s="2"/>
      <c r="G4" s="2"/>
      <c r="H4" s="2"/>
      <c r="I4" s="20"/>
      <c r="J4" s="21"/>
      <c r="K4" s="21"/>
      <c r="L4" s="21"/>
      <c r="M4" s="20"/>
      <c r="N4" s="21"/>
      <c r="O4" s="21"/>
      <c r="P4" s="21"/>
      <c r="Q4" s="22"/>
      <c r="R4" s="17"/>
      <c r="S4" s="30"/>
      <c r="T4" s="17"/>
    </row>
    <row r="5" spans="1:20" ht="18" customHeight="1" x14ac:dyDescent="0.2">
      <c r="A5" s="2"/>
      <c r="B5" s="2" t="s">
        <v>62</v>
      </c>
      <c r="C5" s="2" t="s">
        <v>78</v>
      </c>
      <c r="D5" s="2">
        <v>3.05</v>
      </c>
      <c r="E5" s="2"/>
      <c r="F5" s="2"/>
      <c r="G5" s="2"/>
      <c r="H5" s="2"/>
      <c r="I5" s="17"/>
      <c r="J5" s="17"/>
      <c r="K5" s="17"/>
      <c r="L5" s="17"/>
      <c r="M5" s="17"/>
      <c r="N5" s="17"/>
      <c r="O5" s="17"/>
      <c r="P5" s="17"/>
      <c r="Q5" s="17"/>
      <c r="R5" s="17"/>
      <c r="S5" s="30"/>
      <c r="T5" s="17"/>
    </row>
    <row r="6" spans="1:20" ht="18" customHeight="1" x14ac:dyDescent="0.2">
      <c r="A6" s="2"/>
      <c r="B6" s="2" t="s">
        <v>88</v>
      </c>
      <c r="C6" s="2" t="s">
        <v>93</v>
      </c>
      <c r="D6" s="2">
        <v>1.98</v>
      </c>
      <c r="E6" s="2"/>
      <c r="F6" s="2"/>
      <c r="G6" s="2"/>
      <c r="H6" s="2"/>
      <c r="I6" s="17"/>
      <c r="J6" s="17"/>
      <c r="K6" s="17"/>
      <c r="L6" s="17"/>
      <c r="M6" s="17"/>
      <c r="N6" s="17"/>
      <c r="O6" s="17"/>
      <c r="P6" s="17"/>
      <c r="Q6" s="17"/>
      <c r="R6" s="17"/>
      <c r="S6" s="30"/>
      <c r="T6" s="17"/>
    </row>
    <row r="7" spans="1:20" ht="18" customHeight="1" x14ac:dyDescent="0.2">
      <c r="A7" s="2"/>
      <c r="B7" s="2" t="s">
        <v>62</v>
      </c>
      <c r="C7" s="2" t="s">
        <v>79</v>
      </c>
      <c r="D7" s="2">
        <v>3.2</v>
      </c>
      <c r="E7" s="2"/>
      <c r="F7" s="2"/>
      <c r="G7" s="2"/>
      <c r="H7" s="13"/>
      <c r="I7" s="84" t="s">
        <v>99</v>
      </c>
      <c r="J7" s="84"/>
      <c r="K7" s="84"/>
      <c r="L7" s="84"/>
      <c r="M7" s="84"/>
      <c r="N7" s="84"/>
      <c r="O7" s="84"/>
      <c r="P7" s="25"/>
      <c r="Q7" s="25"/>
      <c r="R7" s="17"/>
      <c r="S7" s="30"/>
      <c r="T7" s="17"/>
    </row>
    <row r="8" spans="1:20" ht="24.75" customHeight="1" x14ac:dyDescent="0.2">
      <c r="A8" s="5"/>
      <c r="B8" s="5" t="s">
        <v>68</v>
      </c>
      <c r="C8" s="10">
        <v>44190</v>
      </c>
      <c r="D8" s="5">
        <v>507800</v>
      </c>
      <c r="E8" s="5"/>
      <c r="F8" s="5"/>
      <c r="G8" s="5"/>
      <c r="H8" s="18"/>
      <c r="I8" s="26" t="s">
        <v>89</v>
      </c>
      <c r="J8" s="26" t="s">
        <v>90</v>
      </c>
      <c r="K8" s="26" t="s">
        <v>94</v>
      </c>
      <c r="L8" s="27" t="s">
        <v>96</v>
      </c>
      <c r="M8" s="26" t="s">
        <v>95</v>
      </c>
      <c r="N8" s="26" t="s">
        <v>97</v>
      </c>
      <c r="O8" s="26" t="s">
        <v>98</v>
      </c>
      <c r="P8" s="8" t="s">
        <v>124</v>
      </c>
      <c r="Q8" s="8" t="s">
        <v>125</v>
      </c>
      <c r="R8" s="17"/>
      <c r="S8" s="30"/>
      <c r="T8" s="17"/>
    </row>
    <row r="9" spans="1:20" ht="18" customHeight="1" x14ac:dyDescent="0.2">
      <c r="A9" s="6">
        <v>1</v>
      </c>
      <c r="B9" s="33" t="s">
        <v>128</v>
      </c>
      <c r="C9" s="3">
        <v>44221</v>
      </c>
      <c r="D9" s="8">
        <v>525600</v>
      </c>
      <c r="E9" s="2">
        <f>D9-D8</f>
        <v>17800</v>
      </c>
      <c r="F9" s="2">
        <f>F35/E35*100</f>
        <v>12.737857879362711</v>
      </c>
      <c r="G9" s="2" t="s">
        <v>22</v>
      </c>
      <c r="H9" s="13"/>
      <c r="I9" s="8">
        <f>E9</f>
        <v>17800</v>
      </c>
      <c r="J9" s="8">
        <v>3.05</v>
      </c>
      <c r="K9" s="9">
        <f>I9*J9</f>
        <v>54290</v>
      </c>
      <c r="L9" s="8">
        <f>-37*110</f>
        <v>-4070</v>
      </c>
      <c r="M9" s="8">
        <f>3.05-1.9</f>
        <v>1.1499999999999999</v>
      </c>
      <c r="N9" s="9">
        <f>L9*M9</f>
        <v>-4680.5</v>
      </c>
      <c r="O9" s="7">
        <f>K9+N9</f>
        <v>49609.5</v>
      </c>
      <c r="P9" s="15" t="str">
        <f>B9</f>
        <v>Январь 2021</v>
      </c>
      <c r="Q9" s="24">
        <v>37</v>
      </c>
      <c r="R9" s="17"/>
      <c r="S9" s="30"/>
      <c r="T9" s="17"/>
    </row>
    <row r="10" spans="1:20" ht="18" customHeight="1" x14ac:dyDescent="0.2">
      <c r="A10" s="6">
        <v>2</v>
      </c>
      <c r="B10" s="33" t="s">
        <v>129</v>
      </c>
      <c r="C10" s="3"/>
      <c r="D10" s="2"/>
      <c r="E10" s="2"/>
      <c r="F10" s="2"/>
      <c r="G10" s="2"/>
      <c r="H10" s="13"/>
      <c r="I10" s="8"/>
      <c r="J10" s="8"/>
      <c r="K10" s="9"/>
      <c r="L10" s="8"/>
      <c r="M10" s="8"/>
      <c r="N10" s="9"/>
      <c r="O10" s="7"/>
      <c r="P10" s="15"/>
      <c r="Q10" s="24"/>
      <c r="R10" s="17"/>
      <c r="S10" s="30"/>
      <c r="T10" s="17"/>
    </row>
    <row r="11" spans="1:20" ht="18" customHeight="1" x14ac:dyDescent="0.2">
      <c r="A11" s="6">
        <v>3</v>
      </c>
      <c r="B11" s="33" t="s">
        <v>130</v>
      </c>
      <c r="C11" s="3"/>
      <c r="D11" s="2"/>
      <c r="E11" s="2"/>
      <c r="F11" s="2"/>
      <c r="G11" s="2"/>
      <c r="H11" s="13"/>
      <c r="I11" s="8"/>
      <c r="J11" s="8"/>
      <c r="K11" s="9"/>
      <c r="L11" s="8"/>
      <c r="M11" s="8"/>
      <c r="N11" s="9"/>
      <c r="O11" s="7"/>
      <c r="P11" s="15"/>
      <c r="Q11" s="24"/>
      <c r="R11" s="17"/>
      <c r="S11" s="30"/>
      <c r="T11" s="17"/>
    </row>
    <row r="12" spans="1:20" ht="18" customHeight="1" x14ac:dyDescent="0.2">
      <c r="A12" s="6">
        <v>4</v>
      </c>
      <c r="B12" s="33" t="s">
        <v>131</v>
      </c>
      <c r="C12" s="3"/>
      <c r="D12" s="2"/>
      <c r="E12" s="2"/>
      <c r="F12" s="2"/>
      <c r="G12" s="2"/>
      <c r="H12" s="13"/>
      <c r="I12" s="8"/>
      <c r="J12" s="8"/>
      <c r="K12" s="9"/>
      <c r="L12" s="8"/>
      <c r="M12" s="8"/>
      <c r="N12" s="9"/>
      <c r="O12" s="7"/>
      <c r="P12" s="15"/>
      <c r="Q12" s="24"/>
      <c r="R12" s="17"/>
      <c r="S12" s="30"/>
      <c r="T12" s="17"/>
    </row>
    <row r="13" spans="1:20" ht="18" customHeight="1" x14ac:dyDescent="0.2">
      <c r="A13" s="6">
        <v>5</v>
      </c>
      <c r="B13" s="33" t="s">
        <v>132</v>
      </c>
      <c r="C13" s="3"/>
      <c r="D13" s="2"/>
      <c r="E13" s="2"/>
      <c r="F13" s="2"/>
      <c r="G13" s="2"/>
      <c r="H13" s="13"/>
      <c r="I13" s="8"/>
      <c r="J13" s="8"/>
      <c r="K13" s="9"/>
      <c r="L13" s="8"/>
      <c r="M13" s="8"/>
      <c r="N13" s="9"/>
      <c r="O13" s="7"/>
      <c r="P13" s="15"/>
      <c r="Q13" s="24"/>
      <c r="R13" s="17"/>
      <c r="S13" s="30"/>
      <c r="T13" s="17"/>
    </row>
    <row r="14" spans="1:20" ht="18" customHeight="1" x14ac:dyDescent="0.2">
      <c r="A14" s="6">
        <v>6</v>
      </c>
      <c r="B14" s="33" t="s">
        <v>133</v>
      </c>
      <c r="C14" s="3"/>
      <c r="D14" s="2"/>
      <c r="E14" s="2"/>
      <c r="F14" s="2"/>
      <c r="G14" s="2"/>
      <c r="H14" s="13"/>
      <c r="I14" s="8"/>
      <c r="J14" s="8"/>
      <c r="K14" s="9"/>
      <c r="L14" s="8"/>
      <c r="M14" s="8"/>
      <c r="N14" s="9"/>
      <c r="O14" s="7"/>
      <c r="P14" s="15"/>
      <c r="Q14" s="24"/>
      <c r="R14" s="17"/>
      <c r="S14" s="30"/>
      <c r="T14" s="17"/>
    </row>
    <row r="15" spans="1:20" ht="18" customHeight="1" x14ac:dyDescent="0.2">
      <c r="A15" s="6">
        <v>7</v>
      </c>
      <c r="B15" s="33" t="s">
        <v>134</v>
      </c>
      <c r="C15" s="3"/>
      <c r="D15" s="2"/>
      <c r="E15" s="2"/>
      <c r="F15" s="2"/>
      <c r="G15" s="2"/>
      <c r="H15" s="13"/>
      <c r="I15" s="8"/>
      <c r="J15" s="8"/>
      <c r="K15" s="9"/>
      <c r="L15" s="8"/>
      <c r="M15" s="8"/>
      <c r="N15" s="9"/>
      <c r="O15" s="7"/>
      <c r="P15" s="15"/>
      <c r="Q15" s="24"/>
      <c r="R15" s="17"/>
      <c r="S15" s="30"/>
      <c r="T15" s="17"/>
    </row>
    <row r="16" spans="1:20" ht="18" customHeight="1" x14ac:dyDescent="0.2">
      <c r="A16" s="6">
        <v>8</v>
      </c>
      <c r="B16" s="33" t="s">
        <v>135</v>
      </c>
      <c r="C16" s="3"/>
      <c r="D16" s="2"/>
      <c r="E16" s="2"/>
      <c r="F16" s="2"/>
      <c r="G16" s="2"/>
      <c r="H16" s="13"/>
      <c r="I16" s="8"/>
      <c r="J16" s="8"/>
      <c r="K16" s="9"/>
      <c r="L16" s="8"/>
      <c r="M16" s="8"/>
      <c r="N16" s="9"/>
      <c r="O16" s="7"/>
      <c r="P16" s="15"/>
      <c r="Q16" s="24"/>
      <c r="R16" s="17"/>
      <c r="S16" s="30"/>
      <c r="T16" s="17"/>
    </row>
    <row r="17" spans="1:20" ht="18" customHeight="1" x14ac:dyDescent="0.2">
      <c r="A17" s="6">
        <v>9</v>
      </c>
      <c r="B17" s="33" t="s">
        <v>136</v>
      </c>
      <c r="C17" s="3"/>
      <c r="D17" s="2"/>
      <c r="E17" s="2"/>
      <c r="F17" s="2"/>
      <c r="G17" s="2"/>
      <c r="H17" s="13"/>
      <c r="I17" s="8"/>
      <c r="J17" s="8"/>
      <c r="K17" s="9"/>
      <c r="L17" s="8"/>
      <c r="M17" s="8"/>
      <c r="N17" s="9"/>
      <c r="O17" s="7"/>
      <c r="P17" s="15"/>
      <c r="Q17" s="24"/>
      <c r="R17" s="17"/>
      <c r="S17" s="30"/>
      <c r="T17" s="17"/>
    </row>
    <row r="18" spans="1:20" ht="18" customHeight="1" x14ac:dyDescent="0.2">
      <c r="A18" s="6">
        <v>10</v>
      </c>
      <c r="B18" s="33" t="s">
        <v>137</v>
      </c>
      <c r="C18" s="3"/>
      <c r="D18" s="2"/>
      <c r="E18" s="2"/>
      <c r="F18" s="2"/>
      <c r="G18" s="2"/>
      <c r="H18" s="13"/>
      <c r="I18" s="8"/>
      <c r="J18" s="8"/>
      <c r="K18" s="9"/>
      <c r="L18" s="8"/>
      <c r="M18" s="8"/>
      <c r="N18" s="9"/>
      <c r="O18" s="7"/>
      <c r="P18" s="15"/>
      <c r="Q18" s="24"/>
      <c r="R18" s="17"/>
      <c r="S18" s="30"/>
      <c r="T18" s="17"/>
    </row>
    <row r="19" spans="1:20" ht="18" customHeight="1" x14ac:dyDescent="0.2">
      <c r="A19" s="6">
        <v>11</v>
      </c>
      <c r="B19" s="33" t="s">
        <v>138</v>
      </c>
      <c r="C19" s="3"/>
      <c r="D19" s="2"/>
      <c r="E19" s="2"/>
      <c r="F19" s="2"/>
      <c r="G19" s="2"/>
      <c r="H19" s="13"/>
      <c r="I19" s="8"/>
      <c r="J19" s="8"/>
      <c r="K19" s="9"/>
      <c r="L19" s="8"/>
      <c r="M19" s="8"/>
      <c r="N19" s="9"/>
      <c r="O19" s="7"/>
      <c r="P19" s="15"/>
      <c r="Q19" s="24"/>
      <c r="R19" s="17"/>
      <c r="S19" s="30"/>
      <c r="T19" s="17"/>
    </row>
    <row r="20" spans="1:20" ht="18" customHeight="1" x14ac:dyDescent="0.2">
      <c r="A20" s="14">
        <v>12</v>
      </c>
      <c r="B20" s="33" t="s">
        <v>139</v>
      </c>
      <c r="C20" s="16"/>
      <c r="D20" s="8"/>
      <c r="E20" s="2"/>
      <c r="F20" s="2"/>
      <c r="G20" s="8"/>
      <c r="H20" s="19"/>
      <c r="I20" s="8"/>
      <c r="J20" s="8"/>
      <c r="K20" s="9"/>
      <c r="L20" s="8"/>
      <c r="M20" s="8"/>
      <c r="N20" s="9"/>
      <c r="O20" s="7"/>
      <c r="P20" s="15"/>
      <c r="Q20" s="24"/>
      <c r="R20" s="17"/>
      <c r="S20" s="30"/>
      <c r="T20" s="17"/>
    </row>
    <row r="21" spans="1:20" ht="18" customHeight="1" x14ac:dyDescent="0.2">
      <c r="A21" s="11"/>
      <c r="B21" s="12" t="s">
        <v>69</v>
      </c>
      <c r="C21" s="10">
        <v>44196</v>
      </c>
      <c r="D21" s="5">
        <v>567043.82999999996</v>
      </c>
      <c r="E21" s="5"/>
      <c r="F21" s="5"/>
      <c r="G21" s="5"/>
      <c r="H21" s="18"/>
      <c r="I21" s="28"/>
      <c r="J21" s="28"/>
      <c r="K21" s="28"/>
      <c r="L21" s="29"/>
      <c r="M21" s="28"/>
      <c r="N21" s="28"/>
      <c r="O21" s="5"/>
      <c r="P21" s="8"/>
      <c r="Q21" s="24"/>
      <c r="R21" s="17"/>
      <c r="S21" s="30"/>
      <c r="T21" s="17"/>
    </row>
    <row r="22" spans="1:20" ht="18" customHeight="1" x14ac:dyDescent="0.2">
      <c r="A22" s="6">
        <v>1</v>
      </c>
      <c r="B22" s="34" t="s">
        <v>128</v>
      </c>
      <c r="C22" s="3">
        <v>44228</v>
      </c>
      <c r="D22" s="2">
        <v>584346.56999999995</v>
      </c>
      <c r="E22" s="2">
        <f>D22-D21</f>
        <v>17302.739999999991</v>
      </c>
      <c r="F22" s="2">
        <f>(E22-E35)/E35*100</f>
        <v>9.5884181485147906</v>
      </c>
      <c r="G22" s="2" t="s">
        <v>21</v>
      </c>
      <c r="H22" s="2">
        <f>F22</f>
        <v>9.5884181485147906</v>
      </c>
      <c r="I22" s="23"/>
      <c r="J22" s="23"/>
      <c r="K22" s="23"/>
      <c r="L22" s="23"/>
      <c r="M22" s="23"/>
      <c r="N22" s="23"/>
      <c r="O22" s="1"/>
      <c r="P22" s="1"/>
      <c r="Q22" s="1"/>
      <c r="R22" s="17"/>
      <c r="S22" s="30"/>
      <c r="T22" s="17"/>
    </row>
    <row r="23" spans="1:20" ht="18" customHeight="1" x14ac:dyDescent="0.2">
      <c r="A23" s="6">
        <v>2</v>
      </c>
      <c r="B23" s="34" t="s">
        <v>129</v>
      </c>
      <c r="C23" s="3"/>
      <c r="D23" s="2"/>
      <c r="E23" s="2"/>
      <c r="F23" s="2"/>
      <c r="G23" s="2"/>
      <c r="H23" s="2"/>
      <c r="I23" s="23"/>
      <c r="J23" s="23"/>
      <c r="K23" s="23"/>
      <c r="L23" s="23"/>
      <c r="M23" s="23"/>
      <c r="N23" s="23"/>
      <c r="O23" s="1"/>
      <c r="P23" s="1"/>
      <c r="Q23" s="1"/>
      <c r="R23" s="17"/>
      <c r="S23" s="30"/>
      <c r="T23" s="17"/>
    </row>
    <row r="24" spans="1:20" ht="18" customHeight="1" x14ac:dyDescent="0.2">
      <c r="A24" s="14">
        <v>3</v>
      </c>
      <c r="B24" s="35" t="s">
        <v>130</v>
      </c>
      <c r="C24" s="16"/>
      <c r="D24" s="8"/>
      <c r="E24" s="8"/>
      <c r="F24" s="8"/>
      <c r="G24" s="8"/>
      <c r="H24" s="8"/>
      <c r="I24" s="23"/>
      <c r="J24" s="23"/>
      <c r="K24" s="23"/>
      <c r="L24" s="23"/>
      <c r="M24" s="23"/>
      <c r="N24" s="23"/>
      <c r="O24" s="1"/>
      <c r="P24" s="1"/>
      <c r="Q24" s="1"/>
      <c r="R24" s="1"/>
      <c r="S24" s="36"/>
      <c r="T24" s="1"/>
    </row>
    <row r="25" spans="1:20" ht="18" customHeight="1" x14ac:dyDescent="0.2">
      <c r="A25" s="6">
        <v>4</v>
      </c>
      <c r="B25" s="34" t="s">
        <v>131</v>
      </c>
      <c r="C25" s="3"/>
      <c r="D25" s="2"/>
      <c r="E25" s="2"/>
      <c r="F25" s="2"/>
      <c r="G25" s="2"/>
      <c r="H25" s="2"/>
      <c r="I25" s="23"/>
      <c r="J25" s="23"/>
      <c r="K25" s="23"/>
      <c r="L25" s="23"/>
      <c r="M25" s="23"/>
      <c r="N25" s="23"/>
      <c r="O25" s="1"/>
      <c r="P25" s="1"/>
      <c r="Q25" s="1"/>
      <c r="R25" s="1"/>
      <c r="S25" s="36"/>
      <c r="T25" s="1"/>
    </row>
    <row r="26" spans="1:20" ht="18" customHeight="1" x14ac:dyDescent="0.2">
      <c r="A26" s="6">
        <v>5</v>
      </c>
      <c r="B26" s="34" t="s">
        <v>132</v>
      </c>
      <c r="C26" s="3"/>
      <c r="D26" s="2"/>
      <c r="E26" s="2"/>
      <c r="F26" s="2"/>
      <c r="G26" s="2"/>
      <c r="H26" s="2"/>
      <c r="I26" s="23"/>
      <c r="J26" s="23"/>
      <c r="K26" s="23"/>
      <c r="L26" s="23"/>
      <c r="M26" s="23"/>
      <c r="N26" s="23"/>
      <c r="O26" s="1"/>
      <c r="P26" s="1"/>
      <c r="Q26" s="1"/>
      <c r="R26" s="1"/>
      <c r="S26" s="36"/>
      <c r="T26" s="1"/>
    </row>
    <row r="27" spans="1:20" ht="18" customHeight="1" x14ac:dyDescent="0.2">
      <c r="A27" s="6">
        <v>6</v>
      </c>
      <c r="B27" s="34" t="s">
        <v>133</v>
      </c>
      <c r="C27" s="3"/>
      <c r="D27" s="2"/>
      <c r="E27" s="2"/>
      <c r="F27" s="2"/>
      <c r="G27" s="2"/>
      <c r="H27" s="2"/>
      <c r="I27" s="23"/>
      <c r="J27" s="23"/>
      <c r="K27" s="23"/>
      <c r="L27" s="23"/>
      <c r="M27" s="23"/>
      <c r="N27" s="23"/>
      <c r="O27" s="1"/>
      <c r="P27" s="1"/>
      <c r="Q27" s="1"/>
      <c r="R27" s="1"/>
      <c r="S27" s="36"/>
      <c r="T27" s="1"/>
    </row>
    <row r="28" spans="1:20" ht="18" customHeight="1" x14ac:dyDescent="0.2">
      <c r="A28" s="6">
        <v>7</v>
      </c>
      <c r="B28" s="34" t="s">
        <v>134</v>
      </c>
      <c r="C28" s="3"/>
      <c r="D28" s="2"/>
      <c r="E28" s="2"/>
      <c r="F28" s="2"/>
      <c r="G28" s="2"/>
      <c r="H28" s="2"/>
      <c r="I28" s="23"/>
      <c r="J28" s="23"/>
      <c r="K28" s="23"/>
      <c r="L28" s="23"/>
      <c r="M28" s="23"/>
      <c r="N28" s="23"/>
      <c r="O28" s="1"/>
      <c r="P28" s="1"/>
      <c r="Q28" s="1"/>
      <c r="R28" s="1"/>
      <c r="S28" s="36"/>
      <c r="T28" s="1"/>
    </row>
    <row r="29" spans="1:20" ht="18" customHeight="1" x14ac:dyDescent="0.2">
      <c r="A29" s="6">
        <v>8</v>
      </c>
      <c r="B29" s="34" t="s">
        <v>135</v>
      </c>
      <c r="C29" s="3"/>
      <c r="D29" s="2"/>
      <c r="E29" s="2"/>
      <c r="F29" s="2"/>
      <c r="G29" s="2"/>
      <c r="H29" s="2"/>
      <c r="I29" s="23"/>
      <c r="J29" s="23"/>
      <c r="K29" s="23"/>
      <c r="L29" s="23"/>
      <c r="M29" s="23"/>
      <c r="N29" s="23"/>
      <c r="O29" s="1"/>
      <c r="P29" s="1"/>
      <c r="Q29" s="1"/>
      <c r="R29" s="1"/>
      <c r="S29" s="36"/>
      <c r="T29" s="1"/>
    </row>
    <row r="30" spans="1:20" ht="18" customHeight="1" x14ac:dyDescent="0.2">
      <c r="A30" s="6">
        <v>9</v>
      </c>
      <c r="B30" s="34" t="s">
        <v>136</v>
      </c>
      <c r="C30" s="3"/>
      <c r="D30" s="2"/>
      <c r="E30" s="2"/>
      <c r="F30" s="2"/>
      <c r="G30" s="2"/>
      <c r="H30" s="2"/>
      <c r="I30" s="23"/>
      <c r="J30" s="23"/>
      <c r="K30" s="23"/>
      <c r="L30" s="23"/>
      <c r="M30" s="23"/>
      <c r="N30" s="23"/>
      <c r="O30" s="1"/>
      <c r="P30" s="1"/>
      <c r="Q30" s="1"/>
      <c r="R30" s="1"/>
      <c r="S30" s="36"/>
      <c r="T30" s="1"/>
    </row>
    <row r="31" spans="1:20" ht="18" customHeight="1" x14ac:dyDescent="0.2">
      <c r="A31" s="6">
        <v>10</v>
      </c>
      <c r="B31" s="34" t="s">
        <v>137</v>
      </c>
      <c r="C31" s="3"/>
      <c r="D31" s="2"/>
      <c r="E31" s="2"/>
      <c r="F31" s="2"/>
      <c r="G31" s="2"/>
      <c r="H31" s="2"/>
      <c r="I31" s="23"/>
      <c r="J31" s="23"/>
      <c r="K31" s="23"/>
      <c r="L31" s="23"/>
      <c r="M31" s="23"/>
      <c r="N31" s="23"/>
      <c r="O31" s="1"/>
      <c r="P31" s="1"/>
      <c r="Q31" s="1"/>
      <c r="R31" s="1"/>
      <c r="S31" s="36"/>
      <c r="T31" s="1"/>
    </row>
    <row r="32" spans="1:20" ht="18" customHeight="1" x14ac:dyDescent="0.2">
      <c r="A32" s="6">
        <v>11</v>
      </c>
      <c r="B32" s="34" t="s">
        <v>138</v>
      </c>
      <c r="C32" s="3"/>
      <c r="D32" s="2"/>
      <c r="E32" s="2"/>
      <c r="F32" s="2"/>
      <c r="G32" s="2"/>
      <c r="H32" s="2"/>
      <c r="I32" s="23"/>
      <c r="J32" s="23"/>
      <c r="K32" s="23"/>
      <c r="L32" s="23"/>
      <c r="M32" s="23"/>
      <c r="N32" s="23"/>
      <c r="O32" s="1"/>
      <c r="P32" s="1"/>
      <c r="Q32" s="1"/>
      <c r="R32" s="1"/>
      <c r="S32" s="36"/>
      <c r="T32" s="1"/>
    </row>
    <row r="33" spans="1:40" ht="18" customHeight="1" x14ac:dyDescent="0.2">
      <c r="A33" s="6">
        <v>12</v>
      </c>
      <c r="B33" s="34" t="s">
        <v>139</v>
      </c>
      <c r="C33" s="3"/>
      <c r="D33" s="2"/>
      <c r="E33" s="2"/>
      <c r="F33" s="2"/>
      <c r="G33" s="2"/>
      <c r="H33" s="2"/>
      <c r="I33" s="23"/>
      <c r="J33" s="23"/>
      <c r="K33" s="23"/>
      <c r="L33" s="23"/>
      <c r="M33" s="23"/>
      <c r="N33" s="23"/>
      <c r="O33" s="1"/>
      <c r="P33" s="1"/>
      <c r="Q33" s="1"/>
      <c r="R33" s="1"/>
      <c r="S33" s="36"/>
      <c r="T33" s="1"/>
    </row>
    <row r="34" spans="1:40" ht="18" customHeight="1" x14ac:dyDescent="0.2">
      <c r="A34" s="11"/>
      <c r="B34" s="12" t="s">
        <v>19</v>
      </c>
      <c r="C34" s="10">
        <v>44196</v>
      </c>
      <c r="D34" s="5">
        <v>475625.79</v>
      </c>
      <c r="E34" s="5"/>
      <c r="F34" s="5"/>
      <c r="G34" s="5"/>
      <c r="H34" s="5"/>
      <c r="I34" s="23"/>
      <c r="J34" s="23"/>
      <c r="K34" s="23"/>
      <c r="L34" s="23"/>
      <c r="M34" s="23"/>
      <c r="N34" s="23"/>
      <c r="O34" s="1"/>
      <c r="P34" s="1"/>
      <c r="Q34" s="1"/>
      <c r="R34" s="1"/>
      <c r="S34" s="36"/>
      <c r="T34" s="1"/>
    </row>
    <row r="35" spans="1:40" ht="18" customHeight="1" x14ac:dyDescent="0.2">
      <c r="A35" s="6">
        <v>1</v>
      </c>
      <c r="B35" s="4" t="s">
        <v>128</v>
      </c>
      <c r="C35" s="3">
        <v>43861</v>
      </c>
      <c r="D35" s="2">
        <v>491414.63</v>
      </c>
      <c r="E35" s="2">
        <f>D35-D34</f>
        <v>15788.840000000026</v>
      </c>
      <c r="F35" s="2">
        <f>E9-E35</f>
        <v>2011.1599999999744</v>
      </c>
      <c r="G35" s="2" t="s">
        <v>23</v>
      </c>
      <c r="H35" s="2"/>
      <c r="I35" s="23"/>
      <c r="J35" s="23"/>
      <c r="K35" s="23"/>
      <c r="L35" s="23"/>
      <c r="M35" s="23"/>
      <c r="N35" s="23"/>
      <c r="O35" s="1"/>
      <c r="P35" s="1"/>
      <c r="Q35" s="1"/>
      <c r="R35" s="1"/>
      <c r="S35" s="36"/>
      <c r="T35" s="1"/>
    </row>
    <row r="36" spans="1:40" ht="18" customHeight="1" x14ac:dyDescent="0.2">
      <c r="A36" s="14">
        <v>2</v>
      </c>
      <c r="B36" s="15" t="s">
        <v>129</v>
      </c>
      <c r="C36" s="16"/>
      <c r="D36" s="8"/>
      <c r="E36" s="2"/>
      <c r="F36" s="2"/>
      <c r="G36" s="2" t="s">
        <v>23</v>
      </c>
      <c r="H36" s="8"/>
      <c r="I36" s="23"/>
      <c r="J36" s="23"/>
      <c r="K36" s="23"/>
      <c r="L36" s="23"/>
      <c r="M36" s="23"/>
      <c r="N36" s="23"/>
      <c r="O36" s="1"/>
      <c r="P36" s="1"/>
      <c r="Q36" s="1"/>
      <c r="R36" s="1"/>
      <c r="S36" s="36"/>
      <c r="T36" s="1"/>
    </row>
    <row r="37" spans="1:40" ht="18" customHeight="1" x14ac:dyDescent="0.2">
      <c r="A37" s="14">
        <v>3</v>
      </c>
      <c r="B37" s="15" t="s">
        <v>130</v>
      </c>
      <c r="C37" s="16"/>
      <c r="D37" s="8"/>
      <c r="E37" s="2"/>
      <c r="F37" s="2"/>
      <c r="G37" s="8" t="s">
        <v>23</v>
      </c>
      <c r="H37" s="8"/>
      <c r="I37" s="23"/>
      <c r="J37" s="23"/>
      <c r="K37" s="23"/>
      <c r="L37" s="23"/>
      <c r="M37" s="23"/>
      <c r="N37" s="23"/>
      <c r="O37" s="1"/>
      <c r="P37" s="1"/>
      <c r="Q37" s="1"/>
      <c r="R37" s="1"/>
      <c r="S37" s="36"/>
      <c r="T37" s="1"/>
    </row>
    <row r="38" spans="1:40" ht="18" customHeight="1" x14ac:dyDescent="0.2">
      <c r="A38" s="6">
        <v>4</v>
      </c>
      <c r="B38" s="4" t="s">
        <v>131</v>
      </c>
      <c r="C38" s="3"/>
      <c r="D38" s="2"/>
      <c r="E38" s="2"/>
      <c r="F38" s="2"/>
      <c r="G38" s="2" t="s">
        <v>23</v>
      </c>
      <c r="H38" s="2"/>
      <c r="I38" s="23"/>
      <c r="J38" s="23"/>
      <c r="K38" s="23"/>
      <c r="L38" s="23"/>
      <c r="M38" s="23"/>
      <c r="N38" s="23"/>
      <c r="O38" s="1"/>
      <c r="P38" s="1"/>
      <c r="Q38" s="1"/>
      <c r="R38" s="1"/>
      <c r="S38" s="36"/>
      <c r="T38" s="1"/>
    </row>
    <row r="39" spans="1:40" ht="18" customHeight="1" x14ac:dyDescent="0.2">
      <c r="A39" s="6">
        <v>5</v>
      </c>
      <c r="B39" s="4" t="s">
        <v>132</v>
      </c>
      <c r="C39" s="3"/>
      <c r="D39" s="2"/>
      <c r="E39" s="2"/>
      <c r="F39" s="2"/>
      <c r="G39" s="2" t="s">
        <v>23</v>
      </c>
      <c r="H39" s="2"/>
      <c r="I39" s="23"/>
      <c r="J39" s="23"/>
      <c r="K39" s="23"/>
      <c r="L39" s="23"/>
      <c r="M39" s="23"/>
      <c r="N39" s="23"/>
      <c r="O39" s="1"/>
      <c r="P39" s="1"/>
      <c r="Q39" s="1"/>
      <c r="R39" s="1"/>
      <c r="S39" s="36"/>
      <c r="T39" s="1"/>
    </row>
    <row r="40" spans="1:40" ht="18" customHeight="1" x14ac:dyDescent="0.2">
      <c r="A40" s="6">
        <v>6</v>
      </c>
      <c r="B40" s="4" t="s">
        <v>133</v>
      </c>
      <c r="C40" s="3"/>
      <c r="D40" s="2"/>
      <c r="E40" s="2"/>
      <c r="F40" s="2"/>
      <c r="G40" s="2" t="s">
        <v>23</v>
      </c>
      <c r="H40" s="2"/>
      <c r="I40" s="23"/>
      <c r="J40" s="23"/>
      <c r="K40" s="23"/>
      <c r="L40" s="23"/>
      <c r="M40" s="23"/>
      <c r="N40" s="23"/>
      <c r="O40" s="1"/>
      <c r="P40" s="1"/>
      <c r="Q40" s="1"/>
      <c r="R40" s="1"/>
      <c r="S40" s="36"/>
      <c r="T40" s="1"/>
    </row>
    <row r="41" spans="1:40" ht="18" customHeight="1" x14ac:dyDescent="0.2">
      <c r="A41" s="6">
        <v>7</v>
      </c>
      <c r="B41" s="4" t="s">
        <v>134</v>
      </c>
      <c r="C41" s="3"/>
      <c r="D41" s="2"/>
      <c r="E41" s="2"/>
      <c r="F41" s="2"/>
      <c r="G41" s="2" t="s">
        <v>23</v>
      </c>
      <c r="H41" s="2"/>
      <c r="I41" s="23"/>
      <c r="J41" s="23"/>
      <c r="K41" s="23"/>
      <c r="L41" s="23"/>
      <c r="M41" s="23"/>
      <c r="N41" s="23"/>
      <c r="O41" s="1"/>
      <c r="P41" s="1"/>
      <c r="Q41" s="1"/>
      <c r="R41" s="1"/>
      <c r="S41" s="36"/>
      <c r="T41" s="1"/>
    </row>
    <row r="42" spans="1:40" ht="18" customHeight="1" x14ac:dyDescent="0.2">
      <c r="A42" s="6">
        <v>8</v>
      </c>
      <c r="B42" s="4" t="s">
        <v>135</v>
      </c>
      <c r="C42" s="3"/>
      <c r="D42" s="2"/>
      <c r="E42" s="2"/>
      <c r="F42" s="2"/>
      <c r="G42" s="2" t="s">
        <v>23</v>
      </c>
      <c r="H42" s="2"/>
      <c r="I42" s="23"/>
      <c r="J42" s="23"/>
      <c r="K42" s="23"/>
      <c r="L42" s="23"/>
      <c r="M42" s="23"/>
      <c r="N42" s="23"/>
      <c r="O42" s="1"/>
      <c r="P42" s="1"/>
      <c r="Q42" s="1"/>
      <c r="R42" s="1"/>
      <c r="S42" s="36"/>
      <c r="T42" s="1"/>
    </row>
    <row r="43" spans="1:40" ht="18" customHeight="1" x14ac:dyDescent="0.2">
      <c r="A43" s="6">
        <v>9</v>
      </c>
      <c r="B43" s="4" t="s">
        <v>136</v>
      </c>
      <c r="C43" s="3"/>
      <c r="D43" s="2"/>
      <c r="E43" s="2"/>
      <c r="F43" s="2"/>
      <c r="G43" s="2" t="s">
        <v>23</v>
      </c>
      <c r="H43" s="2"/>
      <c r="I43" s="23"/>
      <c r="J43" s="23"/>
      <c r="K43" s="23"/>
      <c r="L43" s="23"/>
      <c r="M43" s="23"/>
      <c r="N43" s="23"/>
      <c r="O43" s="1"/>
      <c r="P43" s="1"/>
      <c r="Q43" s="1"/>
      <c r="R43" s="1"/>
      <c r="S43" s="36"/>
      <c r="T43" s="1"/>
    </row>
    <row r="44" spans="1:40" ht="18" customHeight="1" x14ac:dyDescent="0.2">
      <c r="A44" s="6">
        <v>10</v>
      </c>
      <c r="B44" s="4" t="s">
        <v>137</v>
      </c>
      <c r="C44" s="3"/>
      <c r="D44" s="2"/>
      <c r="E44" s="2"/>
      <c r="F44" s="2"/>
      <c r="G44" s="2" t="s">
        <v>23</v>
      </c>
      <c r="H44" s="2"/>
      <c r="I44" s="23"/>
      <c r="J44" s="23"/>
      <c r="K44" s="23"/>
      <c r="L44" s="23"/>
      <c r="M44" s="23"/>
      <c r="N44" s="23"/>
      <c r="O44" s="1"/>
      <c r="P44" s="1"/>
      <c r="Q44" s="1"/>
      <c r="R44" s="1"/>
      <c r="S44" s="36"/>
      <c r="T44" s="1"/>
    </row>
    <row r="45" spans="1:40" ht="18" customHeight="1" x14ac:dyDescent="0.2">
      <c r="A45" s="6">
        <v>11</v>
      </c>
      <c r="B45" s="4" t="s">
        <v>138</v>
      </c>
      <c r="C45" s="3"/>
      <c r="D45" s="2"/>
      <c r="E45" s="2"/>
      <c r="F45" s="2"/>
      <c r="G45" s="2" t="s">
        <v>23</v>
      </c>
      <c r="H45" s="2"/>
      <c r="I45" s="23"/>
      <c r="J45" s="23"/>
      <c r="K45" s="23"/>
      <c r="L45" s="23"/>
      <c r="M45" s="23"/>
      <c r="N45" s="23"/>
      <c r="O45" s="1"/>
      <c r="P45" s="1"/>
      <c r="Q45" s="1"/>
      <c r="R45" s="1"/>
      <c r="S45" s="36"/>
      <c r="T45" s="1"/>
    </row>
    <row r="46" spans="1:40" ht="18" customHeight="1" x14ac:dyDescent="0.2">
      <c r="A46" s="6">
        <v>12</v>
      </c>
      <c r="B46" s="4" t="s">
        <v>139</v>
      </c>
      <c r="C46" s="3"/>
      <c r="D46" s="2"/>
      <c r="E46" s="2"/>
      <c r="F46" s="2"/>
      <c r="G46" s="2" t="s">
        <v>23</v>
      </c>
      <c r="H46" s="2"/>
      <c r="I46" s="23"/>
      <c r="J46" s="23"/>
      <c r="K46" s="23"/>
      <c r="L46" s="23"/>
      <c r="M46" s="23"/>
      <c r="N46" s="23"/>
      <c r="O46" s="1"/>
      <c r="P46" s="1"/>
      <c r="Q46" s="1"/>
      <c r="R46" s="1"/>
      <c r="S46" s="36"/>
      <c r="T46" s="1"/>
    </row>
    <row r="47" spans="1:40" ht="18" customHeight="1" x14ac:dyDescent="0.2">
      <c r="R47" s="1"/>
      <c r="S47" s="36"/>
      <c r="T47" s="1"/>
    </row>
    <row r="48" spans="1:40" ht="18" customHeight="1" x14ac:dyDescent="0.2">
      <c r="A48" s="85" t="s">
        <v>140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0" t="s">
        <v>143</v>
      </c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</row>
    <row r="49" spans="1:40" s="45" customFormat="1" ht="63.75" customHeight="1" x14ac:dyDescent="0.2">
      <c r="A49" s="66" t="s">
        <v>0</v>
      </c>
      <c r="B49" s="66" t="s">
        <v>1</v>
      </c>
      <c r="C49" s="66" t="s">
        <v>24</v>
      </c>
      <c r="D49" s="66" t="s">
        <v>2</v>
      </c>
      <c r="E49" s="66" t="s">
        <v>91</v>
      </c>
      <c r="F49" s="66" t="s">
        <v>3</v>
      </c>
      <c r="G49" s="66" t="s">
        <v>71</v>
      </c>
      <c r="H49" s="66" t="s">
        <v>80</v>
      </c>
      <c r="I49" s="66" t="s">
        <v>81</v>
      </c>
      <c r="J49" s="66" t="s">
        <v>72</v>
      </c>
      <c r="K49" s="66" t="s">
        <v>30</v>
      </c>
      <c r="L49" s="66" t="s">
        <v>100</v>
      </c>
      <c r="M49" s="66" t="s">
        <v>101</v>
      </c>
      <c r="N49" s="66" t="s">
        <v>102</v>
      </c>
      <c r="O49" s="66" t="s">
        <v>105</v>
      </c>
      <c r="P49" s="66" t="s">
        <v>104</v>
      </c>
      <c r="Q49" s="66" t="s">
        <v>103</v>
      </c>
      <c r="R49" s="66" t="s">
        <v>126</v>
      </c>
      <c r="S49" s="67" t="s">
        <v>58</v>
      </c>
      <c r="T49" s="66" t="s">
        <v>61</v>
      </c>
      <c r="U49" s="66" t="s">
        <v>0</v>
      </c>
      <c r="V49" s="66" t="s">
        <v>1</v>
      </c>
      <c r="W49" s="66" t="s">
        <v>24</v>
      </c>
      <c r="X49" s="66" t="s">
        <v>2</v>
      </c>
      <c r="Y49" s="66" t="s">
        <v>142</v>
      </c>
      <c r="Z49" s="66" t="s">
        <v>3</v>
      </c>
      <c r="AA49" s="66" t="s">
        <v>71</v>
      </c>
      <c r="AB49" s="66" t="s">
        <v>80</v>
      </c>
      <c r="AC49" s="66" t="s">
        <v>81</v>
      </c>
      <c r="AD49" s="66" t="s">
        <v>72</v>
      </c>
      <c r="AE49" s="66" t="s">
        <v>30</v>
      </c>
      <c r="AF49" s="66" t="s">
        <v>100</v>
      </c>
      <c r="AG49" s="66" t="s">
        <v>101</v>
      </c>
      <c r="AH49" s="66" t="s">
        <v>102</v>
      </c>
      <c r="AI49" s="66" t="s">
        <v>105</v>
      </c>
      <c r="AJ49" s="66" t="s">
        <v>104</v>
      </c>
      <c r="AK49" s="66" t="s">
        <v>103</v>
      </c>
      <c r="AL49" s="66" t="s">
        <v>144</v>
      </c>
      <c r="AM49" s="67" t="s">
        <v>58</v>
      </c>
      <c r="AN49" s="66" t="s">
        <v>61</v>
      </c>
    </row>
    <row r="50" spans="1:40" ht="18" customHeight="1" x14ac:dyDescent="0.2">
      <c r="A50" s="37">
        <v>1</v>
      </c>
      <c r="B50" s="37" t="s">
        <v>34</v>
      </c>
      <c r="C50" s="37" t="s">
        <v>4</v>
      </c>
      <c r="D50" s="38">
        <v>44196</v>
      </c>
      <c r="E50" s="52"/>
      <c r="F50" s="42">
        <v>2484.4900000000002</v>
      </c>
      <c r="G50" s="42"/>
      <c r="H50" s="42"/>
      <c r="I50" s="42"/>
      <c r="J50" s="42"/>
      <c r="K50" s="56">
        <v>2484.4900000000002</v>
      </c>
      <c r="L50" s="54">
        <v>3.999999999996362E-2</v>
      </c>
      <c r="M50" s="50">
        <v>-1.3923274911127376E-3</v>
      </c>
      <c r="N50" s="68">
        <v>3.8607672508850881E-2</v>
      </c>
      <c r="O50" s="70">
        <v>0.11775340115199517</v>
      </c>
      <c r="P50" s="42">
        <v>-1.4341524696640994E-2</v>
      </c>
      <c r="Q50" s="52">
        <v>0.10341187645535418</v>
      </c>
      <c r="R50" s="48">
        <v>-589.79121759803274</v>
      </c>
      <c r="S50" s="76">
        <v>1</v>
      </c>
      <c r="T50" s="37" t="s">
        <v>27</v>
      </c>
      <c r="U50" s="37">
        <v>1</v>
      </c>
      <c r="V50" s="37" t="s">
        <v>34</v>
      </c>
      <c r="W50" s="37" t="s">
        <v>4</v>
      </c>
      <c r="X50" s="38">
        <v>44228</v>
      </c>
      <c r="Y50" s="52"/>
      <c r="Z50" s="42">
        <v>2484.4900000000002</v>
      </c>
      <c r="AA50" s="42"/>
      <c r="AB50" s="42"/>
      <c r="AC50" s="42"/>
      <c r="AD50" s="42"/>
      <c r="AE50" s="56">
        <v>2484.4900000000002</v>
      </c>
      <c r="AF50" s="54">
        <f>AE50-K50</f>
        <v>0</v>
      </c>
      <c r="AG50" s="50">
        <f>$F$35/$E$35*AF50</f>
        <v>0</v>
      </c>
      <c r="AH50" s="68">
        <f>AF50+AG50</f>
        <v>0</v>
      </c>
      <c r="AI50" s="70">
        <f>AH50*3.05</f>
        <v>0</v>
      </c>
      <c r="AJ50" s="42">
        <f>$N$9/$K$9*AI50</f>
        <v>0</v>
      </c>
      <c r="AK50" s="63">
        <f>AI50+AJ50</f>
        <v>0</v>
      </c>
      <c r="AL50" s="48">
        <f>R50-Y50+AK50</f>
        <v>-589.79121759803274</v>
      </c>
      <c r="AM50" s="76">
        <v>1</v>
      </c>
      <c r="AN50" s="44" t="s">
        <v>27</v>
      </c>
    </row>
    <row r="51" spans="1:40" s="41" customFormat="1" ht="18" customHeight="1" x14ac:dyDescent="0.2">
      <c r="A51" s="39"/>
      <c r="B51" s="39" t="s">
        <v>110</v>
      </c>
      <c r="C51" s="39" t="s">
        <v>86</v>
      </c>
      <c r="D51" s="40">
        <v>44104</v>
      </c>
      <c r="E51" s="53"/>
      <c r="F51" s="43">
        <v>6185.64</v>
      </c>
      <c r="G51" s="43"/>
      <c r="H51" s="43">
        <v>10296.25</v>
      </c>
      <c r="I51" s="43"/>
      <c r="J51" s="43">
        <v>6694.61</v>
      </c>
      <c r="K51" s="57">
        <v>16481.89</v>
      </c>
      <c r="L51" s="55">
        <v>0</v>
      </c>
      <c r="M51" s="51">
        <v>0</v>
      </c>
      <c r="N51" s="69">
        <v>0</v>
      </c>
      <c r="O51" s="71">
        <v>0</v>
      </c>
      <c r="P51" s="43">
        <v>0</v>
      </c>
      <c r="Q51" s="53">
        <v>0</v>
      </c>
      <c r="R51" s="49">
        <v>-2.7622982052082818</v>
      </c>
      <c r="S51" s="47">
        <v>2</v>
      </c>
      <c r="T51" s="39" t="s">
        <v>27</v>
      </c>
      <c r="U51" s="39"/>
      <c r="V51" s="39" t="s">
        <v>110</v>
      </c>
      <c r="W51" s="39" t="s">
        <v>86</v>
      </c>
      <c r="X51" s="40">
        <v>44104</v>
      </c>
      <c r="Y51" s="53"/>
      <c r="Z51" s="43">
        <v>6185.64</v>
      </c>
      <c r="AA51" s="43"/>
      <c r="AB51" s="43">
        <v>10296.25</v>
      </c>
      <c r="AC51" s="43"/>
      <c r="AD51" s="43">
        <v>6694.61</v>
      </c>
      <c r="AE51" s="57">
        <v>16481.89</v>
      </c>
      <c r="AF51" s="55">
        <f t="shared" ref="AF51:AF87" si="0">AE51-K51</f>
        <v>0</v>
      </c>
      <c r="AG51" s="51">
        <f t="shared" ref="AG51:AG87" si="1">$F$35/$E$35*AF51</f>
        <v>0</v>
      </c>
      <c r="AH51" s="69">
        <f t="shared" ref="AH51:AH87" si="2">AF51+AG51</f>
        <v>0</v>
      </c>
      <c r="AI51" s="71">
        <f t="shared" ref="AI51:AI87" si="3">AH51*3.05</f>
        <v>0</v>
      </c>
      <c r="AJ51" s="43">
        <f t="shared" ref="AJ51:AJ87" si="4">$N$9/$K$9*AI51</f>
        <v>0</v>
      </c>
      <c r="AK51" s="77">
        <f t="shared" ref="AK51:AK87" si="5">AI51+AJ51</f>
        <v>0</v>
      </c>
      <c r="AL51" s="49">
        <f t="shared" ref="AL51:AL87" si="6">R51-Y51+AK51</f>
        <v>-2.7622982052082818</v>
      </c>
      <c r="AM51" s="47">
        <v>2</v>
      </c>
      <c r="AN51" s="78" t="s">
        <v>27</v>
      </c>
    </row>
    <row r="52" spans="1:40" ht="18" customHeight="1" x14ac:dyDescent="0.2">
      <c r="A52" s="37">
        <v>2</v>
      </c>
      <c r="B52" s="37" t="s">
        <v>35</v>
      </c>
      <c r="C52" s="37" t="s">
        <v>16</v>
      </c>
      <c r="D52" s="38">
        <v>44196</v>
      </c>
      <c r="E52" s="52"/>
      <c r="F52" s="42">
        <v>18.54</v>
      </c>
      <c r="G52" s="42"/>
      <c r="H52" s="42"/>
      <c r="I52" s="42"/>
      <c r="J52" s="42"/>
      <c r="K52" s="56">
        <v>18.54</v>
      </c>
      <c r="L52" s="54">
        <v>0</v>
      </c>
      <c r="M52" s="50">
        <v>0</v>
      </c>
      <c r="N52" s="68">
        <v>0</v>
      </c>
      <c r="O52" s="70">
        <v>0</v>
      </c>
      <c r="P52" s="42">
        <v>0</v>
      </c>
      <c r="Q52" s="52">
        <v>0</v>
      </c>
      <c r="R52" s="48">
        <v>-16.065035072665907</v>
      </c>
      <c r="S52" s="76">
        <v>1</v>
      </c>
      <c r="T52" s="37" t="s">
        <v>27</v>
      </c>
      <c r="U52" s="37">
        <v>2</v>
      </c>
      <c r="V52" s="37" t="s">
        <v>35</v>
      </c>
      <c r="W52" s="37" t="s">
        <v>16</v>
      </c>
      <c r="X52" s="38">
        <v>44228</v>
      </c>
      <c r="Y52" s="52"/>
      <c r="Z52" s="42">
        <v>18.54</v>
      </c>
      <c r="AA52" s="42"/>
      <c r="AB52" s="42"/>
      <c r="AC52" s="42"/>
      <c r="AD52" s="42"/>
      <c r="AE52" s="56">
        <v>18.54</v>
      </c>
      <c r="AF52" s="54">
        <f t="shared" si="0"/>
        <v>0</v>
      </c>
      <c r="AG52" s="50">
        <f t="shared" si="1"/>
        <v>0</v>
      </c>
      <c r="AH52" s="68">
        <f t="shared" si="2"/>
        <v>0</v>
      </c>
      <c r="AI52" s="70">
        <f t="shared" si="3"/>
        <v>0</v>
      </c>
      <c r="AJ52" s="42">
        <f t="shared" si="4"/>
        <v>0</v>
      </c>
      <c r="AK52" s="63">
        <f t="shared" si="5"/>
        <v>0</v>
      </c>
      <c r="AL52" s="48">
        <f t="shared" si="6"/>
        <v>-16.065035072665907</v>
      </c>
      <c r="AM52" s="76">
        <v>1</v>
      </c>
      <c r="AN52" s="44" t="s">
        <v>27</v>
      </c>
    </row>
    <row r="53" spans="1:40" ht="18" customHeight="1" x14ac:dyDescent="0.2">
      <c r="A53" s="37">
        <v>3</v>
      </c>
      <c r="B53" s="37" t="s">
        <v>36</v>
      </c>
      <c r="C53" s="37" t="s">
        <v>6</v>
      </c>
      <c r="D53" s="38">
        <v>44196</v>
      </c>
      <c r="E53" s="52"/>
      <c r="F53" s="42">
        <v>1399.52</v>
      </c>
      <c r="G53" s="42"/>
      <c r="H53" s="42"/>
      <c r="I53" s="42"/>
      <c r="J53" s="42"/>
      <c r="K53" s="56">
        <v>1399.52</v>
      </c>
      <c r="L53" s="54">
        <v>4.5299999999999727</v>
      </c>
      <c r="M53" s="50">
        <v>-0.15768108836865999</v>
      </c>
      <c r="N53" s="68">
        <v>4.3723189116313126</v>
      </c>
      <c r="O53" s="70">
        <v>13.335572680475503</v>
      </c>
      <c r="P53" s="42">
        <v>-1.6241776718960601</v>
      </c>
      <c r="Q53" s="52">
        <v>11.711395008579442</v>
      </c>
      <c r="R53" s="48">
        <v>-286.5401011946492</v>
      </c>
      <c r="S53" s="76">
        <v>1</v>
      </c>
      <c r="T53" s="37" t="s">
        <v>27</v>
      </c>
      <c r="U53" s="37">
        <v>3</v>
      </c>
      <c r="V53" s="37" t="s">
        <v>36</v>
      </c>
      <c r="W53" s="37" t="s">
        <v>6</v>
      </c>
      <c r="X53" s="38">
        <v>44228</v>
      </c>
      <c r="Y53" s="52"/>
      <c r="Z53" s="42">
        <v>1404.08</v>
      </c>
      <c r="AA53" s="42"/>
      <c r="AB53" s="42"/>
      <c r="AC53" s="42"/>
      <c r="AD53" s="42"/>
      <c r="AE53" s="56">
        <v>1404.08</v>
      </c>
      <c r="AF53" s="54">
        <f t="shared" si="0"/>
        <v>4.5599999999999454</v>
      </c>
      <c r="AG53" s="50">
        <f t="shared" si="1"/>
        <v>0.5808463192989326</v>
      </c>
      <c r="AH53" s="68">
        <f t="shared" si="2"/>
        <v>5.1408463192988778</v>
      </c>
      <c r="AI53" s="70">
        <f t="shared" si="3"/>
        <v>15.679581273861576</v>
      </c>
      <c r="AJ53" s="42">
        <f t="shared" si="4"/>
        <v>-1.3517826515437301</v>
      </c>
      <c r="AK53" s="63">
        <f t="shared" si="5"/>
        <v>14.327798622317847</v>
      </c>
      <c r="AL53" s="48">
        <f t="shared" si="6"/>
        <v>-272.21230257233134</v>
      </c>
      <c r="AM53" s="76">
        <v>1</v>
      </c>
      <c r="AN53" s="44" t="s">
        <v>27</v>
      </c>
    </row>
    <row r="54" spans="1:40" ht="18" customHeight="1" x14ac:dyDescent="0.2">
      <c r="A54" s="37">
        <v>4</v>
      </c>
      <c r="B54" s="37" t="s">
        <v>106</v>
      </c>
      <c r="C54" s="37" t="s">
        <v>63</v>
      </c>
      <c r="D54" s="38">
        <v>44196</v>
      </c>
      <c r="E54" s="52">
        <v>2498.86</v>
      </c>
      <c r="F54" s="42">
        <v>16238.03</v>
      </c>
      <c r="G54" s="42"/>
      <c r="H54" s="42"/>
      <c r="I54" s="42"/>
      <c r="J54" s="42">
        <v>9664.83</v>
      </c>
      <c r="K54" s="56">
        <v>16238.03</v>
      </c>
      <c r="L54" s="54">
        <v>561.54000000000087</v>
      </c>
      <c r="M54" s="50">
        <v>-19.546189484003971</v>
      </c>
      <c r="N54" s="68">
        <v>541.99381051599687</v>
      </c>
      <c r="O54" s="70">
        <v>1653.0811220737903</v>
      </c>
      <c r="P54" s="42">
        <v>-201.33349445397803</v>
      </c>
      <c r="Q54" s="52">
        <v>1451.7476276198122</v>
      </c>
      <c r="R54" s="48">
        <v>1451.0454417023616</v>
      </c>
      <c r="S54" s="76">
        <v>2</v>
      </c>
      <c r="T54" s="37" t="s">
        <v>27</v>
      </c>
      <c r="U54" s="37">
        <v>4</v>
      </c>
      <c r="V54" s="37" t="s">
        <v>106</v>
      </c>
      <c r="W54" s="37" t="s">
        <v>63</v>
      </c>
      <c r="X54" s="38">
        <v>44228</v>
      </c>
      <c r="Y54" s="52">
        <v>1451.05</v>
      </c>
      <c r="Z54" s="42">
        <v>16880.010000000002</v>
      </c>
      <c r="AA54" s="42"/>
      <c r="AB54" s="42"/>
      <c r="AC54" s="42"/>
      <c r="AD54" s="42">
        <v>9664.83</v>
      </c>
      <c r="AE54" s="56">
        <v>16880.010000000002</v>
      </c>
      <c r="AF54" s="54">
        <f t="shared" si="0"/>
        <v>641.98000000000138</v>
      </c>
      <c r="AG54" s="50">
        <f t="shared" si="1"/>
        <v>81.774500013932908</v>
      </c>
      <c r="AH54" s="68">
        <f t="shared" si="2"/>
        <v>723.75450001393426</v>
      </c>
      <c r="AI54" s="70">
        <f t="shared" si="3"/>
        <v>2207.4512250424996</v>
      </c>
      <c r="AJ54" s="42">
        <f t="shared" si="4"/>
        <v>-190.31083917501235</v>
      </c>
      <c r="AK54" s="63">
        <f t="shared" si="5"/>
        <v>2017.1403858674871</v>
      </c>
      <c r="AL54" s="48">
        <f t="shared" si="6"/>
        <v>2017.1358275698487</v>
      </c>
      <c r="AM54" s="76">
        <v>2</v>
      </c>
      <c r="AN54" s="44" t="s">
        <v>27</v>
      </c>
    </row>
    <row r="55" spans="1:40" ht="18" customHeight="1" x14ac:dyDescent="0.2">
      <c r="A55" s="37">
        <v>5</v>
      </c>
      <c r="B55" s="37" t="s">
        <v>37</v>
      </c>
      <c r="C55" s="37" t="s">
        <v>31</v>
      </c>
      <c r="D55" s="38">
        <v>44196</v>
      </c>
      <c r="E55" s="52"/>
      <c r="F55" s="42">
        <v>23489.39</v>
      </c>
      <c r="G55" s="42"/>
      <c r="H55" s="42"/>
      <c r="I55" s="42"/>
      <c r="J55" s="42">
        <v>8268.33</v>
      </c>
      <c r="K55" s="56">
        <v>23489.39</v>
      </c>
      <c r="L55" s="54">
        <v>578.16999999999825</v>
      </c>
      <c r="M55" s="50">
        <v>-20.125049638434529</v>
      </c>
      <c r="N55" s="68">
        <v>558.04495036156368</v>
      </c>
      <c r="O55" s="70">
        <v>1702.0370986027692</v>
      </c>
      <c r="P55" s="42">
        <v>-207.29598334661102</v>
      </c>
      <c r="Q55" s="52">
        <v>1494.7411152561581</v>
      </c>
      <c r="R55" s="48">
        <v>2985.0960732602862</v>
      </c>
      <c r="S55" s="76">
        <v>2</v>
      </c>
      <c r="T55" s="37" t="s">
        <v>27</v>
      </c>
      <c r="U55" s="37">
        <v>5</v>
      </c>
      <c r="V55" s="37" t="s">
        <v>37</v>
      </c>
      <c r="W55" s="37" t="s">
        <v>31</v>
      </c>
      <c r="X55" s="38">
        <v>44228</v>
      </c>
      <c r="Y55" s="52">
        <v>2986</v>
      </c>
      <c r="Z55" s="42">
        <v>24128.07</v>
      </c>
      <c r="AA55" s="42"/>
      <c r="AB55" s="42"/>
      <c r="AC55" s="42"/>
      <c r="AD55" s="42">
        <v>8268.33</v>
      </c>
      <c r="AE55" s="56">
        <v>24128.07</v>
      </c>
      <c r="AF55" s="54">
        <f t="shared" si="0"/>
        <v>638.68000000000029</v>
      </c>
      <c r="AG55" s="50">
        <f t="shared" si="1"/>
        <v>81.354150703913788</v>
      </c>
      <c r="AH55" s="68">
        <f t="shared" si="2"/>
        <v>720.03415070391407</v>
      </c>
      <c r="AI55" s="70">
        <f t="shared" si="3"/>
        <v>2196.1041596469377</v>
      </c>
      <c r="AJ55" s="42">
        <f t="shared" si="4"/>
        <v>-189.33257541402639</v>
      </c>
      <c r="AK55" s="63">
        <f t="shared" si="5"/>
        <v>2006.7715842329112</v>
      </c>
      <c r="AL55" s="48">
        <f t="shared" si="6"/>
        <v>2005.8676574931974</v>
      </c>
      <c r="AM55" s="76">
        <v>2</v>
      </c>
      <c r="AN55" s="44" t="s">
        <v>27</v>
      </c>
    </row>
    <row r="56" spans="1:40" ht="18" customHeight="1" x14ac:dyDescent="0.2">
      <c r="A56" s="37">
        <v>6</v>
      </c>
      <c r="B56" s="37" t="s">
        <v>38</v>
      </c>
      <c r="C56" s="37" t="s">
        <v>60</v>
      </c>
      <c r="D56" s="38">
        <v>44196</v>
      </c>
      <c r="E56" s="52"/>
      <c r="F56" s="42">
        <v>3975.77</v>
      </c>
      <c r="G56" s="42"/>
      <c r="H56" s="42"/>
      <c r="I56" s="42"/>
      <c r="J56" s="42">
        <v>-1433.3799999999999</v>
      </c>
      <c r="K56" s="56">
        <v>3975.77</v>
      </c>
      <c r="L56" s="54">
        <v>0</v>
      </c>
      <c r="M56" s="50">
        <v>0</v>
      </c>
      <c r="N56" s="68">
        <v>0</v>
      </c>
      <c r="O56" s="70">
        <v>0</v>
      </c>
      <c r="P56" s="42">
        <v>0</v>
      </c>
      <c r="Q56" s="52">
        <v>0</v>
      </c>
      <c r="R56" s="48">
        <v>-130.44466246625177</v>
      </c>
      <c r="S56" s="76">
        <v>2</v>
      </c>
      <c r="T56" s="37" t="s">
        <v>27</v>
      </c>
      <c r="U56" s="37">
        <v>6</v>
      </c>
      <c r="V56" s="37" t="s">
        <v>38</v>
      </c>
      <c r="W56" s="37" t="s">
        <v>60</v>
      </c>
      <c r="X56" s="38">
        <v>44228</v>
      </c>
      <c r="Y56" s="52"/>
      <c r="Z56" s="42">
        <v>3975.77</v>
      </c>
      <c r="AA56" s="42"/>
      <c r="AB56" s="42"/>
      <c r="AC56" s="42"/>
      <c r="AD56" s="42">
        <v>-1433.3799999999999</v>
      </c>
      <c r="AE56" s="56">
        <v>3975.77</v>
      </c>
      <c r="AF56" s="54">
        <f t="shared" si="0"/>
        <v>0</v>
      </c>
      <c r="AG56" s="50">
        <f t="shared" si="1"/>
        <v>0</v>
      </c>
      <c r="AH56" s="68">
        <f t="shared" si="2"/>
        <v>0</v>
      </c>
      <c r="AI56" s="70">
        <f t="shared" si="3"/>
        <v>0</v>
      </c>
      <c r="AJ56" s="42">
        <f t="shared" si="4"/>
        <v>0</v>
      </c>
      <c r="AK56" s="63">
        <f t="shared" si="5"/>
        <v>0</v>
      </c>
      <c r="AL56" s="48">
        <f t="shared" si="6"/>
        <v>-130.44466246625177</v>
      </c>
      <c r="AM56" s="76">
        <v>2</v>
      </c>
      <c r="AN56" s="44" t="s">
        <v>27</v>
      </c>
    </row>
    <row r="57" spans="1:40" ht="18" customHeight="1" x14ac:dyDescent="0.2">
      <c r="A57" s="37">
        <v>7</v>
      </c>
      <c r="B57" s="37" t="s">
        <v>39</v>
      </c>
      <c r="C57" s="37" t="s">
        <v>11</v>
      </c>
      <c r="D57" s="38">
        <v>44196</v>
      </c>
      <c r="E57" s="52">
        <v>526.28</v>
      </c>
      <c r="F57" s="42">
        <v>4352.08</v>
      </c>
      <c r="G57" s="42"/>
      <c r="H57" s="42"/>
      <c r="I57" s="42"/>
      <c r="J57" s="42"/>
      <c r="K57" s="56">
        <v>4352.08</v>
      </c>
      <c r="L57" s="54">
        <v>73.599999999999454</v>
      </c>
      <c r="M57" s="50">
        <v>-2.5618825836497479</v>
      </c>
      <c r="N57" s="68">
        <v>71.038117416349706</v>
      </c>
      <c r="O57" s="70">
        <v>216.6662581198666</v>
      </c>
      <c r="P57" s="42">
        <v>-26.38840544184324</v>
      </c>
      <c r="Q57" s="52">
        <v>190.27785267802335</v>
      </c>
      <c r="R57" s="48">
        <v>191.25529146448173</v>
      </c>
      <c r="S57" s="76">
        <v>1</v>
      </c>
      <c r="T57" s="37" t="s">
        <v>27</v>
      </c>
      <c r="U57" s="37">
        <v>7</v>
      </c>
      <c r="V57" s="37" t="s">
        <v>39</v>
      </c>
      <c r="W57" s="37" t="s">
        <v>11</v>
      </c>
      <c r="X57" s="38">
        <v>44228</v>
      </c>
      <c r="Y57" s="52"/>
      <c r="Z57" s="42">
        <v>4496.62</v>
      </c>
      <c r="AA57" s="42"/>
      <c r="AB57" s="42"/>
      <c r="AC57" s="42"/>
      <c r="AD57" s="42"/>
      <c r="AE57" s="56">
        <v>4496.62</v>
      </c>
      <c r="AF57" s="54">
        <f t="shared" si="0"/>
        <v>144.53999999999996</v>
      </c>
      <c r="AG57" s="50">
        <f t="shared" si="1"/>
        <v>18.411299778830855</v>
      </c>
      <c r="AH57" s="68">
        <f t="shared" si="2"/>
        <v>162.95129977883082</v>
      </c>
      <c r="AI57" s="70">
        <f t="shared" si="3"/>
        <v>497.00146432543397</v>
      </c>
      <c r="AJ57" s="42">
        <f t="shared" si="4"/>
        <v>-42.847952731169535</v>
      </c>
      <c r="AK57" s="63">
        <f t="shared" si="5"/>
        <v>454.15351159426444</v>
      </c>
      <c r="AL57" s="48">
        <f t="shared" si="6"/>
        <v>645.40880305874612</v>
      </c>
      <c r="AM57" s="76">
        <v>1</v>
      </c>
      <c r="AN57" s="44" t="s">
        <v>27</v>
      </c>
    </row>
    <row r="58" spans="1:40" ht="18" customHeight="1" x14ac:dyDescent="0.2">
      <c r="A58" s="37">
        <v>8</v>
      </c>
      <c r="B58" s="37" t="s">
        <v>40</v>
      </c>
      <c r="C58" s="37" t="s">
        <v>5</v>
      </c>
      <c r="D58" s="38">
        <v>44196</v>
      </c>
      <c r="E58" s="52">
        <v>2500</v>
      </c>
      <c r="F58" s="42">
        <v>5439.6900000000005</v>
      </c>
      <c r="G58" s="42"/>
      <c r="H58" s="42"/>
      <c r="I58" s="42"/>
      <c r="J58" s="42"/>
      <c r="K58" s="56">
        <v>5439.6900000000005</v>
      </c>
      <c r="L58" s="54">
        <v>403.0600000000004</v>
      </c>
      <c r="M58" s="50">
        <v>-14.029787964210273</v>
      </c>
      <c r="N58" s="68">
        <v>389.0302120357901</v>
      </c>
      <c r="O58" s="70">
        <v>1186.5421467091596</v>
      </c>
      <c r="P58" s="42">
        <v>-144.51237360583457</v>
      </c>
      <c r="Q58" s="52">
        <v>1042.0297731033252</v>
      </c>
      <c r="R58" s="48">
        <v>821.25491696615336</v>
      </c>
      <c r="S58" s="76">
        <v>1</v>
      </c>
      <c r="T58" s="37" t="s">
        <v>27</v>
      </c>
      <c r="U58" s="37">
        <v>8</v>
      </c>
      <c r="V58" s="37" t="s">
        <v>40</v>
      </c>
      <c r="W58" s="37" t="s">
        <v>5</v>
      </c>
      <c r="X58" s="38">
        <v>44228</v>
      </c>
      <c r="Y58" s="52">
        <v>1000</v>
      </c>
      <c r="Z58" s="42">
        <v>5839.67</v>
      </c>
      <c r="AA58" s="42"/>
      <c r="AB58" s="42"/>
      <c r="AC58" s="42"/>
      <c r="AD58" s="42"/>
      <c r="AE58" s="56">
        <v>5839.67</v>
      </c>
      <c r="AF58" s="54">
        <f t="shared" si="0"/>
        <v>399.97999999999956</v>
      </c>
      <c r="AG58" s="50">
        <f t="shared" si="1"/>
        <v>50.948883945874911</v>
      </c>
      <c r="AH58" s="68">
        <f t="shared" si="2"/>
        <v>450.92888394587447</v>
      </c>
      <c r="AI58" s="70">
        <f t="shared" si="3"/>
        <v>1375.3330960349172</v>
      </c>
      <c r="AJ58" s="42">
        <f t="shared" si="4"/>
        <v>-118.57149670273402</v>
      </c>
      <c r="AK58" s="63">
        <f t="shared" si="5"/>
        <v>1256.7615993321831</v>
      </c>
      <c r="AL58" s="48">
        <f t="shared" si="6"/>
        <v>1078.0165162983365</v>
      </c>
      <c r="AM58" s="76">
        <v>1</v>
      </c>
      <c r="AN58" s="44" t="s">
        <v>27</v>
      </c>
    </row>
    <row r="59" spans="1:40" ht="18" customHeight="1" x14ac:dyDescent="0.2">
      <c r="A59" s="37">
        <v>9</v>
      </c>
      <c r="B59" s="37" t="s">
        <v>64</v>
      </c>
      <c r="C59" s="37" t="s">
        <v>65</v>
      </c>
      <c r="D59" s="38">
        <v>44196</v>
      </c>
      <c r="E59" s="52"/>
      <c r="F59" s="42">
        <v>3613.54</v>
      </c>
      <c r="G59" s="42"/>
      <c r="H59" s="42"/>
      <c r="I59" s="42"/>
      <c r="J59" s="42">
        <v>301.39999999999998</v>
      </c>
      <c r="K59" s="56">
        <v>3613.54</v>
      </c>
      <c r="L59" s="54">
        <v>0</v>
      </c>
      <c r="M59" s="50">
        <v>0</v>
      </c>
      <c r="N59" s="68">
        <v>0</v>
      </c>
      <c r="O59" s="70">
        <v>0</v>
      </c>
      <c r="P59" s="42">
        <v>0</v>
      </c>
      <c r="Q59" s="52">
        <v>0</v>
      </c>
      <c r="R59" s="48">
        <v>349.94508026653023</v>
      </c>
      <c r="S59" s="76">
        <v>2</v>
      </c>
      <c r="T59" s="37" t="s">
        <v>27</v>
      </c>
      <c r="U59" s="37">
        <v>9</v>
      </c>
      <c r="V59" s="37" t="s">
        <v>64</v>
      </c>
      <c r="W59" s="37" t="s">
        <v>65</v>
      </c>
      <c r="X59" s="38">
        <v>44228</v>
      </c>
      <c r="Y59" s="52"/>
      <c r="Z59" s="42">
        <v>3613.54</v>
      </c>
      <c r="AA59" s="42"/>
      <c r="AB59" s="42"/>
      <c r="AC59" s="42"/>
      <c r="AD59" s="42">
        <v>301.39999999999998</v>
      </c>
      <c r="AE59" s="56">
        <v>3613.54</v>
      </c>
      <c r="AF59" s="54">
        <f t="shared" si="0"/>
        <v>0</v>
      </c>
      <c r="AG59" s="50">
        <f t="shared" si="1"/>
        <v>0</v>
      </c>
      <c r="AH59" s="68">
        <f t="shared" si="2"/>
        <v>0</v>
      </c>
      <c r="AI59" s="70">
        <f t="shared" si="3"/>
        <v>0</v>
      </c>
      <c r="AJ59" s="42">
        <f t="shared" si="4"/>
        <v>0</v>
      </c>
      <c r="AK59" s="63">
        <f t="shared" si="5"/>
        <v>0</v>
      </c>
      <c r="AL59" s="48">
        <f t="shared" si="6"/>
        <v>349.94508026653023</v>
      </c>
      <c r="AM59" s="76">
        <v>2</v>
      </c>
      <c r="AN59" s="44" t="s">
        <v>27</v>
      </c>
    </row>
    <row r="60" spans="1:40" ht="18" customHeight="1" x14ac:dyDescent="0.2">
      <c r="A60" s="37">
        <v>10</v>
      </c>
      <c r="B60" s="37" t="s">
        <v>41</v>
      </c>
      <c r="C60" s="37" t="s">
        <v>25</v>
      </c>
      <c r="D60" s="38">
        <v>44196</v>
      </c>
      <c r="E60" s="52">
        <v>1174.42</v>
      </c>
      <c r="F60" s="42">
        <v>28434.87</v>
      </c>
      <c r="G60" s="42"/>
      <c r="H60" s="42"/>
      <c r="I60" s="42"/>
      <c r="J60" s="42">
        <v>4241.21</v>
      </c>
      <c r="K60" s="56">
        <v>28434.87</v>
      </c>
      <c r="L60" s="54">
        <v>426.89999999999782</v>
      </c>
      <c r="M60" s="50">
        <v>-14.859615148914129</v>
      </c>
      <c r="N60" s="68">
        <v>412.04038485108367</v>
      </c>
      <c r="O60" s="70">
        <v>1256.7231737958052</v>
      </c>
      <c r="P60" s="42">
        <v>-153.05992232503945</v>
      </c>
      <c r="Q60" s="52">
        <v>1103.6632514707658</v>
      </c>
      <c r="R60" s="48">
        <v>1103.6646137004457</v>
      </c>
      <c r="S60" s="76">
        <v>2</v>
      </c>
      <c r="T60" s="37" t="s">
        <v>27</v>
      </c>
      <c r="U60" s="37">
        <v>10</v>
      </c>
      <c r="V60" s="37" t="s">
        <v>41</v>
      </c>
      <c r="W60" s="37" t="s">
        <v>25</v>
      </c>
      <c r="X60" s="38">
        <v>44228</v>
      </c>
      <c r="Y60" s="52">
        <v>1103.6600000000001</v>
      </c>
      <c r="Z60" s="42">
        <v>28931.670000000002</v>
      </c>
      <c r="AA60" s="42"/>
      <c r="AB60" s="42"/>
      <c r="AC60" s="42"/>
      <c r="AD60" s="42">
        <v>4241.21</v>
      </c>
      <c r="AE60" s="56">
        <v>28931.670000000002</v>
      </c>
      <c r="AF60" s="54">
        <f t="shared" si="0"/>
        <v>496.80000000000291</v>
      </c>
      <c r="AG60" s="50">
        <f t="shared" si="1"/>
        <v>63.281677944674314</v>
      </c>
      <c r="AH60" s="68">
        <f t="shared" si="2"/>
        <v>560.08167794467727</v>
      </c>
      <c r="AI60" s="70">
        <f t="shared" si="3"/>
        <v>1708.2491177312656</v>
      </c>
      <c r="AJ60" s="42">
        <f t="shared" si="4"/>
        <v>-147.27316256292482</v>
      </c>
      <c r="AK60" s="63">
        <f t="shared" si="5"/>
        <v>1560.9759551683408</v>
      </c>
      <c r="AL60" s="48">
        <f t="shared" si="6"/>
        <v>1560.9805688687863</v>
      </c>
      <c r="AM60" s="76">
        <v>2</v>
      </c>
      <c r="AN60" s="44" t="s">
        <v>27</v>
      </c>
    </row>
    <row r="61" spans="1:40" ht="18" customHeight="1" x14ac:dyDescent="0.2">
      <c r="A61" s="37">
        <v>11</v>
      </c>
      <c r="B61" s="37" t="s">
        <v>42</v>
      </c>
      <c r="C61" s="37" t="s">
        <v>9</v>
      </c>
      <c r="D61" s="38">
        <v>44195</v>
      </c>
      <c r="E61" s="52">
        <v>-2000</v>
      </c>
      <c r="F61" s="42">
        <v>8561.26</v>
      </c>
      <c r="G61" s="42"/>
      <c r="H61" s="42"/>
      <c r="I61" s="42"/>
      <c r="J61" s="42"/>
      <c r="K61" s="56">
        <v>8561.26</v>
      </c>
      <c r="L61" s="54">
        <v>150.34000000000015</v>
      </c>
      <c r="M61" s="50">
        <v>-5.2330628753519886</v>
      </c>
      <c r="N61" s="68">
        <v>145.10693712464817</v>
      </c>
      <c r="O61" s="70">
        <v>442.57615823017687</v>
      </c>
      <c r="P61" s="42">
        <v>-53.902620572374261</v>
      </c>
      <c r="Q61" s="52">
        <v>388.67353765780263</v>
      </c>
      <c r="R61" s="48">
        <v>636.0022731327058</v>
      </c>
      <c r="S61" s="76">
        <v>1</v>
      </c>
      <c r="T61" s="37" t="s">
        <v>27</v>
      </c>
      <c r="U61" s="37">
        <v>11</v>
      </c>
      <c r="V61" s="37" t="s">
        <v>42</v>
      </c>
      <c r="W61" s="37" t="s">
        <v>9</v>
      </c>
      <c r="X61" s="38">
        <v>44223</v>
      </c>
      <c r="Y61" s="52"/>
      <c r="Z61" s="42">
        <v>8684.57</v>
      </c>
      <c r="AA61" s="42"/>
      <c r="AB61" s="42"/>
      <c r="AC61" s="42"/>
      <c r="AD61" s="42"/>
      <c r="AE61" s="56">
        <v>8684.57</v>
      </c>
      <c r="AF61" s="54">
        <f t="shared" si="0"/>
        <v>123.30999999999949</v>
      </c>
      <c r="AG61" s="50">
        <f t="shared" si="1"/>
        <v>15.707052551042093</v>
      </c>
      <c r="AH61" s="68">
        <f t="shared" si="2"/>
        <v>139.01705255104159</v>
      </c>
      <c r="AI61" s="70">
        <f t="shared" si="3"/>
        <v>424.00201028067681</v>
      </c>
      <c r="AJ61" s="42">
        <f t="shared" si="4"/>
        <v>-36.554455868828661</v>
      </c>
      <c r="AK61" s="63">
        <f t="shared" si="5"/>
        <v>387.44755441184816</v>
      </c>
      <c r="AL61" s="48">
        <f t="shared" si="6"/>
        <v>1023.449827544554</v>
      </c>
      <c r="AM61" s="76">
        <v>1</v>
      </c>
      <c r="AN61" s="44" t="s">
        <v>27</v>
      </c>
    </row>
    <row r="62" spans="1:40" ht="18" customHeight="1" x14ac:dyDescent="0.2">
      <c r="A62" s="37">
        <v>12</v>
      </c>
      <c r="B62" s="37" t="s">
        <v>43</v>
      </c>
      <c r="C62" s="37" t="s">
        <v>8</v>
      </c>
      <c r="D62" s="38">
        <v>44196</v>
      </c>
      <c r="E62" s="52">
        <v>4500</v>
      </c>
      <c r="F62" s="42">
        <v>40434.239999999998</v>
      </c>
      <c r="G62" s="42"/>
      <c r="H62" s="42"/>
      <c r="I62" s="42"/>
      <c r="J62" s="42"/>
      <c r="K62" s="56">
        <v>40434.239999999998</v>
      </c>
      <c r="L62" s="54">
        <v>1013</v>
      </c>
      <c r="M62" s="50">
        <v>-35.260693712462142</v>
      </c>
      <c r="N62" s="68">
        <v>977.73930628753783</v>
      </c>
      <c r="O62" s="70">
        <v>2982.1048841769903</v>
      </c>
      <c r="P62" s="42">
        <v>-363.19911294276358</v>
      </c>
      <c r="Q62" s="52">
        <v>2618.9057712342264</v>
      </c>
      <c r="R62" s="48">
        <v>516.49402792918363</v>
      </c>
      <c r="S62" s="76">
        <v>1</v>
      </c>
      <c r="T62" s="37" t="s">
        <v>27</v>
      </c>
      <c r="U62" s="37">
        <v>12</v>
      </c>
      <c r="V62" s="37" t="s">
        <v>43</v>
      </c>
      <c r="W62" s="37" t="s">
        <v>8</v>
      </c>
      <c r="X62" s="38">
        <v>44228</v>
      </c>
      <c r="Y62" s="52">
        <v>2000</v>
      </c>
      <c r="Z62" s="42">
        <v>41433.72</v>
      </c>
      <c r="AA62" s="42"/>
      <c r="AB62" s="42"/>
      <c r="AC62" s="42"/>
      <c r="AD62" s="42"/>
      <c r="AE62" s="56">
        <v>41433.72</v>
      </c>
      <c r="AF62" s="54">
        <f t="shared" si="0"/>
        <v>999.4800000000032</v>
      </c>
      <c r="AG62" s="50">
        <f t="shared" si="1"/>
        <v>127.31234193265482</v>
      </c>
      <c r="AH62" s="68">
        <f t="shared" si="2"/>
        <v>1126.792341932658</v>
      </c>
      <c r="AI62" s="70">
        <f t="shared" si="3"/>
        <v>3436.7166428946066</v>
      </c>
      <c r="AJ62" s="42">
        <f t="shared" si="4"/>
        <v>-296.28941328178684</v>
      </c>
      <c r="AK62" s="63">
        <f t="shared" si="5"/>
        <v>3140.4272296128197</v>
      </c>
      <c r="AL62" s="48">
        <f t="shared" si="6"/>
        <v>1656.9212575420033</v>
      </c>
      <c r="AM62" s="76">
        <v>1</v>
      </c>
      <c r="AN62" s="44" t="s">
        <v>27</v>
      </c>
    </row>
    <row r="63" spans="1:40" ht="18" customHeight="1" x14ac:dyDescent="0.2">
      <c r="A63" s="37">
        <v>13</v>
      </c>
      <c r="B63" s="37" t="s">
        <v>44</v>
      </c>
      <c r="C63" s="37" t="s">
        <v>13</v>
      </c>
      <c r="D63" s="38">
        <v>44196</v>
      </c>
      <c r="E63" s="52"/>
      <c r="F63" s="42">
        <v>2464.2400000000002</v>
      </c>
      <c r="G63" s="42"/>
      <c r="H63" s="42"/>
      <c r="I63" s="42"/>
      <c r="J63" s="42"/>
      <c r="K63" s="56">
        <v>2464.2400000000002</v>
      </c>
      <c r="L63" s="54">
        <v>6.3600000000001273</v>
      </c>
      <c r="M63" s="50">
        <v>-0.22138007108713104</v>
      </c>
      <c r="N63" s="68">
        <v>6.1386199289129966</v>
      </c>
      <c r="O63" s="70">
        <v>18.722790783184639</v>
      </c>
      <c r="P63" s="42">
        <v>-2.2803024267680381</v>
      </c>
      <c r="Q63" s="52">
        <v>16.4424883564166</v>
      </c>
      <c r="R63" s="48">
        <v>-588.26060497526066</v>
      </c>
      <c r="S63" s="76">
        <v>1</v>
      </c>
      <c r="T63" s="37" t="s">
        <v>27</v>
      </c>
      <c r="U63" s="37">
        <v>13</v>
      </c>
      <c r="V63" s="37" t="s">
        <v>44</v>
      </c>
      <c r="W63" s="37" t="s">
        <v>13</v>
      </c>
      <c r="X63" s="38">
        <v>44228</v>
      </c>
      <c r="Y63" s="52"/>
      <c r="Z63" s="42">
        <v>2464.5</v>
      </c>
      <c r="AA63" s="42"/>
      <c r="AB63" s="42"/>
      <c r="AC63" s="42"/>
      <c r="AD63" s="42"/>
      <c r="AE63" s="56">
        <v>2464.5</v>
      </c>
      <c r="AF63" s="54">
        <f t="shared" si="0"/>
        <v>0.25999999999976353</v>
      </c>
      <c r="AG63" s="50">
        <f t="shared" si="1"/>
        <v>3.3118430486312925E-2</v>
      </c>
      <c r="AH63" s="68">
        <f t="shared" si="2"/>
        <v>0.29311843048607644</v>
      </c>
      <c r="AI63" s="70">
        <f t="shared" si="3"/>
        <v>0.89401121298253305</v>
      </c>
      <c r="AJ63" s="42">
        <f t="shared" si="4"/>
        <v>-7.7075326623038246E-2</v>
      </c>
      <c r="AK63" s="63">
        <f t="shared" si="5"/>
        <v>0.81693588635949477</v>
      </c>
      <c r="AL63" s="48">
        <f t="shared" si="6"/>
        <v>-587.44366908890117</v>
      </c>
      <c r="AM63" s="76">
        <v>1</v>
      </c>
      <c r="AN63" s="44" t="s">
        <v>27</v>
      </c>
    </row>
    <row r="64" spans="1:40" ht="18" customHeight="1" x14ac:dyDescent="0.2">
      <c r="A64" s="37">
        <v>14</v>
      </c>
      <c r="B64" s="37" t="s">
        <v>45</v>
      </c>
      <c r="C64" s="37" t="s">
        <v>32</v>
      </c>
      <c r="D64" s="38">
        <v>44196</v>
      </c>
      <c r="E64" s="52"/>
      <c r="F64" s="42">
        <v>20180.48</v>
      </c>
      <c r="G64" s="42"/>
      <c r="H64" s="42"/>
      <c r="I64" s="42"/>
      <c r="J64" s="42">
        <v>888.72000000000037</v>
      </c>
      <c r="K64" s="56">
        <v>20180.48</v>
      </c>
      <c r="L64" s="54">
        <v>449.36000000000058</v>
      </c>
      <c r="M64" s="50">
        <v>-15.641407035174739</v>
      </c>
      <c r="N64" s="68">
        <v>433.71859296482586</v>
      </c>
      <c r="O64" s="70">
        <v>1322.8417085427188</v>
      </c>
      <c r="P64" s="42">
        <v>-161.11268844221169</v>
      </c>
      <c r="Q64" s="52">
        <v>1161.7290201005071</v>
      </c>
      <c r="R64" s="48">
        <v>-2448.7926991298391</v>
      </c>
      <c r="S64" s="76">
        <v>2</v>
      </c>
      <c r="T64" s="37" t="s">
        <v>27</v>
      </c>
      <c r="U64" s="37">
        <v>14</v>
      </c>
      <c r="V64" s="37" t="s">
        <v>45</v>
      </c>
      <c r="W64" s="37" t="s">
        <v>32</v>
      </c>
      <c r="X64" s="38">
        <v>44228</v>
      </c>
      <c r="Y64" s="52"/>
      <c r="Z64" s="42">
        <v>20745.12</v>
      </c>
      <c r="AA64" s="42"/>
      <c r="AB64" s="42"/>
      <c r="AC64" s="42"/>
      <c r="AD64" s="42">
        <v>888.72000000000037</v>
      </c>
      <c r="AE64" s="56">
        <v>20745.12</v>
      </c>
      <c r="AF64" s="54">
        <f t="shared" si="0"/>
        <v>564.63999999999942</v>
      </c>
      <c r="AG64" s="50">
        <f t="shared" si="1"/>
        <v>71.923040730033534</v>
      </c>
      <c r="AH64" s="68">
        <f t="shared" si="2"/>
        <v>636.56304073003298</v>
      </c>
      <c r="AI64" s="70">
        <f t="shared" si="3"/>
        <v>1941.5172742266004</v>
      </c>
      <c r="AJ64" s="42">
        <f t="shared" si="4"/>
        <v>-167.38389394027638</v>
      </c>
      <c r="AK64" s="63">
        <f t="shared" si="5"/>
        <v>1774.1333802863242</v>
      </c>
      <c r="AL64" s="48">
        <f t="shared" si="6"/>
        <v>-674.65931884351494</v>
      </c>
      <c r="AM64" s="76">
        <v>2</v>
      </c>
      <c r="AN64" s="44" t="s">
        <v>27</v>
      </c>
    </row>
    <row r="65" spans="1:40" ht="18" customHeight="1" x14ac:dyDescent="0.2">
      <c r="A65" s="37">
        <v>15</v>
      </c>
      <c r="B65" s="37" t="s">
        <v>46</v>
      </c>
      <c r="C65" s="37" t="s">
        <v>87</v>
      </c>
      <c r="D65" s="38">
        <v>44196</v>
      </c>
      <c r="E65" s="52"/>
      <c r="F65" s="42">
        <v>13359.06</v>
      </c>
      <c r="G65" s="42">
        <v>90.64</v>
      </c>
      <c r="H65" s="42">
        <v>-7969.5899999999992</v>
      </c>
      <c r="I65" s="42">
        <v>1067.8600000000001</v>
      </c>
      <c r="J65" s="42"/>
      <c r="K65" s="56">
        <v>6547.9699999999993</v>
      </c>
      <c r="L65" s="54">
        <v>273.96999999999935</v>
      </c>
      <c r="M65" s="50">
        <v>-9.5363990685125675</v>
      </c>
      <c r="N65" s="68">
        <v>264.43360093148675</v>
      </c>
      <c r="O65" s="70">
        <v>806.5224828410345</v>
      </c>
      <c r="P65" s="42">
        <v>-98.228688028557428</v>
      </c>
      <c r="Q65" s="52">
        <v>708.29379481247702</v>
      </c>
      <c r="R65" s="48">
        <v>-2101.3751478737149</v>
      </c>
      <c r="S65" s="76">
        <v>2</v>
      </c>
      <c r="T65" s="37" t="s">
        <v>27</v>
      </c>
      <c r="U65" s="37">
        <v>15</v>
      </c>
      <c r="V65" s="37" t="s">
        <v>46</v>
      </c>
      <c r="W65" s="37" t="s">
        <v>87</v>
      </c>
      <c r="X65" s="38">
        <v>44228</v>
      </c>
      <c r="Y65" s="52"/>
      <c r="Z65" s="42">
        <v>13657.130000000001</v>
      </c>
      <c r="AA65" s="42">
        <v>90.64</v>
      </c>
      <c r="AB65" s="42">
        <v>-7969.5899999999992</v>
      </c>
      <c r="AC65" s="42">
        <v>1067.8600000000001</v>
      </c>
      <c r="AD65" s="42"/>
      <c r="AE65" s="56">
        <v>6846.0400000000009</v>
      </c>
      <c r="AF65" s="54">
        <f t="shared" si="0"/>
        <v>298.07000000000153</v>
      </c>
      <c r="AG65" s="50">
        <f t="shared" si="1"/>
        <v>37.967732981016624</v>
      </c>
      <c r="AH65" s="68">
        <f t="shared" si="2"/>
        <v>336.03773298101817</v>
      </c>
      <c r="AI65" s="70">
        <f t="shared" si="3"/>
        <v>1024.9150855921052</v>
      </c>
      <c r="AJ65" s="42">
        <f t="shared" si="4"/>
        <v>-88.360933102115467</v>
      </c>
      <c r="AK65" s="63">
        <f t="shared" si="5"/>
        <v>936.55415248998975</v>
      </c>
      <c r="AL65" s="48">
        <f t="shared" si="6"/>
        <v>-1164.8209953837252</v>
      </c>
      <c r="AM65" s="76">
        <v>2</v>
      </c>
      <c r="AN65" s="44" t="s">
        <v>27</v>
      </c>
    </row>
    <row r="66" spans="1:40" ht="18" customHeight="1" x14ac:dyDescent="0.2">
      <c r="A66" s="37">
        <v>16</v>
      </c>
      <c r="B66" s="37" t="s">
        <v>84</v>
      </c>
      <c r="C66" s="37" t="s">
        <v>82</v>
      </c>
      <c r="D66" s="38">
        <v>44196</v>
      </c>
      <c r="E66" s="52"/>
      <c r="F66" s="42">
        <v>8373.27</v>
      </c>
      <c r="G66" s="42">
        <v>5.01</v>
      </c>
      <c r="H66" s="42">
        <v>-5890.88</v>
      </c>
      <c r="I66" s="42"/>
      <c r="J66" s="42"/>
      <c r="K66" s="56">
        <v>2487.4000000000005</v>
      </c>
      <c r="L66" s="54">
        <v>0</v>
      </c>
      <c r="M66" s="50">
        <v>0</v>
      </c>
      <c r="N66" s="68">
        <v>0</v>
      </c>
      <c r="O66" s="70">
        <v>0</v>
      </c>
      <c r="P66" s="42">
        <v>0</v>
      </c>
      <c r="Q66" s="52">
        <v>0</v>
      </c>
      <c r="R66" s="48">
        <v>-1221.3696559609484</v>
      </c>
      <c r="S66" s="76">
        <v>2</v>
      </c>
      <c r="T66" s="37" t="s">
        <v>27</v>
      </c>
      <c r="U66" s="37">
        <v>16</v>
      </c>
      <c r="V66" s="37" t="s">
        <v>84</v>
      </c>
      <c r="W66" s="37" t="s">
        <v>82</v>
      </c>
      <c r="X66" s="38">
        <v>44228</v>
      </c>
      <c r="Y66" s="52"/>
      <c r="Z66" s="42">
        <v>8373.27</v>
      </c>
      <c r="AA66" s="42">
        <v>5.01</v>
      </c>
      <c r="AB66" s="42">
        <v>-5890.88</v>
      </c>
      <c r="AC66" s="42"/>
      <c r="AD66" s="42"/>
      <c r="AE66" s="56">
        <v>2487.4000000000005</v>
      </c>
      <c r="AF66" s="54">
        <f t="shared" si="0"/>
        <v>0</v>
      </c>
      <c r="AG66" s="50">
        <f t="shared" si="1"/>
        <v>0</v>
      </c>
      <c r="AH66" s="68">
        <f t="shared" si="2"/>
        <v>0</v>
      </c>
      <c r="AI66" s="70">
        <f t="shared" si="3"/>
        <v>0</v>
      </c>
      <c r="AJ66" s="42">
        <f t="shared" si="4"/>
        <v>0</v>
      </c>
      <c r="AK66" s="63">
        <f t="shared" si="5"/>
        <v>0</v>
      </c>
      <c r="AL66" s="48">
        <f t="shared" si="6"/>
        <v>-1221.3696559609484</v>
      </c>
      <c r="AM66" s="76">
        <v>2</v>
      </c>
      <c r="AN66" s="44" t="s">
        <v>27</v>
      </c>
    </row>
    <row r="67" spans="1:40" ht="18" customHeight="1" x14ac:dyDescent="0.2">
      <c r="A67" s="37">
        <v>17</v>
      </c>
      <c r="B67" s="37" t="s">
        <v>47</v>
      </c>
      <c r="C67" s="37" t="s">
        <v>74</v>
      </c>
      <c r="D67" s="38">
        <v>44196</v>
      </c>
      <c r="E67" s="52"/>
      <c r="F67" s="42">
        <v>569.75</v>
      </c>
      <c r="G67" s="42"/>
      <c r="H67" s="42"/>
      <c r="I67" s="42">
        <v>1556.52</v>
      </c>
      <c r="J67" s="42"/>
      <c r="K67" s="56">
        <v>2126.27</v>
      </c>
      <c r="L67" s="54">
        <v>0</v>
      </c>
      <c r="M67" s="50">
        <v>0</v>
      </c>
      <c r="N67" s="68">
        <v>0</v>
      </c>
      <c r="O67" s="70">
        <v>0</v>
      </c>
      <c r="P67" s="42">
        <v>0</v>
      </c>
      <c r="Q67" s="52">
        <v>0</v>
      </c>
      <c r="R67" s="48">
        <v>278.28534248434272</v>
      </c>
      <c r="S67" s="76">
        <v>2</v>
      </c>
      <c r="T67" s="37" t="s">
        <v>27</v>
      </c>
      <c r="U67" s="37">
        <v>17</v>
      </c>
      <c r="V67" s="37" t="s">
        <v>47</v>
      </c>
      <c r="W67" s="37" t="s">
        <v>74</v>
      </c>
      <c r="X67" s="38">
        <v>44228</v>
      </c>
      <c r="Y67" s="52"/>
      <c r="Z67" s="42">
        <v>569.75</v>
      </c>
      <c r="AA67" s="42"/>
      <c r="AB67" s="42"/>
      <c r="AC67" s="42">
        <v>1556.52</v>
      </c>
      <c r="AD67" s="42"/>
      <c r="AE67" s="56">
        <v>2126.27</v>
      </c>
      <c r="AF67" s="54">
        <f t="shared" si="0"/>
        <v>0</v>
      </c>
      <c r="AG67" s="50">
        <f t="shared" si="1"/>
        <v>0</v>
      </c>
      <c r="AH67" s="68">
        <f t="shared" si="2"/>
        <v>0</v>
      </c>
      <c r="AI67" s="70">
        <f t="shared" si="3"/>
        <v>0</v>
      </c>
      <c r="AJ67" s="42">
        <f t="shared" si="4"/>
        <v>0</v>
      </c>
      <c r="AK67" s="63">
        <f t="shared" si="5"/>
        <v>0</v>
      </c>
      <c r="AL67" s="48">
        <f t="shared" si="6"/>
        <v>278.28534248434272</v>
      </c>
      <c r="AM67" s="76">
        <v>2</v>
      </c>
      <c r="AN67" s="44" t="s">
        <v>27</v>
      </c>
    </row>
    <row r="68" spans="1:40" ht="18" customHeight="1" x14ac:dyDescent="0.2">
      <c r="A68" s="37">
        <v>18</v>
      </c>
      <c r="B68" s="37" t="s">
        <v>48</v>
      </c>
      <c r="C68" s="37" t="s">
        <v>14</v>
      </c>
      <c r="D68" s="38">
        <v>44196</v>
      </c>
      <c r="E68" s="52"/>
      <c r="F68" s="42">
        <v>1932.6100000000001</v>
      </c>
      <c r="G68" s="42"/>
      <c r="H68" s="42"/>
      <c r="I68" s="42"/>
      <c r="J68" s="42"/>
      <c r="K68" s="56">
        <v>1932.6100000000001</v>
      </c>
      <c r="L68" s="54">
        <v>3.2200000000000273</v>
      </c>
      <c r="M68" s="50">
        <v>-0.11208236303467825</v>
      </c>
      <c r="N68" s="68">
        <v>3.107917636965349</v>
      </c>
      <c r="O68" s="70">
        <v>9.4791487927443132</v>
      </c>
      <c r="P68" s="42">
        <v>-1.15449273808066</v>
      </c>
      <c r="Q68" s="52">
        <v>8.3246560546636523</v>
      </c>
      <c r="R68" s="48">
        <v>-945.86359750331371</v>
      </c>
      <c r="S68" s="76">
        <v>1</v>
      </c>
      <c r="T68" s="37" t="s">
        <v>27</v>
      </c>
      <c r="U68" s="37">
        <v>18</v>
      </c>
      <c r="V68" s="37" t="s">
        <v>48</v>
      </c>
      <c r="W68" s="37" t="s">
        <v>14</v>
      </c>
      <c r="X68" s="38">
        <v>44228</v>
      </c>
      <c r="Y68" s="52"/>
      <c r="Z68" s="42">
        <v>1936.1200000000001</v>
      </c>
      <c r="AA68" s="42"/>
      <c r="AB68" s="42"/>
      <c r="AC68" s="42"/>
      <c r="AD68" s="42"/>
      <c r="AE68" s="56">
        <v>1936.1200000000001</v>
      </c>
      <c r="AF68" s="54">
        <f t="shared" si="0"/>
        <v>3.5099999999999909</v>
      </c>
      <c r="AG68" s="50">
        <f t="shared" si="1"/>
        <v>0.44709881156562997</v>
      </c>
      <c r="AH68" s="68">
        <f t="shared" si="2"/>
        <v>3.9570988115656207</v>
      </c>
      <c r="AI68" s="70">
        <f t="shared" si="3"/>
        <v>12.069151375275142</v>
      </c>
      <c r="AJ68" s="42">
        <f t="shared" si="4"/>
        <v>-1.04051690941196</v>
      </c>
      <c r="AK68" s="63">
        <f t="shared" si="5"/>
        <v>11.028634465863183</v>
      </c>
      <c r="AL68" s="48">
        <f t="shared" si="6"/>
        <v>-934.83496303745051</v>
      </c>
      <c r="AM68" s="76">
        <v>1</v>
      </c>
      <c r="AN68" s="44" t="s">
        <v>27</v>
      </c>
    </row>
    <row r="69" spans="1:40" ht="18" customHeight="1" x14ac:dyDescent="0.2">
      <c r="A69" s="37">
        <v>19</v>
      </c>
      <c r="B69" s="37" t="s">
        <v>49</v>
      </c>
      <c r="C69" s="37" t="s">
        <v>33</v>
      </c>
      <c r="D69" s="38">
        <v>44196</v>
      </c>
      <c r="E69" s="52">
        <v>6600</v>
      </c>
      <c r="F69" s="42">
        <v>85015.76</v>
      </c>
      <c r="G69" s="42"/>
      <c r="H69" s="42"/>
      <c r="I69" s="42"/>
      <c r="J69" s="42">
        <v>2917.13</v>
      </c>
      <c r="K69" s="56">
        <v>85015.76</v>
      </c>
      <c r="L69" s="54">
        <v>2928.359999999986</v>
      </c>
      <c r="M69" s="50">
        <v>-101.93090329696462</v>
      </c>
      <c r="N69" s="68">
        <v>2826.4290967030215</v>
      </c>
      <c r="O69" s="70">
        <v>8620.6087449442148</v>
      </c>
      <c r="P69" s="42">
        <v>-1049.9286815173407</v>
      </c>
      <c r="Q69" s="52">
        <v>7570.6800634268739</v>
      </c>
      <c r="R69" s="48">
        <v>7544.9118989440894</v>
      </c>
      <c r="S69" s="76">
        <v>2</v>
      </c>
      <c r="T69" s="37" t="s">
        <v>27</v>
      </c>
      <c r="U69" s="37">
        <v>19</v>
      </c>
      <c r="V69" s="37" t="s">
        <v>49</v>
      </c>
      <c r="W69" s="37" t="s">
        <v>33</v>
      </c>
      <c r="X69" s="38">
        <v>44228</v>
      </c>
      <c r="Y69" s="52">
        <v>8000</v>
      </c>
      <c r="Z69" s="42">
        <v>88312.49</v>
      </c>
      <c r="AA69" s="42"/>
      <c r="AB69" s="42"/>
      <c r="AC69" s="42"/>
      <c r="AD69" s="42">
        <v>2917.13</v>
      </c>
      <c r="AE69" s="56">
        <v>88312.49</v>
      </c>
      <c r="AF69" s="54">
        <f t="shared" si="0"/>
        <v>3296.7300000000105</v>
      </c>
      <c r="AG69" s="50">
        <f t="shared" si="1"/>
        <v>419.93278206631561</v>
      </c>
      <c r="AH69" s="68">
        <f t="shared" si="2"/>
        <v>3716.6627820663261</v>
      </c>
      <c r="AI69" s="70">
        <f t="shared" si="3"/>
        <v>11335.821485302295</v>
      </c>
      <c r="AJ69" s="42">
        <f t="shared" si="4"/>
        <v>-977.29439053154158</v>
      </c>
      <c r="AK69" s="63">
        <f t="shared" si="5"/>
        <v>10358.527094770752</v>
      </c>
      <c r="AL69" s="48">
        <f t="shared" si="6"/>
        <v>9903.4389937148408</v>
      </c>
      <c r="AM69" s="76">
        <v>2</v>
      </c>
      <c r="AN69" s="44" t="s">
        <v>27</v>
      </c>
    </row>
    <row r="70" spans="1:40" ht="18" customHeight="1" x14ac:dyDescent="0.2">
      <c r="A70" s="37">
        <v>20</v>
      </c>
      <c r="B70" s="37" t="s">
        <v>50</v>
      </c>
      <c r="C70" s="37" t="s">
        <v>10</v>
      </c>
      <c r="D70" s="38">
        <v>44196</v>
      </c>
      <c r="E70" s="52"/>
      <c r="F70" s="42">
        <v>1022.6700000000001</v>
      </c>
      <c r="G70" s="42"/>
      <c r="H70" s="42"/>
      <c r="I70" s="42"/>
      <c r="J70" s="42"/>
      <c r="K70" s="56">
        <v>1022.6700000000001</v>
      </c>
      <c r="L70" s="54">
        <v>0</v>
      </c>
      <c r="M70" s="50">
        <v>0</v>
      </c>
      <c r="N70" s="68">
        <v>0</v>
      </c>
      <c r="O70" s="70">
        <v>0</v>
      </c>
      <c r="P70" s="42">
        <v>0</v>
      </c>
      <c r="Q70" s="52">
        <v>0</v>
      </c>
      <c r="R70" s="48">
        <v>-315.20575002886983</v>
      </c>
      <c r="S70" s="76">
        <v>1</v>
      </c>
      <c r="T70" s="37" t="s">
        <v>27</v>
      </c>
      <c r="U70" s="37">
        <v>20</v>
      </c>
      <c r="V70" s="37" t="s">
        <v>50</v>
      </c>
      <c r="W70" s="37" t="s">
        <v>10</v>
      </c>
      <c r="X70" s="38">
        <v>44228</v>
      </c>
      <c r="Y70" s="52"/>
      <c r="Z70" s="42">
        <v>1022.6700000000001</v>
      </c>
      <c r="AA70" s="42"/>
      <c r="AB70" s="42"/>
      <c r="AC70" s="42"/>
      <c r="AD70" s="42"/>
      <c r="AE70" s="56">
        <v>1022.6700000000001</v>
      </c>
      <c r="AF70" s="54">
        <f t="shared" si="0"/>
        <v>0</v>
      </c>
      <c r="AG70" s="50">
        <f t="shared" si="1"/>
        <v>0</v>
      </c>
      <c r="AH70" s="68">
        <f t="shared" si="2"/>
        <v>0</v>
      </c>
      <c r="AI70" s="70">
        <f t="shared" si="3"/>
        <v>0</v>
      </c>
      <c r="AJ70" s="42">
        <f t="shared" si="4"/>
        <v>0</v>
      </c>
      <c r="AK70" s="63">
        <f t="shared" si="5"/>
        <v>0</v>
      </c>
      <c r="AL70" s="48">
        <f t="shared" si="6"/>
        <v>-315.20575002886983</v>
      </c>
      <c r="AM70" s="76">
        <v>1</v>
      </c>
      <c r="AN70" s="44" t="s">
        <v>27</v>
      </c>
    </row>
    <row r="71" spans="1:40" ht="18" customHeight="1" x14ac:dyDescent="0.2">
      <c r="A71" s="37">
        <v>21</v>
      </c>
      <c r="B71" s="37" t="s">
        <v>51</v>
      </c>
      <c r="C71" s="37" t="s">
        <v>26</v>
      </c>
      <c r="D71" s="38">
        <v>44196</v>
      </c>
      <c r="E71" s="52"/>
      <c r="F71" s="42">
        <v>1855.13</v>
      </c>
      <c r="G71" s="42"/>
      <c r="H71" s="42"/>
      <c r="I71" s="42"/>
      <c r="J71" s="42">
        <v>-12.41</v>
      </c>
      <c r="K71" s="56">
        <v>1855.13</v>
      </c>
      <c r="L71" s="54">
        <v>0</v>
      </c>
      <c r="M71" s="50">
        <v>0</v>
      </c>
      <c r="N71" s="68">
        <v>0</v>
      </c>
      <c r="O71" s="70">
        <v>0</v>
      </c>
      <c r="P71" s="42">
        <v>0</v>
      </c>
      <c r="Q71" s="52">
        <v>0</v>
      </c>
      <c r="R71" s="48">
        <v>23.750281115896364</v>
      </c>
      <c r="S71" s="76">
        <v>2</v>
      </c>
      <c r="T71" s="37" t="s">
        <v>27</v>
      </c>
      <c r="U71" s="37">
        <v>21</v>
      </c>
      <c r="V71" s="37" t="s">
        <v>51</v>
      </c>
      <c r="W71" s="37" t="s">
        <v>26</v>
      </c>
      <c r="X71" s="38">
        <v>44228</v>
      </c>
      <c r="Y71" s="52"/>
      <c r="Z71" s="42">
        <v>1855.13</v>
      </c>
      <c r="AA71" s="42"/>
      <c r="AB71" s="42"/>
      <c r="AC71" s="42"/>
      <c r="AD71" s="42">
        <v>-12.41</v>
      </c>
      <c r="AE71" s="56">
        <v>1855.13</v>
      </c>
      <c r="AF71" s="54">
        <f t="shared" si="0"/>
        <v>0</v>
      </c>
      <c r="AG71" s="50">
        <f t="shared" si="1"/>
        <v>0</v>
      </c>
      <c r="AH71" s="68">
        <f t="shared" si="2"/>
        <v>0</v>
      </c>
      <c r="AI71" s="70">
        <f t="shared" si="3"/>
        <v>0</v>
      </c>
      <c r="AJ71" s="42">
        <f t="shared" si="4"/>
        <v>0</v>
      </c>
      <c r="AK71" s="63">
        <f t="shared" si="5"/>
        <v>0</v>
      </c>
      <c r="AL71" s="48">
        <f t="shared" si="6"/>
        <v>23.750281115896364</v>
      </c>
      <c r="AM71" s="76">
        <v>2</v>
      </c>
      <c r="AN71" s="44" t="s">
        <v>27</v>
      </c>
    </row>
    <row r="72" spans="1:40" ht="18" customHeight="1" x14ac:dyDescent="0.2">
      <c r="A72" s="37">
        <v>22</v>
      </c>
      <c r="B72" s="37" t="s">
        <v>59</v>
      </c>
      <c r="C72" s="37" t="s">
        <v>7</v>
      </c>
      <c r="D72" s="38">
        <v>44196</v>
      </c>
      <c r="E72" s="52"/>
      <c r="F72" s="42">
        <v>51.71</v>
      </c>
      <c r="G72" s="42"/>
      <c r="H72" s="42"/>
      <c r="I72" s="42"/>
      <c r="J72" s="42"/>
      <c r="K72" s="56">
        <v>51.71</v>
      </c>
      <c r="L72" s="54">
        <v>0</v>
      </c>
      <c r="M72" s="50">
        <v>0</v>
      </c>
      <c r="N72" s="68">
        <v>0</v>
      </c>
      <c r="O72" s="70">
        <v>0</v>
      </c>
      <c r="P72" s="42">
        <v>0</v>
      </c>
      <c r="Q72" s="52">
        <v>0</v>
      </c>
      <c r="R72" s="48">
        <v>-131.45398724190997</v>
      </c>
      <c r="S72" s="76">
        <v>1</v>
      </c>
      <c r="T72" s="37" t="s">
        <v>27</v>
      </c>
      <c r="U72" s="37">
        <v>22</v>
      </c>
      <c r="V72" s="37" t="s">
        <v>59</v>
      </c>
      <c r="W72" s="37" t="s">
        <v>7</v>
      </c>
      <c r="X72" s="38">
        <v>44228</v>
      </c>
      <c r="Y72" s="52"/>
      <c r="Z72" s="42">
        <v>51.71</v>
      </c>
      <c r="AA72" s="42"/>
      <c r="AB72" s="42"/>
      <c r="AC72" s="42"/>
      <c r="AD72" s="42"/>
      <c r="AE72" s="56">
        <v>51.71</v>
      </c>
      <c r="AF72" s="54">
        <f t="shared" si="0"/>
        <v>0</v>
      </c>
      <c r="AG72" s="50">
        <f t="shared" si="1"/>
        <v>0</v>
      </c>
      <c r="AH72" s="68">
        <f t="shared" si="2"/>
        <v>0</v>
      </c>
      <c r="AI72" s="70">
        <f t="shared" si="3"/>
        <v>0</v>
      </c>
      <c r="AJ72" s="42">
        <f t="shared" si="4"/>
        <v>0</v>
      </c>
      <c r="AK72" s="63">
        <f t="shared" si="5"/>
        <v>0</v>
      </c>
      <c r="AL72" s="48">
        <f t="shared" si="6"/>
        <v>-131.45398724190997</v>
      </c>
      <c r="AM72" s="76">
        <v>1</v>
      </c>
      <c r="AN72" s="44" t="s">
        <v>27</v>
      </c>
    </row>
    <row r="73" spans="1:40" ht="18" customHeight="1" x14ac:dyDescent="0.2">
      <c r="A73" s="37">
        <v>23</v>
      </c>
      <c r="B73" s="37" t="s">
        <v>52</v>
      </c>
      <c r="C73" s="37" t="s">
        <v>15</v>
      </c>
      <c r="D73" s="38">
        <v>44196</v>
      </c>
      <c r="E73" s="52">
        <v>3000</v>
      </c>
      <c r="F73" s="42">
        <v>13748.52</v>
      </c>
      <c r="G73" s="42"/>
      <c r="H73" s="42"/>
      <c r="I73" s="42"/>
      <c r="J73" s="42"/>
      <c r="K73" s="56">
        <v>13748.52</v>
      </c>
      <c r="L73" s="54">
        <v>634.02000000000044</v>
      </c>
      <c r="M73" s="50">
        <v>-22.069086897902533</v>
      </c>
      <c r="N73" s="68">
        <v>611.95091310209796</v>
      </c>
      <c r="O73" s="70">
        <v>1866.4502849613987</v>
      </c>
      <c r="P73" s="42">
        <v>-227.32033720431505</v>
      </c>
      <c r="Q73" s="52">
        <v>1639.1299477570835</v>
      </c>
      <c r="R73" s="48">
        <v>454.07026144105362</v>
      </c>
      <c r="S73" s="76">
        <v>1</v>
      </c>
      <c r="T73" s="37" t="s">
        <v>27</v>
      </c>
      <c r="U73" s="37">
        <v>23</v>
      </c>
      <c r="V73" s="37" t="s">
        <v>52</v>
      </c>
      <c r="W73" s="37" t="s">
        <v>15</v>
      </c>
      <c r="X73" s="38">
        <v>44228</v>
      </c>
      <c r="Y73" s="52"/>
      <c r="Z73" s="42">
        <v>14405.11</v>
      </c>
      <c r="AA73" s="42"/>
      <c r="AB73" s="42"/>
      <c r="AC73" s="42"/>
      <c r="AD73" s="42"/>
      <c r="AE73" s="56">
        <v>14405.11</v>
      </c>
      <c r="AF73" s="54">
        <f t="shared" si="0"/>
        <v>656.59000000000015</v>
      </c>
      <c r="AG73" s="50">
        <f t="shared" si="1"/>
        <v>83.635501050107635</v>
      </c>
      <c r="AH73" s="68">
        <f t="shared" si="2"/>
        <v>740.22550105010782</v>
      </c>
      <c r="AI73" s="70">
        <f t="shared" si="3"/>
        <v>2257.6877782028287</v>
      </c>
      <c r="AJ73" s="42">
        <f t="shared" si="4"/>
        <v>-194.6418796441028</v>
      </c>
      <c r="AK73" s="63">
        <f t="shared" si="5"/>
        <v>2063.0458985587256</v>
      </c>
      <c r="AL73" s="48">
        <f t="shared" si="6"/>
        <v>2517.1161599997795</v>
      </c>
      <c r="AM73" s="76">
        <v>1</v>
      </c>
      <c r="AN73" s="44" t="s">
        <v>27</v>
      </c>
    </row>
    <row r="74" spans="1:40" ht="18" customHeight="1" x14ac:dyDescent="0.2">
      <c r="A74" s="37">
        <v>24</v>
      </c>
      <c r="B74" s="37" t="s">
        <v>53</v>
      </c>
      <c r="C74" s="37" t="s">
        <v>75</v>
      </c>
      <c r="D74" s="38">
        <v>44196</v>
      </c>
      <c r="E74" s="52"/>
      <c r="F74" s="42">
        <v>15948.44</v>
      </c>
      <c r="G74" s="42"/>
      <c r="H74" s="42"/>
      <c r="I74" s="42">
        <v>4482.45</v>
      </c>
      <c r="J74" s="42"/>
      <c r="K74" s="56">
        <v>20430.89</v>
      </c>
      <c r="L74" s="54">
        <v>10.479999999999563</v>
      </c>
      <c r="M74" s="50">
        <v>-0.36478980267185379</v>
      </c>
      <c r="N74" s="68">
        <v>10.115210197327709</v>
      </c>
      <c r="O74" s="70">
        <v>30.851391101849512</v>
      </c>
      <c r="P74" s="42">
        <v>-3.7574794705232017</v>
      </c>
      <c r="Q74" s="52">
        <v>27.093911631326311</v>
      </c>
      <c r="R74" s="48">
        <v>1725.0866902510409</v>
      </c>
      <c r="S74" s="76">
        <v>2</v>
      </c>
      <c r="T74" s="37" t="s">
        <v>27</v>
      </c>
      <c r="U74" s="37">
        <v>24</v>
      </c>
      <c r="V74" s="37" t="s">
        <v>53</v>
      </c>
      <c r="W74" s="37" t="s">
        <v>75</v>
      </c>
      <c r="X74" s="38">
        <v>44228</v>
      </c>
      <c r="Y74" s="52"/>
      <c r="Z74" s="42">
        <v>15959.87</v>
      </c>
      <c r="AA74" s="42"/>
      <c r="AB74" s="42"/>
      <c r="AC74" s="42">
        <v>4482.45</v>
      </c>
      <c r="AD74" s="42"/>
      <c r="AE74" s="56">
        <v>20442.32</v>
      </c>
      <c r="AF74" s="54">
        <f t="shared" si="0"/>
        <v>11.430000000000291</v>
      </c>
      <c r="AG74" s="50">
        <f t="shared" si="1"/>
        <v>1.4559371556111949</v>
      </c>
      <c r="AH74" s="68">
        <f t="shared" si="2"/>
        <v>12.885937155611487</v>
      </c>
      <c r="AI74" s="70">
        <f t="shared" si="3"/>
        <v>39.302108324615034</v>
      </c>
      <c r="AJ74" s="42">
        <f t="shared" si="4"/>
        <v>-3.3883499357775038</v>
      </c>
      <c r="AK74" s="63">
        <f t="shared" si="5"/>
        <v>35.913758388837529</v>
      </c>
      <c r="AL74" s="48">
        <f t="shared" si="6"/>
        <v>1761.0004486398784</v>
      </c>
      <c r="AM74" s="76">
        <v>2</v>
      </c>
      <c r="AN74" s="44" t="s">
        <v>27</v>
      </c>
    </row>
    <row r="75" spans="1:40" ht="18" customHeight="1" x14ac:dyDescent="0.2">
      <c r="A75" s="37">
        <v>25</v>
      </c>
      <c r="B75" s="37" t="s">
        <v>54</v>
      </c>
      <c r="C75" s="37" t="s">
        <v>12</v>
      </c>
      <c r="D75" s="38">
        <v>44196</v>
      </c>
      <c r="E75" s="52">
        <v>8000</v>
      </c>
      <c r="F75" s="42">
        <v>147478.97</v>
      </c>
      <c r="G75" s="42"/>
      <c r="H75" s="42"/>
      <c r="I75" s="42"/>
      <c r="J75" s="42"/>
      <c r="K75" s="56">
        <v>147478.97</v>
      </c>
      <c r="L75" s="54">
        <v>3842.679999999993</v>
      </c>
      <c r="M75" s="50">
        <v>-133.75672508884875</v>
      </c>
      <c r="N75" s="68">
        <v>3708.9232749111443</v>
      </c>
      <c r="O75" s="70">
        <v>11312.215988478989</v>
      </c>
      <c r="P75" s="42">
        <v>-1377.7472530334612</v>
      </c>
      <c r="Q75" s="52">
        <v>9934.4687354455273</v>
      </c>
      <c r="R75" s="48">
        <v>9429.26541498609</v>
      </c>
      <c r="S75" s="76">
        <v>1</v>
      </c>
      <c r="T75" s="37" t="s">
        <v>27</v>
      </c>
      <c r="U75" s="37">
        <v>25</v>
      </c>
      <c r="V75" s="37" t="s">
        <v>54</v>
      </c>
      <c r="W75" s="37" t="s">
        <v>12</v>
      </c>
      <c r="X75" s="38">
        <v>44228</v>
      </c>
      <c r="Y75" s="52">
        <v>10000</v>
      </c>
      <c r="Z75" s="42">
        <v>152894.75</v>
      </c>
      <c r="AA75" s="42"/>
      <c r="AB75" s="42"/>
      <c r="AC75" s="42"/>
      <c r="AD75" s="42"/>
      <c r="AE75" s="56">
        <v>152894.75</v>
      </c>
      <c r="AF75" s="54">
        <f t="shared" si="0"/>
        <v>5415.7799999999988</v>
      </c>
      <c r="AG75" s="50">
        <f t="shared" si="1"/>
        <v>689.8543594589496</v>
      </c>
      <c r="AH75" s="68">
        <f t="shared" si="2"/>
        <v>6105.6343594589489</v>
      </c>
      <c r="AI75" s="70">
        <f t="shared" si="3"/>
        <v>18622.184796349793</v>
      </c>
      <c r="AJ75" s="42">
        <f t="shared" si="4"/>
        <v>-1605.4731246880681</v>
      </c>
      <c r="AK75" s="63">
        <f t="shared" si="5"/>
        <v>17016.711671661724</v>
      </c>
      <c r="AL75" s="48">
        <f t="shared" si="6"/>
        <v>16445.977086647814</v>
      </c>
      <c r="AM75" s="76">
        <v>1</v>
      </c>
      <c r="AN75" s="44" t="s">
        <v>27</v>
      </c>
    </row>
    <row r="76" spans="1:40" ht="18" customHeight="1" x14ac:dyDescent="0.2">
      <c r="A76" s="37">
        <v>26</v>
      </c>
      <c r="B76" s="37" t="s">
        <v>85</v>
      </c>
      <c r="C76" s="37" t="s">
        <v>83</v>
      </c>
      <c r="D76" s="38">
        <v>44196</v>
      </c>
      <c r="E76" s="52"/>
      <c r="F76" s="42">
        <v>6131.22</v>
      </c>
      <c r="G76" s="42">
        <v>43.949999999999996</v>
      </c>
      <c r="H76" s="42">
        <v>2041.1099999999997</v>
      </c>
      <c r="I76" s="42"/>
      <c r="J76" s="42"/>
      <c r="K76" s="56">
        <v>8216.2799999999988</v>
      </c>
      <c r="L76" s="54">
        <v>33.529999999998836</v>
      </c>
      <c r="M76" s="50">
        <v>-1.1671185194262732</v>
      </c>
      <c r="N76" s="68">
        <v>32.362881480572561</v>
      </c>
      <c r="O76" s="70">
        <v>98.706788515746311</v>
      </c>
      <c r="P76" s="42">
        <v>-12.021783076969832</v>
      </c>
      <c r="Q76" s="52">
        <v>86.685005438776471</v>
      </c>
      <c r="R76" s="48">
        <v>-285.39478301499605</v>
      </c>
      <c r="S76" s="76">
        <v>2</v>
      </c>
      <c r="T76" s="37" t="s">
        <v>27</v>
      </c>
      <c r="U76" s="37">
        <v>26</v>
      </c>
      <c r="V76" s="37" t="s">
        <v>85</v>
      </c>
      <c r="W76" s="37" t="s">
        <v>83</v>
      </c>
      <c r="X76" s="38">
        <v>44228</v>
      </c>
      <c r="Y76" s="52"/>
      <c r="Z76" s="42">
        <v>6164.85</v>
      </c>
      <c r="AA76" s="42">
        <v>43.949999999999996</v>
      </c>
      <c r="AB76" s="42">
        <v>2041.1099999999997</v>
      </c>
      <c r="AC76" s="42"/>
      <c r="AD76" s="42"/>
      <c r="AE76" s="56">
        <v>8249.91</v>
      </c>
      <c r="AF76" s="54">
        <f t="shared" si="0"/>
        <v>33.630000000001019</v>
      </c>
      <c r="AG76" s="50">
        <f t="shared" si="1"/>
        <v>4.2837416048298094</v>
      </c>
      <c r="AH76" s="68">
        <f t="shared" si="2"/>
        <v>37.913741604830825</v>
      </c>
      <c r="AI76" s="70">
        <f t="shared" si="3"/>
        <v>115.63691189473401</v>
      </c>
      <c r="AJ76" s="42">
        <f t="shared" si="4"/>
        <v>-9.9693970551354312</v>
      </c>
      <c r="AK76" s="63">
        <f t="shared" si="5"/>
        <v>105.66751483959858</v>
      </c>
      <c r="AL76" s="48">
        <f t="shared" si="6"/>
        <v>-179.72726817539746</v>
      </c>
      <c r="AM76" s="76">
        <v>2</v>
      </c>
      <c r="AN76" s="44" t="s">
        <v>27</v>
      </c>
    </row>
    <row r="77" spans="1:40" ht="18" customHeight="1" x14ac:dyDescent="0.2">
      <c r="A77" s="37">
        <v>27</v>
      </c>
      <c r="B77" s="37" t="s">
        <v>55</v>
      </c>
      <c r="C77" s="37" t="s">
        <v>76</v>
      </c>
      <c r="D77" s="38">
        <v>44196</v>
      </c>
      <c r="E77" s="52"/>
      <c r="F77" s="42">
        <v>709.31000000000006</v>
      </c>
      <c r="G77" s="42"/>
      <c r="H77" s="42"/>
      <c r="I77" s="42">
        <v>1001.32</v>
      </c>
      <c r="J77" s="42">
        <v>86.73</v>
      </c>
      <c r="K77" s="56">
        <v>1710.63</v>
      </c>
      <c r="L77" s="54">
        <v>0</v>
      </c>
      <c r="M77" s="50">
        <v>0</v>
      </c>
      <c r="N77" s="68">
        <v>0</v>
      </c>
      <c r="O77" s="70">
        <v>0</v>
      </c>
      <c r="P77" s="42">
        <v>0</v>
      </c>
      <c r="Q77" s="52">
        <v>0</v>
      </c>
      <c r="R77" s="48">
        <v>-24.728967085743406</v>
      </c>
      <c r="S77" s="76">
        <v>2</v>
      </c>
      <c r="T77" s="37" t="s">
        <v>27</v>
      </c>
      <c r="U77" s="37">
        <v>27</v>
      </c>
      <c r="V77" s="37" t="s">
        <v>55</v>
      </c>
      <c r="W77" s="37" t="s">
        <v>76</v>
      </c>
      <c r="X77" s="38">
        <v>44228</v>
      </c>
      <c r="Y77" s="52"/>
      <c r="Z77" s="42">
        <v>709.31000000000006</v>
      </c>
      <c r="AA77" s="42"/>
      <c r="AB77" s="42"/>
      <c r="AC77" s="42">
        <v>1001.32</v>
      </c>
      <c r="AD77" s="42">
        <v>86.73</v>
      </c>
      <c r="AE77" s="56">
        <v>1710.63</v>
      </c>
      <c r="AF77" s="54">
        <f t="shared" si="0"/>
        <v>0</v>
      </c>
      <c r="AG77" s="50">
        <f t="shared" si="1"/>
        <v>0</v>
      </c>
      <c r="AH77" s="68">
        <f t="shared" si="2"/>
        <v>0</v>
      </c>
      <c r="AI77" s="70">
        <f t="shared" si="3"/>
        <v>0</v>
      </c>
      <c r="AJ77" s="42">
        <f t="shared" si="4"/>
        <v>0</v>
      </c>
      <c r="AK77" s="63">
        <f t="shared" si="5"/>
        <v>0</v>
      </c>
      <c r="AL77" s="48">
        <f t="shared" si="6"/>
        <v>-24.728967085743406</v>
      </c>
      <c r="AM77" s="76">
        <v>2</v>
      </c>
      <c r="AN77" s="44" t="s">
        <v>27</v>
      </c>
    </row>
    <row r="78" spans="1:40" ht="18" customHeight="1" x14ac:dyDescent="0.2">
      <c r="A78" s="37">
        <v>28</v>
      </c>
      <c r="B78" s="37" t="s">
        <v>56</v>
      </c>
      <c r="C78" s="37" t="s">
        <v>77</v>
      </c>
      <c r="D78" s="38">
        <v>44196</v>
      </c>
      <c r="E78" s="52"/>
      <c r="F78" s="42">
        <v>702.47</v>
      </c>
      <c r="G78" s="42"/>
      <c r="H78" s="42"/>
      <c r="I78" s="42">
        <v>705.21</v>
      </c>
      <c r="J78" s="42"/>
      <c r="K78" s="56">
        <v>1407.68</v>
      </c>
      <c r="L78" s="54">
        <v>0</v>
      </c>
      <c r="M78" s="50">
        <v>0</v>
      </c>
      <c r="N78" s="68">
        <v>0</v>
      </c>
      <c r="O78" s="70">
        <v>0</v>
      </c>
      <c r="P78" s="42">
        <v>0</v>
      </c>
      <c r="Q78" s="52">
        <v>0</v>
      </c>
      <c r="R78" s="48">
        <v>312.73280285200434</v>
      </c>
      <c r="S78" s="76">
        <v>2</v>
      </c>
      <c r="T78" s="37" t="s">
        <v>27</v>
      </c>
      <c r="U78" s="37">
        <v>28</v>
      </c>
      <c r="V78" s="37" t="s">
        <v>56</v>
      </c>
      <c r="W78" s="37" t="s">
        <v>77</v>
      </c>
      <c r="X78" s="38">
        <v>44228</v>
      </c>
      <c r="Y78" s="52"/>
      <c r="Z78" s="42">
        <v>702.47</v>
      </c>
      <c r="AA78" s="42"/>
      <c r="AB78" s="42"/>
      <c r="AC78" s="42">
        <v>705.21</v>
      </c>
      <c r="AD78" s="42"/>
      <c r="AE78" s="56">
        <v>1407.68</v>
      </c>
      <c r="AF78" s="54">
        <f t="shared" si="0"/>
        <v>0</v>
      </c>
      <c r="AG78" s="50">
        <f t="shared" si="1"/>
        <v>0</v>
      </c>
      <c r="AH78" s="68">
        <f t="shared" si="2"/>
        <v>0</v>
      </c>
      <c r="AI78" s="70">
        <f t="shared" si="3"/>
        <v>0</v>
      </c>
      <c r="AJ78" s="42">
        <f t="shared" si="4"/>
        <v>0</v>
      </c>
      <c r="AK78" s="63">
        <f t="shared" si="5"/>
        <v>0</v>
      </c>
      <c r="AL78" s="48">
        <f t="shared" si="6"/>
        <v>312.73280285200434</v>
      </c>
      <c r="AM78" s="76">
        <v>2</v>
      </c>
      <c r="AN78" s="44" t="s">
        <v>27</v>
      </c>
    </row>
    <row r="79" spans="1:40" ht="18" customHeight="1" x14ac:dyDescent="0.2">
      <c r="A79" s="37">
        <v>29</v>
      </c>
      <c r="B79" s="37" t="s">
        <v>57</v>
      </c>
      <c r="C79" s="37" t="s">
        <v>73</v>
      </c>
      <c r="D79" s="38">
        <v>44196</v>
      </c>
      <c r="E79" s="52"/>
      <c r="F79" s="42">
        <v>1149.05</v>
      </c>
      <c r="G79" s="42"/>
      <c r="H79" s="42">
        <v>0</v>
      </c>
      <c r="I79" s="42">
        <v>697.24</v>
      </c>
      <c r="J79" s="42">
        <v>76.959999999999994</v>
      </c>
      <c r="K79" s="56">
        <v>1846.29</v>
      </c>
      <c r="L79" s="54">
        <v>0</v>
      </c>
      <c r="M79" s="50">
        <v>0</v>
      </c>
      <c r="N79" s="68">
        <v>0</v>
      </c>
      <c r="O79" s="70">
        <v>0</v>
      </c>
      <c r="P79" s="42">
        <v>0</v>
      </c>
      <c r="Q79" s="52">
        <v>0</v>
      </c>
      <c r="R79" s="48">
        <v>-126.09721564843551</v>
      </c>
      <c r="S79" s="76">
        <v>2</v>
      </c>
      <c r="T79" s="37" t="s">
        <v>27</v>
      </c>
      <c r="U79" s="37">
        <v>29</v>
      </c>
      <c r="V79" s="37" t="s">
        <v>57</v>
      </c>
      <c r="W79" s="37" t="s">
        <v>73</v>
      </c>
      <c r="X79" s="38">
        <v>44228</v>
      </c>
      <c r="Y79" s="52"/>
      <c r="Z79" s="42">
        <v>1149.05</v>
      </c>
      <c r="AA79" s="42"/>
      <c r="AB79" s="42">
        <v>0</v>
      </c>
      <c r="AC79" s="42">
        <v>697.24</v>
      </c>
      <c r="AD79" s="42">
        <v>76.959999999999994</v>
      </c>
      <c r="AE79" s="56">
        <v>1846.29</v>
      </c>
      <c r="AF79" s="54">
        <f t="shared" si="0"/>
        <v>0</v>
      </c>
      <c r="AG79" s="50">
        <f t="shared" si="1"/>
        <v>0</v>
      </c>
      <c r="AH79" s="68">
        <f t="shared" si="2"/>
        <v>0</v>
      </c>
      <c r="AI79" s="70">
        <f t="shared" si="3"/>
        <v>0</v>
      </c>
      <c r="AJ79" s="42">
        <f t="shared" si="4"/>
        <v>0</v>
      </c>
      <c r="AK79" s="63">
        <f t="shared" si="5"/>
        <v>0</v>
      </c>
      <c r="AL79" s="48">
        <f t="shared" si="6"/>
        <v>-126.09721564843551</v>
      </c>
      <c r="AM79" s="76">
        <v>2</v>
      </c>
      <c r="AN79" s="44" t="s">
        <v>27</v>
      </c>
    </row>
    <row r="80" spans="1:40" ht="18" customHeight="1" x14ac:dyDescent="0.2">
      <c r="A80" s="37">
        <v>30</v>
      </c>
      <c r="B80" s="37" t="s">
        <v>111</v>
      </c>
      <c r="C80" s="37" t="s">
        <v>107</v>
      </c>
      <c r="D80" s="38">
        <v>44196</v>
      </c>
      <c r="E80" s="52"/>
      <c r="F80" s="42">
        <v>5.07</v>
      </c>
      <c r="G80" s="42"/>
      <c r="H80" s="42"/>
      <c r="I80" s="42"/>
      <c r="J80" s="42"/>
      <c r="K80" s="56">
        <v>5.07</v>
      </c>
      <c r="L80" s="54">
        <v>0</v>
      </c>
      <c r="M80" s="50">
        <v>0</v>
      </c>
      <c r="N80" s="68">
        <v>0</v>
      </c>
      <c r="O80" s="70">
        <v>0</v>
      </c>
      <c r="P80" s="42">
        <v>0</v>
      </c>
      <c r="Q80" s="52">
        <v>0</v>
      </c>
      <c r="R80" s="48">
        <v>12.774352204815138</v>
      </c>
      <c r="S80" s="76">
        <v>1</v>
      </c>
      <c r="T80" s="37" t="s">
        <v>27</v>
      </c>
      <c r="U80" s="37">
        <v>30</v>
      </c>
      <c r="V80" s="37" t="s">
        <v>111</v>
      </c>
      <c r="W80" s="37" t="s">
        <v>107</v>
      </c>
      <c r="X80" s="38">
        <v>44228</v>
      </c>
      <c r="Y80" s="52"/>
      <c r="Z80" s="42">
        <v>5.07</v>
      </c>
      <c r="AA80" s="42"/>
      <c r="AB80" s="42"/>
      <c r="AC80" s="42"/>
      <c r="AD80" s="42"/>
      <c r="AE80" s="56">
        <v>5.07</v>
      </c>
      <c r="AF80" s="54">
        <f t="shared" si="0"/>
        <v>0</v>
      </c>
      <c r="AG80" s="50">
        <f t="shared" si="1"/>
        <v>0</v>
      </c>
      <c r="AH80" s="68">
        <f t="shared" si="2"/>
        <v>0</v>
      </c>
      <c r="AI80" s="70">
        <f t="shared" si="3"/>
        <v>0</v>
      </c>
      <c r="AJ80" s="42">
        <f t="shared" si="4"/>
        <v>0</v>
      </c>
      <c r="AK80" s="63">
        <f t="shared" si="5"/>
        <v>0</v>
      </c>
      <c r="AL80" s="48">
        <f t="shared" si="6"/>
        <v>12.774352204815138</v>
      </c>
      <c r="AM80" s="76">
        <v>1</v>
      </c>
      <c r="AN80" s="44" t="s">
        <v>27</v>
      </c>
    </row>
    <row r="81" spans="1:40" ht="18" customHeight="1" x14ac:dyDescent="0.2">
      <c r="A81" s="37">
        <v>31</v>
      </c>
      <c r="B81" s="37" t="s">
        <v>112</v>
      </c>
      <c r="C81" s="37" t="s">
        <v>108</v>
      </c>
      <c r="D81" s="38">
        <v>44196</v>
      </c>
      <c r="E81" s="52"/>
      <c r="F81" s="42">
        <v>2171.7400000000002</v>
      </c>
      <c r="G81" s="42"/>
      <c r="H81" s="42"/>
      <c r="I81" s="42"/>
      <c r="J81" s="42"/>
      <c r="K81" s="56">
        <v>2171.7400000000002</v>
      </c>
      <c r="L81" s="54">
        <v>1661.2000000000003</v>
      </c>
      <c r="M81" s="50">
        <v>-57.823360705964589</v>
      </c>
      <c r="N81" s="68">
        <v>1603.3766392940356</v>
      </c>
      <c r="O81" s="70">
        <v>4890.2987498468083</v>
      </c>
      <c r="P81" s="42">
        <v>-595.60352065204233</v>
      </c>
      <c r="Q81" s="52">
        <v>4294.6952291947655</v>
      </c>
      <c r="R81" s="48">
        <v>6153.6186723313504</v>
      </c>
      <c r="S81" s="76">
        <v>1</v>
      </c>
      <c r="T81" s="37" t="s">
        <v>27</v>
      </c>
      <c r="U81" s="37">
        <v>31</v>
      </c>
      <c r="V81" s="37" t="s">
        <v>112</v>
      </c>
      <c r="W81" s="37" t="s">
        <v>108</v>
      </c>
      <c r="X81" s="38">
        <v>44228</v>
      </c>
      <c r="Y81" s="52"/>
      <c r="Z81" s="42">
        <v>4230.55</v>
      </c>
      <c r="AA81" s="42"/>
      <c r="AB81" s="42"/>
      <c r="AC81" s="42"/>
      <c r="AD81" s="42"/>
      <c r="AE81" s="56">
        <v>4230.55</v>
      </c>
      <c r="AF81" s="54">
        <f t="shared" si="0"/>
        <v>2058.81</v>
      </c>
      <c r="AG81" s="50">
        <f t="shared" si="1"/>
        <v>262.24829180610743</v>
      </c>
      <c r="AH81" s="68">
        <f t="shared" si="2"/>
        <v>2321.0582918061073</v>
      </c>
      <c r="AI81" s="70">
        <f t="shared" si="3"/>
        <v>7079.2277900086265</v>
      </c>
      <c r="AJ81" s="42">
        <f t="shared" si="4"/>
        <v>-610.32097386508337</v>
      </c>
      <c r="AK81" s="63">
        <f t="shared" si="5"/>
        <v>6468.9068161435434</v>
      </c>
      <c r="AL81" s="48">
        <f t="shared" si="6"/>
        <v>12622.525488474894</v>
      </c>
      <c r="AM81" s="76">
        <v>1</v>
      </c>
      <c r="AN81" s="44" t="s">
        <v>27</v>
      </c>
    </row>
    <row r="82" spans="1:40" ht="18" customHeight="1" x14ac:dyDescent="0.2">
      <c r="A82" s="37">
        <v>32</v>
      </c>
      <c r="B82" s="37" t="s">
        <v>113</v>
      </c>
      <c r="C82" s="37" t="s">
        <v>109</v>
      </c>
      <c r="D82" s="38">
        <v>44196</v>
      </c>
      <c r="E82" s="52"/>
      <c r="F82" s="42">
        <v>2.0300000000000002</v>
      </c>
      <c r="G82" s="42"/>
      <c r="H82" s="42"/>
      <c r="I82" s="42"/>
      <c r="J82" s="42"/>
      <c r="K82" s="56">
        <v>2.0300000000000002</v>
      </c>
      <c r="L82" s="54">
        <v>0</v>
      </c>
      <c r="M82" s="50">
        <v>0</v>
      </c>
      <c r="N82" s="68">
        <v>0</v>
      </c>
      <c r="O82" s="70">
        <v>0</v>
      </c>
      <c r="P82" s="42">
        <v>0</v>
      </c>
      <c r="Q82" s="52">
        <v>0</v>
      </c>
      <c r="R82" s="48">
        <v>5.1044127692906658</v>
      </c>
      <c r="S82" s="76">
        <v>1</v>
      </c>
      <c r="T82" s="37" t="s">
        <v>27</v>
      </c>
      <c r="U82" s="37">
        <v>32</v>
      </c>
      <c r="V82" s="37" t="s">
        <v>113</v>
      </c>
      <c r="W82" s="37" t="s">
        <v>109</v>
      </c>
      <c r="X82" s="38">
        <v>44228</v>
      </c>
      <c r="Y82" s="52"/>
      <c r="Z82" s="42">
        <v>2.0300000000000002</v>
      </c>
      <c r="AA82" s="42"/>
      <c r="AB82" s="42"/>
      <c r="AC82" s="42"/>
      <c r="AD82" s="42"/>
      <c r="AE82" s="56">
        <v>2.0300000000000002</v>
      </c>
      <c r="AF82" s="54">
        <f t="shared" si="0"/>
        <v>0</v>
      </c>
      <c r="AG82" s="50">
        <f t="shared" si="1"/>
        <v>0</v>
      </c>
      <c r="AH82" s="68">
        <f t="shared" si="2"/>
        <v>0</v>
      </c>
      <c r="AI82" s="70">
        <f t="shared" si="3"/>
        <v>0</v>
      </c>
      <c r="AJ82" s="42">
        <f t="shared" si="4"/>
        <v>0</v>
      </c>
      <c r="AK82" s="63">
        <f t="shared" si="5"/>
        <v>0</v>
      </c>
      <c r="AL82" s="48">
        <f t="shared" si="6"/>
        <v>5.1044127692906658</v>
      </c>
      <c r="AM82" s="76">
        <v>1</v>
      </c>
      <c r="AN82" s="44" t="s">
        <v>27</v>
      </c>
    </row>
    <row r="83" spans="1:40" ht="18" customHeight="1" x14ac:dyDescent="0.2">
      <c r="A83" s="37">
        <v>33</v>
      </c>
      <c r="B83" s="37" t="s">
        <v>114</v>
      </c>
      <c r="C83" s="37" t="s">
        <v>115</v>
      </c>
      <c r="D83" s="38">
        <v>44196</v>
      </c>
      <c r="E83" s="52"/>
      <c r="F83" s="42">
        <v>7305.32</v>
      </c>
      <c r="G83" s="42"/>
      <c r="H83" s="42">
        <v>-7305.2</v>
      </c>
      <c r="I83" s="42"/>
      <c r="J83" s="42"/>
      <c r="K83" s="56">
        <v>0.11999999999989086</v>
      </c>
      <c r="L83" s="54">
        <v>3.999999999996362E-2</v>
      </c>
      <c r="M83" s="50">
        <v>-1.3923274911127376E-3</v>
      </c>
      <c r="N83" s="68">
        <v>3.8607672508850881E-2</v>
      </c>
      <c r="O83" s="70">
        <v>0.11775340115199517</v>
      </c>
      <c r="P83" s="42">
        <v>-1.4341524696640994E-2</v>
      </c>
      <c r="Q83" s="52">
        <v>0.10341187645535418</v>
      </c>
      <c r="R83" s="48">
        <v>0.34069046981857826</v>
      </c>
      <c r="S83" s="76">
        <v>2</v>
      </c>
      <c r="T83" s="37" t="s">
        <v>27</v>
      </c>
      <c r="U83" s="37">
        <v>33</v>
      </c>
      <c r="V83" s="37" t="s">
        <v>114</v>
      </c>
      <c r="W83" s="37" t="s">
        <v>115</v>
      </c>
      <c r="X83" s="38">
        <v>44228</v>
      </c>
      <c r="Y83" s="52"/>
      <c r="Z83" s="42">
        <v>7305.38</v>
      </c>
      <c r="AA83" s="42"/>
      <c r="AB83" s="42">
        <v>-7305.2</v>
      </c>
      <c r="AC83" s="42"/>
      <c r="AD83" s="42"/>
      <c r="AE83" s="56">
        <v>0.18000000000029104</v>
      </c>
      <c r="AF83" s="54">
        <f t="shared" si="0"/>
        <v>6.0000000000400178E-2</v>
      </c>
      <c r="AG83" s="50">
        <f t="shared" si="1"/>
        <v>7.6427147276686E-3</v>
      </c>
      <c r="AH83" s="68">
        <f t="shared" si="2"/>
        <v>6.7642714728068778E-2</v>
      </c>
      <c r="AI83" s="70">
        <f t="shared" si="3"/>
        <v>0.20631027992060977</v>
      </c>
      <c r="AJ83" s="42">
        <f t="shared" si="4"/>
        <v>-1.7786613836220558E-2</v>
      </c>
      <c r="AK83" s="63">
        <f t="shared" si="5"/>
        <v>0.1885236660843892</v>
      </c>
      <c r="AL83" s="48">
        <f t="shared" si="6"/>
        <v>0.5292141359029674</v>
      </c>
      <c r="AM83" s="76">
        <v>2</v>
      </c>
      <c r="AN83" s="44" t="s">
        <v>27</v>
      </c>
    </row>
    <row r="84" spans="1:40" ht="18" customHeight="1" x14ac:dyDescent="0.2">
      <c r="A84" s="37">
        <v>34</v>
      </c>
      <c r="B84" s="37" t="s">
        <v>116</v>
      </c>
      <c r="C84" s="37" t="s">
        <v>117</v>
      </c>
      <c r="D84" s="38">
        <v>44196</v>
      </c>
      <c r="E84" s="52"/>
      <c r="F84" s="42">
        <v>1594.32</v>
      </c>
      <c r="G84" s="42"/>
      <c r="H84" s="42">
        <v>-1594.32</v>
      </c>
      <c r="I84" s="42"/>
      <c r="J84" s="42"/>
      <c r="K84" s="56">
        <v>0</v>
      </c>
      <c r="L84" s="54">
        <v>0</v>
      </c>
      <c r="M84" s="50">
        <v>0</v>
      </c>
      <c r="N84" s="68">
        <v>0</v>
      </c>
      <c r="O84" s="70">
        <v>0</v>
      </c>
      <c r="P84" s="42">
        <v>0</v>
      </c>
      <c r="Q84" s="52">
        <v>0</v>
      </c>
      <c r="R84" s="48">
        <v>0</v>
      </c>
      <c r="S84" s="76">
        <v>2</v>
      </c>
      <c r="T84" s="37" t="s">
        <v>27</v>
      </c>
      <c r="U84" s="37">
        <v>34</v>
      </c>
      <c r="V84" s="37" t="s">
        <v>116</v>
      </c>
      <c r="W84" s="37" t="s">
        <v>117</v>
      </c>
      <c r="X84" s="38">
        <v>44228</v>
      </c>
      <c r="Y84" s="52"/>
      <c r="Z84" s="42">
        <v>1594.32</v>
      </c>
      <c r="AA84" s="42"/>
      <c r="AB84" s="42">
        <v>-1594.32</v>
      </c>
      <c r="AC84" s="42"/>
      <c r="AD84" s="42"/>
      <c r="AE84" s="56">
        <v>0</v>
      </c>
      <c r="AF84" s="54">
        <f t="shared" si="0"/>
        <v>0</v>
      </c>
      <c r="AG84" s="50">
        <f t="shared" si="1"/>
        <v>0</v>
      </c>
      <c r="AH84" s="68">
        <f t="shared" si="2"/>
        <v>0</v>
      </c>
      <c r="AI84" s="70">
        <f t="shared" si="3"/>
        <v>0</v>
      </c>
      <c r="AJ84" s="42">
        <f t="shared" si="4"/>
        <v>0</v>
      </c>
      <c r="AK84" s="63">
        <f t="shared" si="5"/>
        <v>0</v>
      </c>
      <c r="AL84" s="48">
        <f t="shared" si="6"/>
        <v>0</v>
      </c>
      <c r="AM84" s="76">
        <v>2</v>
      </c>
      <c r="AN84" s="44" t="s">
        <v>27</v>
      </c>
    </row>
    <row r="85" spans="1:40" ht="18" customHeight="1" x14ac:dyDescent="0.2">
      <c r="A85" s="37">
        <v>35</v>
      </c>
      <c r="B85" s="37" t="s">
        <v>118</v>
      </c>
      <c r="C85" s="37" t="s">
        <v>119</v>
      </c>
      <c r="D85" s="38">
        <v>44196</v>
      </c>
      <c r="E85" s="52"/>
      <c r="F85" s="42">
        <v>578.56000000000006</v>
      </c>
      <c r="G85" s="42"/>
      <c r="H85" s="42">
        <v>-578.55999999999995</v>
      </c>
      <c r="I85" s="42"/>
      <c r="J85" s="42"/>
      <c r="K85" s="56">
        <v>1.1368683772161603E-13</v>
      </c>
      <c r="L85" s="54">
        <v>0</v>
      </c>
      <c r="M85" s="50">
        <v>0</v>
      </c>
      <c r="N85" s="68">
        <v>0</v>
      </c>
      <c r="O85" s="70">
        <v>0</v>
      </c>
      <c r="P85" s="42">
        <v>0</v>
      </c>
      <c r="Q85" s="52">
        <v>0</v>
      </c>
      <c r="R85" s="48">
        <v>3.744159125262646E-13</v>
      </c>
      <c r="S85" s="76">
        <v>2</v>
      </c>
      <c r="T85" s="37" t="s">
        <v>27</v>
      </c>
      <c r="U85" s="37">
        <v>35</v>
      </c>
      <c r="V85" s="37" t="s">
        <v>118</v>
      </c>
      <c r="W85" s="37" t="s">
        <v>119</v>
      </c>
      <c r="X85" s="38">
        <v>44228</v>
      </c>
      <c r="Y85" s="52"/>
      <c r="Z85" s="42">
        <v>578.56000000000006</v>
      </c>
      <c r="AA85" s="42"/>
      <c r="AB85" s="42">
        <v>-578.55999999999995</v>
      </c>
      <c r="AC85" s="42"/>
      <c r="AD85" s="42"/>
      <c r="AE85" s="56">
        <v>1.1368683772161603E-13</v>
      </c>
      <c r="AF85" s="54">
        <f t="shared" si="0"/>
        <v>0</v>
      </c>
      <c r="AG85" s="50">
        <f t="shared" si="1"/>
        <v>0</v>
      </c>
      <c r="AH85" s="68">
        <f t="shared" si="2"/>
        <v>0</v>
      </c>
      <c r="AI85" s="70">
        <f t="shared" si="3"/>
        <v>0</v>
      </c>
      <c r="AJ85" s="42">
        <f t="shared" si="4"/>
        <v>0</v>
      </c>
      <c r="AK85" s="63">
        <f t="shared" si="5"/>
        <v>0</v>
      </c>
      <c r="AL85" s="48">
        <f t="shared" si="6"/>
        <v>3.744159125262646E-13</v>
      </c>
      <c r="AM85" s="76">
        <v>2</v>
      </c>
      <c r="AN85" s="44" t="s">
        <v>27</v>
      </c>
    </row>
    <row r="86" spans="1:40" ht="18" customHeight="1" x14ac:dyDescent="0.2">
      <c r="A86" s="37">
        <v>36</v>
      </c>
      <c r="B86" s="37" t="s">
        <v>120</v>
      </c>
      <c r="C86" s="37" t="s">
        <v>121</v>
      </c>
      <c r="D86" s="38">
        <v>44196</v>
      </c>
      <c r="E86" s="52"/>
      <c r="F86" s="42">
        <v>51.870000000000005</v>
      </c>
      <c r="G86" s="42"/>
      <c r="H86" s="42">
        <v>-51.86</v>
      </c>
      <c r="I86" s="42"/>
      <c r="J86" s="42"/>
      <c r="K86" s="56">
        <v>1.0000000000005116E-2</v>
      </c>
      <c r="L86" s="54">
        <v>0</v>
      </c>
      <c r="M86" s="50">
        <v>0</v>
      </c>
      <c r="N86" s="68">
        <v>0</v>
      </c>
      <c r="O86" s="70">
        <v>0</v>
      </c>
      <c r="P86" s="42">
        <v>0</v>
      </c>
      <c r="Q86" s="52">
        <v>0</v>
      </c>
      <c r="R86" s="48">
        <v>1.9456112131555837E-2</v>
      </c>
      <c r="S86" s="76">
        <v>2</v>
      </c>
      <c r="T86" s="37" t="s">
        <v>27</v>
      </c>
      <c r="U86" s="37">
        <v>36</v>
      </c>
      <c r="V86" s="37" t="s">
        <v>120</v>
      </c>
      <c r="W86" s="37" t="s">
        <v>121</v>
      </c>
      <c r="X86" s="38">
        <v>44228</v>
      </c>
      <c r="Y86" s="52"/>
      <c r="Z86" s="42">
        <v>51.870000000000005</v>
      </c>
      <c r="AA86" s="42"/>
      <c r="AB86" s="42">
        <v>-51.86</v>
      </c>
      <c r="AC86" s="42"/>
      <c r="AD86" s="42"/>
      <c r="AE86" s="56">
        <v>1.0000000000005116E-2</v>
      </c>
      <c r="AF86" s="54">
        <f t="shared" si="0"/>
        <v>0</v>
      </c>
      <c r="AG86" s="50">
        <f t="shared" si="1"/>
        <v>0</v>
      </c>
      <c r="AH86" s="68">
        <f t="shared" si="2"/>
        <v>0</v>
      </c>
      <c r="AI86" s="70">
        <f t="shared" si="3"/>
        <v>0</v>
      </c>
      <c r="AJ86" s="42">
        <f t="shared" si="4"/>
        <v>0</v>
      </c>
      <c r="AK86" s="63">
        <f t="shared" si="5"/>
        <v>0</v>
      </c>
      <c r="AL86" s="48">
        <f t="shared" si="6"/>
        <v>1.9456112131555837E-2</v>
      </c>
      <c r="AM86" s="76">
        <v>2</v>
      </c>
      <c r="AN86" s="44" t="s">
        <v>27</v>
      </c>
    </row>
    <row r="87" spans="1:40" ht="18" customHeight="1" x14ac:dyDescent="0.2">
      <c r="A87" s="37">
        <v>37</v>
      </c>
      <c r="B87" s="37" t="s">
        <v>122</v>
      </c>
      <c r="C87" s="37" t="s">
        <v>123</v>
      </c>
      <c r="D87" s="38">
        <v>44196</v>
      </c>
      <c r="E87" s="52"/>
      <c r="F87" s="42">
        <v>1126.68</v>
      </c>
      <c r="G87" s="42"/>
      <c r="H87" s="42">
        <v>-1126.67</v>
      </c>
      <c r="I87" s="42"/>
      <c r="J87" s="42"/>
      <c r="K87" s="56">
        <v>9.9999999999909051E-3</v>
      </c>
      <c r="L87" s="54">
        <v>0</v>
      </c>
      <c r="M87" s="50">
        <v>0</v>
      </c>
      <c r="N87" s="68">
        <v>0</v>
      </c>
      <c r="O87" s="70">
        <v>0</v>
      </c>
      <c r="P87" s="42">
        <v>0</v>
      </c>
      <c r="Q87" s="52">
        <v>0</v>
      </c>
      <c r="R87" s="48">
        <v>1.9456112131528189E-2</v>
      </c>
      <c r="S87" s="76">
        <v>2</v>
      </c>
      <c r="T87" s="37" t="s">
        <v>27</v>
      </c>
      <c r="U87" s="37">
        <v>37</v>
      </c>
      <c r="V87" s="37" t="s">
        <v>122</v>
      </c>
      <c r="W87" s="37" t="s">
        <v>123</v>
      </c>
      <c r="X87" s="38">
        <v>44228</v>
      </c>
      <c r="Y87" s="52"/>
      <c r="Z87" s="42">
        <v>1126.68</v>
      </c>
      <c r="AA87" s="42"/>
      <c r="AB87" s="42">
        <v>-1126.67</v>
      </c>
      <c r="AC87" s="42"/>
      <c r="AD87" s="42"/>
      <c r="AE87" s="56">
        <v>9.9999999999909051E-3</v>
      </c>
      <c r="AF87" s="54">
        <f t="shared" si="0"/>
        <v>0</v>
      </c>
      <c r="AG87" s="50">
        <f t="shared" si="1"/>
        <v>0</v>
      </c>
      <c r="AH87" s="68">
        <f t="shared" si="2"/>
        <v>0</v>
      </c>
      <c r="AI87" s="70">
        <f t="shared" si="3"/>
        <v>0</v>
      </c>
      <c r="AJ87" s="42">
        <f t="shared" si="4"/>
        <v>0</v>
      </c>
      <c r="AK87" s="63">
        <f t="shared" si="5"/>
        <v>0</v>
      </c>
      <c r="AL87" s="48">
        <f t="shared" si="6"/>
        <v>1.9456112131528189E-2</v>
      </c>
      <c r="AM87" s="76">
        <v>2</v>
      </c>
      <c r="AN87" s="44" t="s">
        <v>27</v>
      </c>
    </row>
    <row r="88" spans="1:40" s="61" customFormat="1" ht="18" customHeight="1" x14ac:dyDescent="0.2">
      <c r="A88" s="58"/>
      <c r="B88" s="58" t="s">
        <v>18</v>
      </c>
      <c r="C88" s="58"/>
      <c r="D88" s="58"/>
      <c r="E88" s="59">
        <v>26799.56</v>
      </c>
      <c r="F88" s="59">
        <v>478155.31</v>
      </c>
      <c r="G88" s="59">
        <v>139.6</v>
      </c>
      <c r="H88" s="59">
        <v>-12179.72</v>
      </c>
      <c r="I88" s="59">
        <v>9510.6</v>
      </c>
      <c r="J88" s="59">
        <v>31694.129999999997</v>
      </c>
      <c r="K88" s="59">
        <v>475625.79</v>
      </c>
      <c r="L88" s="59">
        <v>13054.399999999976</v>
      </c>
      <c r="M88" s="59">
        <v>-454.39999999996536</v>
      </c>
      <c r="N88" s="59">
        <v>12600.000000000009</v>
      </c>
      <c r="O88" s="59">
        <v>38430.000000000022</v>
      </c>
      <c r="P88" s="59">
        <v>-4680.5000000000036</v>
      </c>
      <c r="Q88" s="59">
        <v>33749.500000000022</v>
      </c>
      <c r="R88" s="59">
        <v>24780.591727496369</v>
      </c>
      <c r="S88" s="60"/>
      <c r="T88" s="58"/>
      <c r="U88" s="58"/>
      <c r="V88" s="72" t="s">
        <v>141</v>
      </c>
      <c r="W88" s="58"/>
      <c r="X88" s="58"/>
      <c r="Y88" s="59">
        <f>SUM(Y50:Y87)</f>
        <v>26540.71</v>
      </c>
      <c r="Z88" s="59">
        <f t="shared" ref="Z88:AL88" si="7">SUM(Z50:Z87)</f>
        <v>493944.14999999991</v>
      </c>
      <c r="AA88" s="59">
        <f t="shared" si="7"/>
        <v>139.6</v>
      </c>
      <c r="AB88" s="59">
        <f t="shared" si="7"/>
        <v>-12179.72</v>
      </c>
      <c r="AC88" s="59">
        <f t="shared" si="7"/>
        <v>9510.6</v>
      </c>
      <c r="AD88" s="59">
        <f t="shared" si="7"/>
        <v>31694.129999999997</v>
      </c>
      <c r="AE88" s="59">
        <f t="shared" si="7"/>
        <v>491414.62999999995</v>
      </c>
      <c r="AF88" s="59">
        <f t="shared" si="7"/>
        <v>15788.840000000018</v>
      </c>
      <c r="AG88" s="59">
        <f t="shared" si="7"/>
        <v>2011.1599999999737</v>
      </c>
      <c r="AH88" s="59">
        <f t="shared" si="7"/>
        <v>17799.999999999993</v>
      </c>
      <c r="AI88" s="59">
        <f t="shared" si="7"/>
        <v>54289.999999999978</v>
      </c>
      <c r="AJ88" s="59">
        <f t="shared" si="7"/>
        <v>-4680.4999999999982</v>
      </c>
      <c r="AK88" s="59">
        <f t="shared" si="7"/>
        <v>49609.499999999971</v>
      </c>
      <c r="AL88" s="59">
        <f t="shared" si="7"/>
        <v>47849.381727496337</v>
      </c>
      <c r="AM88" s="60"/>
      <c r="AN88" s="79"/>
    </row>
    <row r="89" spans="1:40" s="65" customFormat="1" ht="18" customHeight="1" x14ac:dyDescent="0.2">
      <c r="A89" s="62"/>
      <c r="B89" s="62" t="s">
        <v>29</v>
      </c>
      <c r="C89" s="62"/>
      <c r="D89" s="62"/>
      <c r="E89" s="63"/>
      <c r="F89" s="63"/>
      <c r="G89" s="63"/>
      <c r="H89" s="63"/>
      <c r="I89" s="63"/>
      <c r="J89" s="63"/>
      <c r="K89" s="63"/>
      <c r="L89" s="63">
        <v>13054.399999999965</v>
      </c>
      <c r="M89" s="63">
        <v>-454.39999999996508</v>
      </c>
      <c r="N89" s="63">
        <v>12600.000000000011</v>
      </c>
      <c r="O89" s="63">
        <v>38430.000000000029</v>
      </c>
      <c r="P89" s="63">
        <v>-4680.5</v>
      </c>
      <c r="Q89" s="63">
        <v>33749.500000000015</v>
      </c>
      <c r="R89" s="63">
        <v>24780.591727496361</v>
      </c>
      <c r="S89" s="64"/>
      <c r="T89" s="62"/>
      <c r="U89" s="62"/>
      <c r="V89" s="73" t="s">
        <v>29</v>
      </c>
      <c r="W89" s="62"/>
      <c r="X89" s="62"/>
      <c r="Y89" s="63"/>
      <c r="Z89" s="75"/>
      <c r="AA89" s="75"/>
      <c r="AB89" s="75"/>
      <c r="AC89" s="75"/>
      <c r="AD89" s="75"/>
      <c r="AE89" s="75"/>
      <c r="AF89" s="63">
        <f>E35</f>
        <v>15788.840000000026</v>
      </c>
      <c r="AG89" s="63">
        <f>F35</f>
        <v>2011.1599999999744</v>
      </c>
      <c r="AH89" s="63">
        <f>E9</f>
        <v>17800</v>
      </c>
      <c r="AI89" s="63">
        <f>K9</f>
        <v>54290</v>
      </c>
      <c r="AJ89" s="63">
        <f>N9</f>
        <v>-4680.5</v>
      </c>
      <c r="AK89" s="63">
        <f>AI88+AJ88</f>
        <v>49609.499999999978</v>
      </c>
      <c r="AL89" s="63">
        <f>R88-Y88+AK88</f>
        <v>47849.381727496337</v>
      </c>
      <c r="AM89" s="64"/>
      <c r="AN89" s="74"/>
    </row>
    <row r="90" spans="1:40" s="45" customFormat="1" ht="72.75" customHeight="1" x14ac:dyDescent="0.2">
      <c r="A90" s="44" t="s">
        <v>0</v>
      </c>
      <c r="B90" s="44" t="s">
        <v>1</v>
      </c>
      <c r="C90" s="44" t="s">
        <v>24</v>
      </c>
      <c r="D90" s="44" t="s">
        <v>2</v>
      </c>
      <c r="E90" s="44" t="s">
        <v>91</v>
      </c>
      <c r="F90" s="44" t="s">
        <v>3</v>
      </c>
      <c r="G90" s="44" t="s">
        <v>71</v>
      </c>
      <c r="H90" s="44" t="s">
        <v>80</v>
      </c>
      <c r="I90" s="44" t="s">
        <v>81</v>
      </c>
      <c r="J90" s="44" t="s">
        <v>72</v>
      </c>
      <c r="K90" s="44" t="s">
        <v>30</v>
      </c>
      <c r="L90" s="44" t="s">
        <v>100</v>
      </c>
      <c r="M90" s="44" t="s">
        <v>101</v>
      </c>
      <c r="N90" s="44" t="s">
        <v>102</v>
      </c>
      <c r="O90" s="44" t="s">
        <v>105</v>
      </c>
      <c r="P90" s="44" t="s">
        <v>104</v>
      </c>
      <c r="Q90" s="44" t="s">
        <v>103</v>
      </c>
      <c r="R90" s="44" t="s">
        <v>126</v>
      </c>
      <c r="S90" s="46" t="s">
        <v>58</v>
      </c>
      <c r="T90" s="44" t="s">
        <v>61</v>
      </c>
      <c r="U90" s="44" t="str">
        <f>U49</f>
        <v>#</v>
      </c>
      <c r="V90" s="44" t="str">
        <f t="shared" ref="V90:AN90" si="8">V49</f>
        <v>Наименование_Точки_Учета</v>
      </c>
      <c r="W90" s="44" t="str">
        <f t="shared" si="8"/>
        <v>Серийный_№</v>
      </c>
      <c r="X90" s="44" t="str">
        <f t="shared" si="8"/>
        <v>дата</v>
      </c>
      <c r="Y90" s="44" t="str">
        <f t="shared" si="8"/>
        <v>Оплачено в январе 2021</v>
      </c>
      <c r="Z90" s="44" t="str">
        <f t="shared" si="8"/>
        <v>СуммАктЭн</v>
      </c>
      <c r="AA90" s="44" t="str">
        <f t="shared" si="8"/>
        <v>Корректировка показаний ПУ при отсутствии показаний за текущий год (потребление за аналогичный месяц прошлого года/расчет по среднедневному потреблению) с начала года</v>
      </c>
      <c r="AB90" s="44" t="str">
        <f t="shared" si="8"/>
        <v>Корректировка показаний 
ПУ за текущий год
(показания ст.ПУ минус показания нов.ПУ на дату монтажа )</v>
      </c>
      <c r="AC90" s="44" t="str">
        <f t="shared" si="8"/>
        <v>Корректировка показаний ПУ за прошлый год
(не включено в сальдо показаний на начало года)</v>
      </c>
      <c r="AD90" s="44" t="str">
        <f t="shared" si="8"/>
        <v>Корректировка показаний ПУ за прошлые периоды
(включено в сальдо показаний на начало года)</v>
      </c>
      <c r="AE90" s="44" t="str">
        <f t="shared" si="8"/>
        <v>Показания счетчиков в расчет</v>
      </c>
      <c r="AF90" s="44" t="str">
        <f t="shared" si="8"/>
        <v xml:space="preserve">Потребление, кВт
</v>
      </c>
      <c r="AG90" s="44" t="str">
        <f t="shared" si="8"/>
        <v xml:space="preserve">Потери, кВт
</v>
      </c>
      <c r="AH90" s="44" t="str">
        <f t="shared" si="8"/>
        <v xml:space="preserve">Потребление+ потери, кВт
</v>
      </c>
      <c r="AI90" s="44" t="str">
        <f t="shared" si="8"/>
        <v xml:space="preserve">Сумма к оплате, руб. тариф 3,05руб./кВт
</v>
      </c>
      <c r="AJ90" s="44" t="str">
        <f t="shared" si="8"/>
        <v xml:space="preserve">к возмещению от п2п3п4п5п6 (использование СН), руб.
</v>
      </c>
      <c r="AK90" s="44" t="str">
        <f t="shared" si="8"/>
        <v xml:space="preserve">Сумаа к начислению по садоводам с учетом возмещения, руб.
</v>
      </c>
      <c r="AL90" s="44" t="str">
        <f t="shared" si="8"/>
        <v>Переплата (-)
Долг(+) 
на 01.02.2021</v>
      </c>
      <c r="AM90" s="46" t="str">
        <f t="shared" si="8"/>
        <v>Способ получения показаний:
1=Показания ПУ
2=Показания ПУ с уч.показаний ст.ПУ
РО=расчет.объем показаний
0=Демонтаж счетчика</v>
      </c>
      <c r="AN90" s="44" t="str">
        <f t="shared" si="8"/>
        <v>Вид начисления</v>
      </c>
    </row>
  </sheetData>
  <mergeCells count="7">
    <mergeCell ref="U48:AN48"/>
    <mergeCell ref="A2:H2"/>
    <mergeCell ref="I3:L3"/>
    <mergeCell ref="M3:P3"/>
    <mergeCell ref="Q3:T3"/>
    <mergeCell ref="I7:O7"/>
    <mergeCell ref="A48:T4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 2021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VOVA</dc:creator>
  <cp:lastModifiedBy>RePack by Diakov</cp:lastModifiedBy>
  <cp:lastPrinted>2021-01-17T16:51:56Z</cp:lastPrinted>
  <dcterms:created xsi:type="dcterms:W3CDTF">2014-12-21T06:03:52Z</dcterms:created>
  <dcterms:modified xsi:type="dcterms:W3CDTF">2021-02-28T07:16:39Z</dcterms:modified>
</cp:coreProperties>
</file>