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\мои документы\СНТ Поляна\Электрификация\ЭЛЕКТРОЭНЕРГИИ ПОТРЕБЛЕНИЕ\П1 ПОТРЕБЛЕНИЕ  ЭЭ  Б и П\Для сайта П1\"/>
    </mc:Choice>
  </mc:AlternateContent>
  <bookViews>
    <workbookView xWindow="240" yWindow="75" windowWidth="15480" windowHeight="11640"/>
  </bookViews>
  <sheets>
    <sheet name="МАРТ 2021" sheetId="62" r:id="rId1"/>
  </sheets>
  <calcPr calcId="162913"/>
</workbook>
</file>

<file path=xl/calcChain.xml><?xml version="1.0" encoding="utf-8"?>
<calcChain xmlns="http://schemas.openxmlformats.org/spreadsheetml/2006/main">
  <c r="BJ90" i="62" l="1"/>
  <c r="BK90" i="62"/>
  <c r="BL90" i="62"/>
  <c r="BM90" i="62"/>
  <c r="BN90" i="62"/>
  <c r="BO90" i="62"/>
  <c r="BP90" i="62"/>
  <c r="BQ90" i="62"/>
  <c r="BR90" i="62"/>
  <c r="BS90" i="62"/>
  <c r="BT90" i="62"/>
  <c r="BU90" i="62"/>
  <c r="BV90" i="62"/>
  <c r="BW90" i="62"/>
  <c r="BX90" i="62"/>
  <c r="BY90" i="62"/>
  <c r="BZ90" i="62"/>
  <c r="CA90" i="62"/>
  <c r="CB90" i="62"/>
  <c r="BZ89" i="62"/>
  <c r="BZ51" i="62"/>
  <c r="BZ52" i="62"/>
  <c r="BZ53" i="62"/>
  <c r="BZ54" i="62"/>
  <c r="BZ55" i="62"/>
  <c r="BZ56" i="62"/>
  <c r="BZ88" i="62" s="1"/>
  <c r="BZ57" i="62"/>
  <c r="BZ58" i="62"/>
  <c r="BZ59" i="62"/>
  <c r="BZ60" i="62"/>
  <c r="BZ61" i="62"/>
  <c r="BZ62" i="62"/>
  <c r="BZ63" i="62"/>
  <c r="BZ64" i="62"/>
  <c r="BZ65" i="62"/>
  <c r="BZ66" i="62"/>
  <c r="BZ67" i="62"/>
  <c r="BZ68" i="62"/>
  <c r="BZ69" i="62"/>
  <c r="BZ70" i="62"/>
  <c r="BZ71" i="62"/>
  <c r="BZ72" i="62"/>
  <c r="BZ73" i="62"/>
  <c r="BZ74" i="62"/>
  <c r="BZ75" i="62"/>
  <c r="BZ76" i="62"/>
  <c r="BZ77" i="62"/>
  <c r="BZ78" i="62"/>
  <c r="BZ79" i="62"/>
  <c r="BZ80" i="62"/>
  <c r="BZ81" i="62"/>
  <c r="BZ82" i="62"/>
  <c r="BZ83" i="62"/>
  <c r="BZ84" i="62"/>
  <c r="BZ85" i="62"/>
  <c r="BZ86" i="62"/>
  <c r="BZ87" i="62"/>
  <c r="BZ50" i="62"/>
  <c r="BY89" i="62"/>
  <c r="BY51" i="62"/>
  <c r="BY52" i="62"/>
  <c r="BY53" i="62"/>
  <c r="BY54" i="62"/>
  <c r="BY55" i="62"/>
  <c r="BY56" i="62"/>
  <c r="BY57" i="62"/>
  <c r="BY58" i="62"/>
  <c r="BY59" i="62"/>
  <c r="BY60" i="62"/>
  <c r="BY61" i="62"/>
  <c r="BY62" i="62"/>
  <c r="BY63" i="62"/>
  <c r="BY64" i="62"/>
  <c r="BY65" i="62"/>
  <c r="BY66" i="62"/>
  <c r="BY67" i="62"/>
  <c r="BY68" i="62"/>
  <c r="BY69" i="62"/>
  <c r="BY70" i="62"/>
  <c r="BY71" i="62"/>
  <c r="BY72" i="62"/>
  <c r="BY73" i="62"/>
  <c r="BY74" i="62"/>
  <c r="BY75" i="62"/>
  <c r="BY76" i="62"/>
  <c r="BY77" i="62"/>
  <c r="BY78" i="62"/>
  <c r="BY79" i="62"/>
  <c r="BY80" i="62"/>
  <c r="BY81" i="62"/>
  <c r="BY82" i="62"/>
  <c r="BY83" i="62"/>
  <c r="BY84" i="62"/>
  <c r="BY85" i="62"/>
  <c r="BY86" i="62"/>
  <c r="BY87" i="62"/>
  <c r="BY50" i="62"/>
  <c r="BX89" i="62"/>
  <c r="BX51" i="62"/>
  <c r="BX52" i="62"/>
  <c r="BX53" i="62"/>
  <c r="BX54" i="62"/>
  <c r="BX55" i="62"/>
  <c r="BX56" i="62"/>
  <c r="BX57" i="62"/>
  <c r="BX58" i="62"/>
  <c r="BX88" i="62" s="1"/>
  <c r="BX59" i="62"/>
  <c r="BX60" i="62"/>
  <c r="BX61" i="62"/>
  <c r="BX62" i="62"/>
  <c r="BX63" i="62"/>
  <c r="BX64" i="62"/>
  <c r="BX65" i="62"/>
  <c r="BX66" i="62"/>
  <c r="BX67" i="62"/>
  <c r="BX68" i="62"/>
  <c r="BX69" i="62"/>
  <c r="BX70" i="62"/>
  <c r="BX71" i="62"/>
  <c r="BX72" i="62"/>
  <c r="BX73" i="62"/>
  <c r="BX74" i="62"/>
  <c r="BX75" i="62"/>
  <c r="BX76" i="62"/>
  <c r="BX77" i="62"/>
  <c r="BX78" i="62"/>
  <c r="BX79" i="62"/>
  <c r="BX80" i="62"/>
  <c r="BX81" i="62"/>
  <c r="BX82" i="62"/>
  <c r="BX83" i="62"/>
  <c r="BX84" i="62"/>
  <c r="BX85" i="62"/>
  <c r="BX86" i="62"/>
  <c r="BX87" i="62"/>
  <c r="BX50" i="62"/>
  <c r="P11" i="62"/>
  <c r="O11" i="62"/>
  <c r="N11" i="62"/>
  <c r="M11" i="62"/>
  <c r="L11" i="62"/>
  <c r="K11" i="62"/>
  <c r="I11" i="62"/>
  <c r="BW89" i="62"/>
  <c r="BW51" i="62"/>
  <c r="BW52" i="62"/>
  <c r="BW53" i="62"/>
  <c r="BW54" i="62"/>
  <c r="BW55" i="62"/>
  <c r="BW88" i="62" s="1"/>
  <c r="BW56" i="62"/>
  <c r="BW57" i="62"/>
  <c r="BW58" i="62"/>
  <c r="BW59" i="62"/>
  <c r="BW60" i="62"/>
  <c r="BW61" i="62"/>
  <c r="BW62" i="62"/>
  <c r="BW63" i="62"/>
  <c r="BW64" i="62"/>
  <c r="BW65" i="62"/>
  <c r="BW66" i="62"/>
  <c r="BW67" i="62"/>
  <c r="BW68" i="62"/>
  <c r="BW69" i="62"/>
  <c r="BW70" i="62"/>
  <c r="BW71" i="62"/>
  <c r="BW72" i="62"/>
  <c r="BW73" i="62"/>
  <c r="BW74" i="62"/>
  <c r="BW75" i="62"/>
  <c r="BW76" i="62"/>
  <c r="BW77" i="62"/>
  <c r="BW78" i="62"/>
  <c r="BW79" i="62"/>
  <c r="BW80" i="62"/>
  <c r="BW81" i="62"/>
  <c r="BW82" i="62"/>
  <c r="BW83" i="62"/>
  <c r="BW84" i="62"/>
  <c r="BW85" i="62"/>
  <c r="BW86" i="62"/>
  <c r="BW87" i="62"/>
  <c r="BW50" i="62"/>
  <c r="BV89" i="62"/>
  <c r="BV51" i="62"/>
  <c r="BV52" i="62"/>
  <c r="BV53" i="62"/>
  <c r="BV54" i="62"/>
  <c r="BV55" i="62"/>
  <c r="BV88" i="62" s="1"/>
  <c r="BV56" i="62"/>
  <c r="BV57" i="62"/>
  <c r="BV58" i="62"/>
  <c r="BV59" i="62"/>
  <c r="BV60" i="62"/>
  <c r="BV61" i="62"/>
  <c r="BV62" i="62"/>
  <c r="BV63" i="62"/>
  <c r="BV64" i="62"/>
  <c r="BV65" i="62"/>
  <c r="BV66" i="62"/>
  <c r="BV67" i="62"/>
  <c r="BV68" i="62"/>
  <c r="BV69" i="62"/>
  <c r="BV70" i="62"/>
  <c r="BV71" i="62"/>
  <c r="BV72" i="62"/>
  <c r="BV73" i="62"/>
  <c r="BV74" i="62"/>
  <c r="BV75" i="62"/>
  <c r="BV76" i="62"/>
  <c r="BV77" i="62"/>
  <c r="BV78" i="62"/>
  <c r="BV79" i="62"/>
  <c r="BV80" i="62"/>
  <c r="BV81" i="62"/>
  <c r="BV82" i="62"/>
  <c r="BV83" i="62"/>
  <c r="BV84" i="62"/>
  <c r="BV85" i="62"/>
  <c r="BV86" i="62"/>
  <c r="BV87" i="62"/>
  <c r="BV50" i="62"/>
  <c r="BU89" i="62"/>
  <c r="BU51" i="62"/>
  <c r="BU52" i="62"/>
  <c r="BU53" i="62"/>
  <c r="BU54" i="62"/>
  <c r="BU55" i="62"/>
  <c r="BU56" i="62"/>
  <c r="BU57" i="62"/>
  <c r="BU88" i="62" s="1"/>
  <c r="BU58" i="62"/>
  <c r="BU59" i="62"/>
  <c r="BU60" i="62"/>
  <c r="BU61" i="62"/>
  <c r="BU62" i="62"/>
  <c r="BU63" i="62"/>
  <c r="BU64" i="62"/>
  <c r="BU65" i="62"/>
  <c r="BU66" i="62"/>
  <c r="BU67" i="62"/>
  <c r="BU68" i="62"/>
  <c r="BU69" i="62"/>
  <c r="BU70" i="62"/>
  <c r="BU71" i="62"/>
  <c r="BU72" i="62"/>
  <c r="BU73" i="62"/>
  <c r="BU74" i="62"/>
  <c r="BU75" i="62"/>
  <c r="BU76" i="62"/>
  <c r="BU77" i="62"/>
  <c r="BU78" i="62"/>
  <c r="BU79" i="62"/>
  <c r="BU80" i="62"/>
  <c r="BU81" i="62"/>
  <c r="BU82" i="62"/>
  <c r="BU83" i="62"/>
  <c r="BU84" i="62"/>
  <c r="BU85" i="62"/>
  <c r="BU86" i="62"/>
  <c r="BU87" i="62"/>
  <c r="BU50" i="62"/>
  <c r="BT51" i="62"/>
  <c r="BT52" i="62"/>
  <c r="BT53" i="62"/>
  <c r="BT54" i="62"/>
  <c r="BT55" i="62"/>
  <c r="BT56" i="62"/>
  <c r="BT57" i="62"/>
  <c r="BT58" i="62"/>
  <c r="BT88" i="62" s="1"/>
  <c r="BT59" i="62"/>
  <c r="BT60" i="62"/>
  <c r="BT61" i="62"/>
  <c r="BT62" i="62"/>
  <c r="BT63" i="62"/>
  <c r="BT64" i="62"/>
  <c r="BT65" i="62"/>
  <c r="BT66" i="62"/>
  <c r="BT67" i="62"/>
  <c r="BT68" i="62"/>
  <c r="BT69" i="62"/>
  <c r="BT70" i="62"/>
  <c r="BT71" i="62"/>
  <c r="BT72" i="62"/>
  <c r="BT73" i="62"/>
  <c r="BT74" i="62"/>
  <c r="BT75" i="62"/>
  <c r="BT76" i="62"/>
  <c r="BT77" i="62"/>
  <c r="BT78" i="62"/>
  <c r="BT79" i="62"/>
  <c r="BT80" i="62"/>
  <c r="BT81" i="62"/>
  <c r="BT82" i="62"/>
  <c r="BT83" i="62"/>
  <c r="BT84" i="62"/>
  <c r="BT85" i="62"/>
  <c r="BT86" i="62"/>
  <c r="BT87" i="62"/>
  <c r="BT50" i="62"/>
  <c r="BN88" i="62"/>
  <c r="BO88" i="62"/>
  <c r="BP88" i="62"/>
  <c r="BQ88" i="62"/>
  <c r="BR88" i="62"/>
  <c r="BS88" i="62"/>
  <c r="BM88" i="62"/>
  <c r="BI90" i="62"/>
  <c r="E37" i="62"/>
  <c r="E24" i="62"/>
  <c r="E11" i="62"/>
  <c r="F37" i="62" s="1"/>
  <c r="F11" i="62" s="1"/>
  <c r="BH90" i="62"/>
  <c r="BG90" i="62"/>
  <c r="BF90" i="62"/>
  <c r="BE90" i="62"/>
  <c r="BD90" i="62"/>
  <c r="BC90" i="62"/>
  <c r="BB90" i="62"/>
  <c r="BA90" i="62"/>
  <c r="AZ90" i="62"/>
  <c r="AY90" i="62"/>
  <c r="AX90" i="62"/>
  <c r="AW90" i="62"/>
  <c r="AV90" i="62"/>
  <c r="AU90" i="62"/>
  <c r="AT90" i="62"/>
  <c r="AS90" i="62"/>
  <c r="AR90" i="62"/>
  <c r="AQ90" i="62"/>
  <c r="AP90" i="62"/>
  <c r="AO90" i="62"/>
  <c r="AN90" i="62"/>
  <c r="AM90" i="62"/>
  <c r="AL90" i="62"/>
  <c r="AK90" i="62"/>
  <c r="AJ90" i="62"/>
  <c r="AI90" i="62"/>
  <c r="AH90" i="62"/>
  <c r="AG90" i="62"/>
  <c r="AF90" i="62"/>
  <c r="AE90" i="62"/>
  <c r="AD90" i="62"/>
  <c r="AC90" i="62"/>
  <c r="AB90" i="62"/>
  <c r="AA90" i="62"/>
  <c r="Z90" i="62"/>
  <c r="Y90" i="62"/>
  <c r="X90" i="62"/>
  <c r="W90" i="62"/>
  <c r="V90" i="62"/>
  <c r="U90" i="62"/>
  <c r="AX88" i="62"/>
  <c r="AW88" i="62"/>
  <c r="AV88" i="62"/>
  <c r="AU88" i="62"/>
  <c r="AT88" i="62"/>
  <c r="AS88" i="62"/>
  <c r="AE88" i="62"/>
  <c r="AD88" i="62"/>
  <c r="AC88" i="62"/>
  <c r="AB88" i="62"/>
  <c r="AA88" i="62"/>
  <c r="Z88" i="62"/>
  <c r="Y88" i="62"/>
  <c r="AZ87" i="62"/>
  <c r="AY87" i="62"/>
  <c r="AF87" i="62"/>
  <c r="AY86" i="62"/>
  <c r="AZ86" i="62" s="1"/>
  <c r="AF86" i="62"/>
  <c r="AY85" i="62"/>
  <c r="AZ85" i="62" s="1"/>
  <c r="AF85" i="62"/>
  <c r="AY84" i="62"/>
  <c r="AZ84" i="62" s="1"/>
  <c r="AF84" i="62"/>
  <c r="AY83" i="62"/>
  <c r="AZ83" i="62" s="1"/>
  <c r="AF83" i="62"/>
  <c r="AY82" i="62"/>
  <c r="AZ82" i="62" s="1"/>
  <c r="AF82" i="62"/>
  <c r="AY81" i="62"/>
  <c r="AZ81" i="62" s="1"/>
  <c r="AF81" i="62"/>
  <c r="AY80" i="62"/>
  <c r="AZ80" i="62" s="1"/>
  <c r="AF80" i="62"/>
  <c r="AZ79" i="62"/>
  <c r="AY79" i="62"/>
  <c r="AF79" i="62"/>
  <c r="AY78" i="62"/>
  <c r="AZ78" i="62" s="1"/>
  <c r="AF78" i="62"/>
  <c r="AY77" i="62"/>
  <c r="AZ77" i="62" s="1"/>
  <c r="AF77" i="62"/>
  <c r="AY76" i="62"/>
  <c r="AZ76" i="62" s="1"/>
  <c r="AF76" i="62"/>
  <c r="AY75" i="62"/>
  <c r="AZ75" i="62" s="1"/>
  <c r="AF75" i="62"/>
  <c r="AY74" i="62"/>
  <c r="AZ74" i="62" s="1"/>
  <c r="AF74" i="62"/>
  <c r="AY73" i="62"/>
  <c r="AZ73" i="62" s="1"/>
  <c r="AF73" i="62"/>
  <c r="AY72" i="62"/>
  <c r="AZ72" i="62" s="1"/>
  <c r="AF72" i="62"/>
  <c r="AZ71" i="62"/>
  <c r="AY71" i="62"/>
  <c r="AF71" i="62"/>
  <c r="AY70" i="62"/>
  <c r="AZ70" i="62" s="1"/>
  <c r="AF70" i="62"/>
  <c r="AY69" i="62"/>
  <c r="AZ69" i="62" s="1"/>
  <c r="AF69" i="62"/>
  <c r="AY68" i="62"/>
  <c r="AZ68" i="62" s="1"/>
  <c r="AF68" i="62"/>
  <c r="AY67" i="62"/>
  <c r="AZ67" i="62" s="1"/>
  <c r="AF67" i="62"/>
  <c r="AY66" i="62"/>
  <c r="AZ66" i="62" s="1"/>
  <c r="AF66" i="62"/>
  <c r="AY65" i="62"/>
  <c r="AZ65" i="62" s="1"/>
  <c r="AF65" i="62"/>
  <c r="AY64" i="62"/>
  <c r="AZ64" i="62" s="1"/>
  <c r="AF64" i="62"/>
  <c r="AZ63" i="62"/>
  <c r="AY63" i="62"/>
  <c r="AF63" i="62"/>
  <c r="AY62" i="62"/>
  <c r="AZ62" i="62" s="1"/>
  <c r="AF62" i="62"/>
  <c r="AY61" i="62"/>
  <c r="AZ61" i="62" s="1"/>
  <c r="AF61" i="62"/>
  <c r="AY60" i="62"/>
  <c r="AZ60" i="62" s="1"/>
  <c r="AF60" i="62"/>
  <c r="AY59" i="62"/>
  <c r="AZ59" i="62" s="1"/>
  <c r="AF59" i="62"/>
  <c r="AY58" i="62"/>
  <c r="AZ58" i="62" s="1"/>
  <c r="AF58" i="62"/>
  <c r="AY57" i="62"/>
  <c r="AZ57" i="62" s="1"/>
  <c r="AF57" i="62"/>
  <c r="AY56" i="62"/>
  <c r="AZ56" i="62" s="1"/>
  <c r="AF56" i="62"/>
  <c r="AZ55" i="62"/>
  <c r="AY55" i="62"/>
  <c r="AF55" i="62"/>
  <c r="AY54" i="62"/>
  <c r="AZ54" i="62" s="1"/>
  <c r="AF54" i="62"/>
  <c r="AY53" i="62"/>
  <c r="AZ53" i="62" s="1"/>
  <c r="AF53" i="62"/>
  <c r="AY52" i="62"/>
  <c r="AZ52" i="62" s="1"/>
  <c r="AF52" i="62"/>
  <c r="AY51" i="62"/>
  <c r="AZ51" i="62" s="1"/>
  <c r="AF51" i="62"/>
  <c r="AY50" i="62"/>
  <c r="AZ50" i="62" s="1"/>
  <c r="AF50" i="62"/>
  <c r="E36" i="62"/>
  <c r="AZ89" i="62" s="1"/>
  <c r="E35" i="62"/>
  <c r="E23" i="62"/>
  <c r="F23" i="62" s="1"/>
  <c r="E22" i="62"/>
  <c r="P10" i="62"/>
  <c r="M10" i="62"/>
  <c r="L10" i="62"/>
  <c r="N10" i="62" s="1"/>
  <c r="E10" i="62"/>
  <c r="P9" i="62"/>
  <c r="M9" i="62"/>
  <c r="L9" i="62"/>
  <c r="N9" i="62" s="1"/>
  <c r="E9" i="62"/>
  <c r="AH89" i="62" s="1"/>
  <c r="BY88" i="62" l="1"/>
  <c r="F35" i="62"/>
  <c r="AG87" i="62" s="1"/>
  <c r="AH87" i="62" s="1"/>
  <c r="AI87" i="62" s="1"/>
  <c r="F24" i="62"/>
  <c r="I9" i="62"/>
  <c r="K9" i="62" s="1"/>
  <c r="AI89" i="62" s="1"/>
  <c r="BD89" i="62"/>
  <c r="AF88" i="62"/>
  <c r="AG50" i="62"/>
  <c r="AH52" i="62"/>
  <c r="AI52" i="62" s="1"/>
  <c r="O9" i="62"/>
  <c r="AG71" i="62"/>
  <c r="AH71" i="62" s="1"/>
  <c r="AI71" i="62" s="1"/>
  <c r="AG79" i="62"/>
  <c r="AH79" i="62" s="1"/>
  <c r="AI79" i="62" s="1"/>
  <c r="AG80" i="62"/>
  <c r="AH80" i="62" s="1"/>
  <c r="AI80" i="62" s="1"/>
  <c r="AG72" i="62"/>
  <c r="AH72" i="62" s="1"/>
  <c r="AI72" i="62" s="1"/>
  <c r="AG64" i="62"/>
  <c r="AH64" i="62" s="1"/>
  <c r="AI64" i="62" s="1"/>
  <c r="AG56" i="62"/>
  <c r="AH56" i="62" s="1"/>
  <c r="AI56" i="62" s="1"/>
  <c r="AG81" i="62"/>
  <c r="AH81" i="62" s="1"/>
  <c r="AI81" i="62" s="1"/>
  <c r="AG73" i="62"/>
  <c r="AH73" i="62" s="1"/>
  <c r="AI73" i="62" s="1"/>
  <c r="AG65" i="62"/>
  <c r="AH65" i="62" s="1"/>
  <c r="AI65" i="62" s="1"/>
  <c r="AG57" i="62"/>
  <c r="AH57" i="62" s="1"/>
  <c r="AI57" i="62" s="1"/>
  <c r="AG82" i="62"/>
  <c r="AH82" i="62" s="1"/>
  <c r="AI82" i="62" s="1"/>
  <c r="AJ82" i="62" s="1"/>
  <c r="AG74" i="62"/>
  <c r="AH74" i="62" s="1"/>
  <c r="AI74" i="62" s="1"/>
  <c r="AG66" i="62"/>
  <c r="AH66" i="62" s="1"/>
  <c r="AI66" i="62" s="1"/>
  <c r="AG83" i="62"/>
  <c r="AH83" i="62" s="1"/>
  <c r="AI83" i="62" s="1"/>
  <c r="AJ83" i="62" s="1"/>
  <c r="AG75" i="62"/>
  <c r="AH75" i="62" s="1"/>
  <c r="AI75" i="62" s="1"/>
  <c r="AG67" i="62"/>
  <c r="AH67" i="62" s="1"/>
  <c r="AI67" i="62" s="1"/>
  <c r="AG59" i="62"/>
  <c r="AH59" i="62" s="1"/>
  <c r="AI59" i="62" s="1"/>
  <c r="AG51" i="62"/>
  <c r="AH51" i="62" s="1"/>
  <c r="AI51" i="62" s="1"/>
  <c r="AG52" i="62"/>
  <c r="AG89" i="62"/>
  <c r="AG84" i="62"/>
  <c r="AH84" i="62" s="1"/>
  <c r="AI84" i="62" s="1"/>
  <c r="AG76" i="62"/>
  <c r="AH76" i="62" s="1"/>
  <c r="AI76" i="62" s="1"/>
  <c r="AJ76" i="62" s="1"/>
  <c r="AG68" i="62"/>
  <c r="AH68" i="62" s="1"/>
  <c r="AI68" i="62" s="1"/>
  <c r="AJ68" i="62" s="1"/>
  <c r="AG60" i="62"/>
  <c r="AG85" i="62"/>
  <c r="AG77" i="62"/>
  <c r="AH77" i="62" s="1"/>
  <c r="AI77" i="62" s="1"/>
  <c r="AG69" i="62"/>
  <c r="AG61" i="62"/>
  <c r="AH61" i="62" s="1"/>
  <c r="AI61" i="62" s="1"/>
  <c r="AG53" i="62"/>
  <c r="AH53" i="62" s="1"/>
  <c r="AI53" i="62" s="1"/>
  <c r="AG86" i="62"/>
  <c r="AG78" i="62"/>
  <c r="AH78" i="62" s="1"/>
  <c r="AI78" i="62" s="1"/>
  <c r="AJ78" i="62" s="1"/>
  <c r="AG70" i="62"/>
  <c r="AH70" i="62" s="1"/>
  <c r="AI70" i="62" s="1"/>
  <c r="AG62" i="62"/>
  <c r="AG58" i="62"/>
  <c r="AH58" i="62" s="1"/>
  <c r="AI58" i="62" s="1"/>
  <c r="AH60" i="62"/>
  <c r="AI60" i="62" s="1"/>
  <c r="AG63" i="62"/>
  <c r="AH63" i="62" s="1"/>
  <c r="AI63" i="62" s="1"/>
  <c r="AJ63" i="62" s="1"/>
  <c r="AJ67" i="62"/>
  <c r="AJ89" i="62"/>
  <c r="AJ52" i="62"/>
  <c r="AJ55" i="62"/>
  <c r="AJ87" i="62"/>
  <c r="AK87" i="62" s="1"/>
  <c r="AL87" i="62" s="1"/>
  <c r="AJ79" i="62"/>
  <c r="AJ71" i="62"/>
  <c r="AJ80" i="62"/>
  <c r="AJ72" i="62"/>
  <c r="AJ64" i="62"/>
  <c r="AJ56" i="62"/>
  <c r="F9" i="62"/>
  <c r="AH86" i="62"/>
  <c r="AI86" i="62" s="1"/>
  <c r="AJ86" i="62" s="1"/>
  <c r="AZ88" i="62"/>
  <c r="AH54" i="62"/>
  <c r="AI54" i="62" s="1"/>
  <c r="AG55" i="62"/>
  <c r="AH55" i="62" s="1"/>
  <c r="AI55" i="62" s="1"/>
  <c r="AH62" i="62"/>
  <c r="AI62" i="62" s="1"/>
  <c r="AH69" i="62"/>
  <c r="AI69" i="62" s="1"/>
  <c r="AH85" i="62"/>
  <c r="AI85" i="62" s="1"/>
  <c r="F36" i="62"/>
  <c r="I10" i="62"/>
  <c r="K10" i="62" s="1"/>
  <c r="F22" i="62"/>
  <c r="AF89" i="62"/>
  <c r="AG54" i="62"/>
  <c r="AY88" i="62"/>
  <c r="AJ57" i="62" l="1"/>
  <c r="AK57" i="62" s="1"/>
  <c r="AL57" i="62" s="1"/>
  <c r="AJ81" i="62"/>
  <c r="AK81" i="62" s="1"/>
  <c r="AL81" i="62" s="1"/>
  <c r="AJ58" i="62"/>
  <c r="AK58" i="62" s="1"/>
  <c r="AL58" i="62" s="1"/>
  <c r="AJ77" i="62"/>
  <c r="AK77" i="62" s="1"/>
  <c r="AL77" i="62" s="1"/>
  <c r="AJ70" i="62"/>
  <c r="AK70" i="62" s="1"/>
  <c r="AL70" i="62" s="1"/>
  <c r="AJ84" i="62"/>
  <c r="AK84" i="62" s="1"/>
  <c r="AL84" i="62" s="1"/>
  <c r="AJ73" i="62"/>
  <c r="AK73" i="62" s="1"/>
  <c r="AL73" i="62" s="1"/>
  <c r="AK74" i="62"/>
  <c r="AL74" i="62" s="1"/>
  <c r="AJ74" i="62"/>
  <c r="AJ65" i="62"/>
  <c r="AK65" i="62" s="1"/>
  <c r="AL65" i="62" s="1"/>
  <c r="AJ53" i="62"/>
  <c r="AK53" i="62" s="1"/>
  <c r="AL53" i="62" s="1"/>
  <c r="AJ66" i="62"/>
  <c r="AK66" i="62" s="1"/>
  <c r="AL66" i="62" s="1"/>
  <c r="AJ61" i="62"/>
  <c r="AK61" i="62" s="1"/>
  <c r="AL61" i="62" s="1"/>
  <c r="AK78" i="62"/>
  <c r="AL78" i="62" s="1"/>
  <c r="AK63" i="62"/>
  <c r="AL63" i="62" s="1"/>
  <c r="AK67" i="62"/>
  <c r="AL67" i="62" s="1"/>
  <c r="BA80" i="62"/>
  <c r="BB80" i="62" s="1"/>
  <c r="BC80" i="62" s="1"/>
  <c r="BA72" i="62"/>
  <c r="BB72" i="62" s="1"/>
  <c r="BC72" i="62" s="1"/>
  <c r="BA64" i="62"/>
  <c r="BB64" i="62" s="1"/>
  <c r="BC64" i="62" s="1"/>
  <c r="BA56" i="62"/>
  <c r="BB56" i="62" s="1"/>
  <c r="BC56" i="62" s="1"/>
  <c r="BA81" i="62"/>
  <c r="BB81" i="62" s="1"/>
  <c r="BC81" i="62" s="1"/>
  <c r="BD81" i="62" s="1"/>
  <c r="BA73" i="62"/>
  <c r="BB73" i="62" s="1"/>
  <c r="BC73" i="62" s="1"/>
  <c r="BA65" i="62"/>
  <c r="BB65" i="62" s="1"/>
  <c r="BC65" i="62" s="1"/>
  <c r="BA57" i="62"/>
  <c r="BB57" i="62" s="1"/>
  <c r="BC57" i="62" s="1"/>
  <c r="BD57" i="62" s="1"/>
  <c r="BA74" i="62"/>
  <c r="BB74" i="62" s="1"/>
  <c r="BC74" i="62" s="1"/>
  <c r="BA66" i="62"/>
  <c r="BB66" i="62" s="1"/>
  <c r="BC66" i="62" s="1"/>
  <c r="BA82" i="62"/>
  <c r="BB82" i="62" s="1"/>
  <c r="BC82" i="62" s="1"/>
  <c r="BA83" i="62"/>
  <c r="BB83" i="62" s="1"/>
  <c r="BC83" i="62" s="1"/>
  <c r="BA75" i="62"/>
  <c r="BB75" i="62" s="1"/>
  <c r="BC75" i="62" s="1"/>
  <c r="BA67" i="62"/>
  <c r="BB67" i="62" s="1"/>
  <c r="BC67" i="62" s="1"/>
  <c r="BA59" i="62"/>
  <c r="BB59" i="62" s="1"/>
  <c r="BC59" i="62" s="1"/>
  <c r="BD59" i="62" s="1"/>
  <c r="BA51" i="62"/>
  <c r="BB51" i="62" s="1"/>
  <c r="BC51" i="62" s="1"/>
  <c r="BD51" i="62" s="1"/>
  <c r="BA60" i="62"/>
  <c r="BB60" i="62" s="1"/>
  <c r="BC60" i="62" s="1"/>
  <c r="BA62" i="62"/>
  <c r="BB62" i="62" s="1"/>
  <c r="BC62" i="62" s="1"/>
  <c r="BA84" i="62"/>
  <c r="BB84" i="62" s="1"/>
  <c r="BC84" i="62" s="1"/>
  <c r="BA76" i="62"/>
  <c r="BB76" i="62" s="1"/>
  <c r="BC76" i="62" s="1"/>
  <c r="BA68" i="62"/>
  <c r="BB68" i="62" s="1"/>
  <c r="BC68" i="62" s="1"/>
  <c r="BA52" i="62"/>
  <c r="BB52" i="62" s="1"/>
  <c r="BC52" i="62" s="1"/>
  <c r="BA70" i="62"/>
  <c r="BB70" i="62" s="1"/>
  <c r="BC70" i="62" s="1"/>
  <c r="BD70" i="62" s="1"/>
  <c r="BA89" i="62"/>
  <c r="BA85" i="62"/>
  <c r="BB85" i="62" s="1"/>
  <c r="BC85" i="62" s="1"/>
  <c r="BA77" i="62"/>
  <c r="BB77" i="62" s="1"/>
  <c r="BC77" i="62" s="1"/>
  <c r="BA69" i="62"/>
  <c r="BB69" i="62" s="1"/>
  <c r="BC69" i="62" s="1"/>
  <c r="BA61" i="62"/>
  <c r="BB61" i="62" s="1"/>
  <c r="BC61" i="62" s="1"/>
  <c r="BA53" i="62"/>
  <c r="BB53" i="62" s="1"/>
  <c r="BC53" i="62" s="1"/>
  <c r="BA86" i="62"/>
  <c r="BB86" i="62" s="1"/>
  <c r="BC86" i="62" s="1"/>
  <c r="BA78" i="62"/>
  <c r="BB78" i="62" s="1"/>
  <c r="BC78" i="62" s="1"/>
  <c r="BA87" i="62"/>
  <c r="BB87" i="62" s="1"/>
  <c r="BC87" i="62" s="1"/>
  <c r="BA79" i="62"/>
  <c r="BB79" i="62" s="1"/>
  <c r="BC79" i="62" s="1"/>
  <c r="BA71" i="62"/>
  <c r="BB71" i="62" s="1"/>
  <c r="BC71" i="62" s="1"/>
  <c r="BA63" i="62"/>
  <c r="BB63" i="62" s="1"/>
  <c r="BC63" i="62" s="1"/>
  <c r="BA50" i="62"/>
  <c r="F10" i="62"/>
  <c r="H10" i="62" s="1"/>
  <c r="BA58" i="62"/>
  <c r="BB58" i="62" s="1"/>
  <c r="BC58" i="62" s="1"/>
  <c r="BD58" i="62" s="1"/>
  <c r="BA55" i="62"/>
  <c r="BB55" i="62" s="1"/>
  <c r="BC55" i="62" s="1"/>
  <c r="BD55" i="62" s="1"/>
  <c r="BA54" i="62"/>
  <c r="BB54" i="62" s="1"/>
  <c r="BC54" i="62" s="1"/>
  <c r="AK68" i="62"/>
  <c r="AL68" i="62" s="1"/>
  <c r="AK79" i="62"/>
  <c r="AL79" i="62" s="1"/>
  <c r="AK52" i="62"/>
  <c r="AL52" i="62" s="1"/>
  <c r="BD73" i="62"/>
  <c r="BD86" i="62"/>
  <c r="AJ85" i="62"/>
  <c r="AK85" i="62" s="1"/>
  <c r="AL85" i="62" s="1"/>
  <c r="AJ51" i="62"/>
  <c r="AK51" i="62" s="1"/>
  <c r="AL51" i="62" s="1"/>
  <c r="AK76" i="62"/>
  <c r="AL76" i="62" s="1"/>
  <c r="AK83" i="62"/>
  <c r="AL83" i="62" s="1"/>
  <c r="AK56" i="62"/>
  <c r="AL56" i="62" s="1"/>
  <c r="AG88" i="62"/>
  <c r="AH50" i="62"/>
  <c r="BD79" i="62"/>
  <c r="BD69" i="62"/>
  <c r="BD84" i="62"/>
  <c r="AK62" i="62"/>
  <c r="AL62" i="62" s="1"/>
  <c r="AK86" i="62"/>
  <c r="AL86" i="62" s="1"/>
  <c r="AJ69" i="62"/>
  <c r="AK69" i="62" s="1"/>
  <c r="AL69" i="62" s="1"/>
  <c r="AJ59" i="62"/>
  <c r="AK59" i="62" s="1"/>
  <c r="AL59" i="62" s="1"/>
  <c r="AK64" i="62"/>
  <c r="AL64" i="62" s="1"/>
  <c r="BD74" i="62"/>
  <c r="BD56" i="62"/>
  <c r="BD77" i="62"/>
  <c r="AJ54" i="62"/>
  <c r="AK54" i="62" s="1"/>
  <c r="AL54" i="62" s="1"/>
  <c r="AK72" i="62"/>
  <c r="AL72" i="62" s="1"/>
  <c r="BD64" i="62"/>
  <c r="BD65" i="62"/>
  <c r="BD85" i="62"/>
  <c r="H23" i="62"/>
  <c r="H22" i="62"/>
  <c r="H9" i="62"/>
  <c r="O10" i="62"/>
  <c r="BE89" i="62" s="1"/>
  <c r="AK55" i="62"/>
  <c r="AL55" i="62" s="1"/>
  <c r="BD61" i="62"/>
  <c r="AJ62" i="62"/>
  <c r="AJ60" i="62"/>
  <c r="AK60" i="62" s="1"/>
  <c r="AL60" i="62" s="1"/>
  <c r="AJ75" i="62"/>
  <c r="AK75" i="62" s="1"/>
  <c r="AL75" i="62" s="1"/>
  <c r="AK82" i="62"/>
  <c r="AL82" i="62" s="1"/>
  <c r="AK80" i="62"/>
  <c r="AL80" i="62" s="1"/>
  <c r="AK71" i="62"/>
  <c r="AL71" i="62" s="1"/>
  <c r="BD72" i="62"/>
  <c r="BD54" i="62"/>
  <c r="BD67" i="62"/>
  <c r="BF81" i="62" l="1"/>
  <c r="BA88" i="62"/>
  <c r="BB89" i="62" s="1"/>
  <c r="BB50" i="62"/>
  <c r="BE61" i="62"/>
  <c r="BF61" i="62" s="1"/>
  <c r="BE56" i="62"/>
  <c r="BF56" i="62" s="1"/>
  <c r="BD75" i="62"/>
  <c r="BE75" i="62" s="1"/>
  <c r="BF75" i="62" s="1"/>
  <c r="BE69" i="62"/>
  <c r="BE84" i="62"/>
  <c r="BF84" i="62" s="1"/>
  <c r="BE64" i="62"/>
  <c r="BF69" i="62"/>
  <c r="BE77" i="62"/>
  <c r="BF77" i="62" s="1"/>
  <c r="BD62" i="62"/>
  <c r="BE62" i="62" s="1"/>
  <c r="BF62" i="62" s="1"/>
  <c r="BD66" i="62"/>
  <c r="BE66" i="62" s="1"/>
  <c r="BF66" i="62" s="1"/>
  <c r="BE72" i="62"/>
  <c r="BF72" i="62" s="1"/>
  <c r="BD82" i="62"/>
  <c r="BE82" i="62" s="1"/>
  <c r="BF82" i="62" s="1"/>
  <c r="AH88" i="62"/>
  <c r="AI50" i="62"/>
  <c r="BD76" i="62"/>
  <c r="BE76" i="62" s="1"/>
  <c r="BF76" i="62" s="1"/>
  <c r="BE79" i="62"/>
  <c r="BF79" i="62" s="1"/>
  <c r="BE85" i="62"/>
  <c r="BF85" i="62" s="1"/>
  <c r="BE74" i="62"/>
  <c r="BF74" i="62" s="1"/>
  <c r="BD80" i="62"/>
  <c r="BE80" i="62" s="1"/>
  <c r="BF80" i="62" s="1"/>
  <c r="BE81" i="62"/>
  <c r="BF64" i="62"/>
  <c r="BE54" i="62"/>
  <c r="BF54" i="62" s="1"/>
  <c r="BE51" i="62"/>
  <c r="BF51" i="62" s="1"/>
  <c r="BE57" i="62"/>
  <c r="BF57" i="62" s="1"/>
  <c r="BD68" i="62"/>
  <c r="BE68" i="62" s="1"/>
  <c r="BF68" i="62" s="1"/>
  <c r="BD71" i="62"/>
  <c r="BE71" i="62" s="1"/>
  <c r="BF71" i="62" s="1"/>
  <c r="BE55" i="62"/>
  <c r="BF55" i="62" s="1"/>
  <c r="BE70" i="62"/>
  <c r="BF70" i="62" s="1"/>
  <c r="BE59" i="62"/>
  <c r="BF59" i="62" s="1"/>
  <c r="BE65" i="62"/>
  <c r="BF65" i="62" s="1"/>
  <c r="BD78" i="62"/>
  <c r="BE78" i="62" s="1"/>
  <c r="BF78" i="62" s="1"/>
  <c r="BD83" i="62"/>
  <c r="BE83" i="62" s="1"/>
  <c r="BF83" i="62" s="1"/>
  <c r="BE53" i="62"/>
  <c r="BF53" i="62" s="1"/>
  <c r="BD53" i="62"/>
  <c r="BD87" i="62"/>
  <c r="BE87" i="62" s="1"/>
  <c r="BF87" i="62" s="1"/>
  <c r="BE58" i="62"/>
  <c r="BF58" i="62" s="1"/>
  <c r="BE86" i="62"/>
  <c r="BF86" i="62" s="1"/>
  <c r="BD52" i="62"/>
  <c r="BE52" i="62" s="1"/>
  <c r="BF52" i="62" s="1"/>
  <c r="BE67" i="62"/>
  <c r="BF67" i="62" s="1"/>
  <c r="BE73" i="62"/>
  <c r="BF73" i="62" s="1"/>
  <c r="BD63" i="62"/>
  <c r="BE63" i="62" s="1"/>
  <c r="BF63" i="62" s="1"/>
  <c r="BD60" i="62"/>
  <c r="BE60" i="62" s="1"/>
  <c r="BF60" i="62" s="1"/>
  <c r="AI88" i="62" l="1"/>
  <c r="AJ50" i="62"/>
  <c r="AJ88" i="62" s="1"/>
  <c r="BC50" i="62"/>
  <c r="BB88" i="62"/>
  <c r="BC89" i="62" s="1"/>
  <c r="BC88" i="62" l="1"/>
  <c r="BD50" i="62"/>
  <c r="BD88" i="62" s="1"/>
  <c r="AK50" i="62"/>
  <c r="AK89" i="62"/>
  <c r="AK88" i="62" l="1"/>
  <c r="AL89" i="62" s="1"/>
  <c r="AL50" i="62"/>
  <c r="BE50" i="62"/>
  <c r="BE88" i="62" s="1"/>
  <c r="AL88" i="62" l="1"/>
  <c r="BF89" i="62" s="1"/>
  <c r="BF50" i="62"/>
  <c r="BF88" i="62" s="1"/>
</calcChain>
</file>

<file path=xl/sharedStrings.xml><?xml version="1.0" encoding="utf-8"?>
<sst xmlns="http://schemas.openxmlformats.org/spreadsheetml/2006/main" count="651" uniqueCount="151">
  <si>
    <t>#</t>
  </si>
  <si>
    <t>Наименование_Точки_Учета</t>
  </si>
  <si>
    <t>дата</t>
  </si>
  <si>
    <t>СуммАктЭн</t>
  </si>
  <si>
    <t>2556659</t>
  </si>
  <si>
    <t>2753943</t>
  </si>
  <si>
    <t>2550487</t>
  </si>
  <si>
    <t>2598993</t>
  </si>
  <si>
    <t>2558921</t>
  </si>
  <si>
    <t>2553483</t>
  </si>
  <si>
    <t>2815429</t>
  </si>
  <si>
    <t>2804968</t>
  </si>
  <si>
    <t>2804906</t>
  </si>
  <si>
    <t>2815443</t>
  </si>
  <si>
    <t>2816948</t>
  </si>
  <si>
    <t>2816570</t>
  </si>
  <si>
    <t>2816917</t>
  </si>
  <si>
    <t>значение</t>
  </si>
  <si>
    <t>ИТОГО</t>
  </si>
  <si>
    <t>показания счетчиков, кВт</t>
  </si>
  <si>
    <t>показатель</t>
  </si>
  <si>
    <t>%(по внутр.сети)</t>
  </si>
  <si>
    <t>%(в целом)</t>
  </si>
  <si>
    <t>кВт(в целом)</t>
  </si>
  <si>
    <t>Серийный_№</t>
  </si>
  <si>
    <t>2790584</t>
  </si>
  <si>
    <t>2807848</t>
  </si>
  <si>
    <t>Фактический объем</t>
  </si>
  <si>
    <t>Примечание</t>
  </si>
  <si>
    <t>ПРОВЕРКА</t>
  </si>
  <si>
    <t>Показания счетчиков в расчет</t>
  </si>
  <si>
    <t>2830471</t>
  </si>
  <si>
    <t>2608101</t>
  </si>
  <si>
    <t>2769820</t>
  </si>
  <si>
    <t>П1 105_Парамонова Н.А.</t>
  </si>
  <si>
    <t>П1 136_Евдокимов А.Н.</t>
  </si>
  <si>
    <t>П1 139_Гриул М.А.</t>
  </si>
  <si>
    <t>П1 169_170_Волков Алексей</t>
  </si>
  <si>
    <t>П1 204_Мистрюкова М.М.</t>
  </si>
  <si>
    <t>П1 205_Поротиков Н.А.</t>
  </si>
  <si>
    <t>П1 206_Нестерович Е.Н.</t>
  </si>
  <si>
    <t>П1 222_Павлов И.О.</t>
  </si>
  <si>
    <t>П1 23_Постолатий В.А.</t>
  </si>
  <si>
    <t>П1 251_Бухтуева М.В.</t>
  </si>
  <si>
    <t>П1 269Б_Фокин Д.Л.</t>
  </si>
  <si>
    <t>П1 270_Макарова</t>
  </si>
  <si>
    <t>П1 276_Будников В.Т.</t>
  </si>
  <si>
    <t>П1 314_Завадский А.Н.</t>
  </si>
  <si>
    <t>П1 316_Полещук Э.В</t>
  </si>
  <si>
    <t>П1 317_Мокрушина</t>
  </si>
  <si>
    <t>П1 326_Баргамен Н.И.</t>
  </si>
  <si>
    <t>П1 345_Михасева Т.А.</t>
  </si>
  <si>
    <t>П1 360_Герасимович В.П.</t>
  </si>
  <si>
    <t>П1 39_Негина Л.А.</t>
  </si>
  <si>
    <t>П1 400_Новикова Н.Д.</t>
  </si>
  <si>
    <t>П1 41_Виноградова Т.Д.</t>
  </si>
  <si>
    <t>П1 42_Яковлев В.Г.</t>
  </si>
  <si>
    <t>П1 91_Тихонов Е.В.</t>
  </si>
  <si>
    <t>Способ получения показаний:
1=Показания ПУ
2=Показания ПУ с уч.показаний ст.ПУ
РО=расчет.объем показаний
0=Демонтаж счетчика</t>
  </si>
  <si>
    <t>П1 348_Шилько И.П.</t>
  </si>
  <si>
    <t>2811575</t>
  </si>
  <si>
    <t>Вид начисления</t>
  </si>
  <si>
    <t>Тариф сверх соцнормы, руб./кВт</t>
  </si>
  <si>
    <t>2796956</t>
  </si>
  <si>
    <t xml:space="preserve">П1 207 Нестерович А.Н. </t>
  </si>
  <si>
    <t>3862062</t>
  </si>
  <si>
    <t>потери, %</t>
  </si>
  <si>
    <t>Потери в среднем с начала года, %</t>
  </si>
  <si>
    <t>показания ПКУ (Энергосбыт), кВт  
(К трансф.=200)</t>
  </si>
  <si>
    <t>показания стетчика в КТП 
(К трансф.=30)</t>
  </si>
  <si>
    <t>потребление, кВт</t>
  </si>
  <si>
    <t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t>
  </si>
  <si>
    <t>Корректировка показаний ПУ за прошлые периоды
(включено в сальдо показаний на начало года)</t>
  </si>
  <si>
    <t>2802794</t>
  </si>
  <si>
    <t>3896065</t>
  </si>
  <si>
    <t>3904375</t>
  </si>
  <si>
    <t>3887317</t>
  </si>
  <si>
    <t>3886964</t>
  </si>
  <si>
    <t>первое полугодие 2019</t>
  </si>
  <si>
    <t>второе полугодие 2019</t>
  </si>
  <si>
    <t>Корректировка показаний 
ПУ за текущий год
(показания ст.ПУ минус показания нов.ПУ на дату монтажа )</t>
  </si>
  <si>
    <t>Корректировка показаний ПУ за прошлый год
(не включено в сальдо показаний на начало года)</t>
  </si>
  <si>
    <t>2556448</t>
  </si>
  <si>
    <t>2806572</t>
  </si>
  <si>
    <t>П1 312 Борисов С.А.</t>
  </si>
  <si>
    <t>П1 405 Коркина Е.А.</t>
  </si>
  <si>
    <t>11406173</t>
  </si>
  <si>
    <t>2795352</t>
  </si>
  <si>
    <t>Тариф по соцнорме, руб./кВт</t>
  </si>
  <si>
    <t>потребление,кВт</t>
  </si>
  <si>
    <t>тариф, руб/кВт</t>
  </si>
  <si>
    <t>оплачено в декабре</t>
  </si>
  <si>
    <t>первое полугодие 2020</t>
  </si>
  <si>
    <t>второе полугодие 2020</t>
  </si>
  <si>
    <t>сумма к оплате, руб.</t>
  </si>
  <si>
    <t>разница в тарифах, руб/кВт</t>
  </si>
  <si>
    <t>к возмещению от п2п3п4п5п6 за переиспользование потребления по СН =(161-30)*110-факт.потр.не более 161*110 = 14410-факт.потр.,но не более17710, кВт</t>
  </si>
  <si>
    <t>сумма к возмещению, руб.</t>
  </si>
  <si>
    <t>Сумма к начислению по п1, руб.</t>
  </si>
  <si>
    <t>Оплачено в феврале</t>
  </si>
  <si>
    <t>Расчет возмещения п1 от п2п3п4п5п6 зи использование СН</t>
  </si>
  <si>
    <t xml:space="preserve">Потребление, кВт
</t>
  </si>
  <si>
    <t xml:space="preserve">Потери, кВт
</t>
  </si>
  <si>
    <t xml:space="preserve">Потребление+ потери, кВт
</t>
  </si>
  <si>
    <t xml:space="preserve">Сумаа к начислению по садоводам с учетом возмещения, руб.
</t>
  </si>
  <si>
    <t xml:space="preserve">к возмещению от п2п3п4п5п6 (использование СН), руб.
</t>
  </si>
  <si>
    <t xml:space="preserve">Сумма к оплате, руб. тариф 3,05руб./кВт
</t>
  </si>
  <si>
    <t>П1 167_168_Пустовалова</t>
  </si>
  <si>
    <t>3851920</t>
  </si>
  <si>
    <t>3288231</t>
  </si>
  <si>
    <t>3284556</t>
  </si>
  <si>
    <t>П1 132_Макшанцев (демонтаж 01.08.2020, показания как за август)</t>
  </si>
  <si>
    <t>П1.2 159_Романова О.А.</t>
  </si>
  <si>
    <t>П1.2 88_Григорьев А.С.</t>
  </si>
  <si>
    <t>П1.2 89_Маркин</t>
  </si>
  <si>
    <t>П1.3 349_Бойко А.В.</t>
  </si>
  <si>
    <t>2754160</t>
  </si>
  <si>
    <t>П1.3 356_Волкова О.В.</t>
  </si>
  <si>
    <t>2807715</t>
  </si>
  <si>
    <t>П1.3 5_Елисеева Т.К.</t>
  </si>
  <si>
    <t>2815470</t>
  </si>
  <si>
    <t>П1.3 50_Коваленко В.Е.</t>
  </si>
  <si>
    <t>2558910</t>
  </si>
  <si>
    <t>П1.3 53_Процыкова М.А.</t>
  </si>
  <si>
    <t>2815783</t>
  </si>
  <si>
    <t>месяц</t>
  </si>
  <si>
    <t>кол-во членов партнерства по СН</t>
  </si>
  <si>
    <t>Переплата (-)
Долг(+) 
на 01.01.2021</t>
  </si>
  <si>
    <t>СВОДНАЯ ТАБЛИЦА ПОКАЗАНИЙ 2021 ГОД
ПАРТНЕРСТВО 1</t>
  </si>
  <si>
    <t>Январь 2021</t>
  </si>
  <si>
    <t>Февраль 2021</t>
  </si>
  <si>
    <t>Март 2021</t>
  </si>
  <si>
    <t>Апрель 2021</t>
  </si>
  <si>
    <t>Май 2021</t>
  </si>
  <si>
    <t>Июнь 2021</t>
  </si>
  <si>
    <t>Июль 2021</t>
  </si>
  <si>
    <t>Август 2021</t>
  </si>
  <si>
    <t>Сентябрь 2021</t>
  </si>
  <si>
    <t>Октябрь 2021</t>
  </si>
  <si>
    <t>Ноябрь 2021</t>
  </si>
  <si>
    <t>Декабрь 2021</t>
  </si>
  <si>
    <t>ПАРТНЕРСТВО П1 ДЕКАБРЬ 2020</t>
  </si>
  <si>
    <t>ВСЕГО</t>
  </si>
  <si>
    <t>Оплачено в январе 2021</t>
  </si>
  <si>
    <t>ПАРТНЕРСТВО П1 ЯНВАРЬ 2021</t>
  </si>
  <si>
    <t>Переплата (-)
Долг(+) 
на 01.02.2021</t>
  </si>
  <si>
    <t>ПАРТНЕРСТВО П1 ФЕВРАЛЬ 2021</t>
  </si>
  <si>
    <t>Переплата (-)
Долг(+) 
на 01.03.2021</t>
  </si>
  <si>
    <t>ПАРТНЕРСТВО П1 МАРТ 2021</t>
  </si>
  <si>
    <t>оплачено в марте</t>
  </si>
  <si>
    <t>Переплата (-)
Долг(+) 
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</si>
</sst>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0" x14ac:knownFonts="1">
    <font>
      <sz val="10"/>
      <name val="Arial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90">
    <xf numFmtId="0" fontId="0" fillId="0" borderId="0" xfId="0">
      <alignment wrapText="1"/>
    </xf>
    <xf numFmtId="4" fontId="2" fillId="0" borderId="0" xfId="0" applyNumberFormat="1" applyFont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" fontId="2" fillId="7" borderId="1" xfId="0" applyNumberFormat="1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4" fontId="5" fillId="2" borderId="0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left" vertical="top" wrapText="1"/>
    </xf>
    <xf numFmtId="17" fontId="5" fillId="2" borderId="0" xfId="0" applyNumberFormat="1" applyFont="1" applyFill="1" applyBorder="1" applyAlignment="1">
      <alignment horizontal="left" vertical="top" wrapText="1"/>
    </xf>
    <xf numFmtId="4" fontId="5" fillId="2" borderId="0" xfId="0" applyNumberFormat="1" applyFont="1" applyFill="1" applyBorder="1" applyAlignment="1">
      <alignment vertical="top" wrapText="1"/>
    </xf>
    <xf numFmtId="164" fontId="5" fillId="2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0" fillId="11" borderId="1" xfId="0" applyNumberFormat="1" applyFill="1" applyBorder="1" applyAlignment="1">
      <alignment vertical="top" wrapText="1"/>
    </xf>
    <xf numFmtId="4" fontId="8" fillId="11" borderId="1" xfId="0" applyNumberFormat="1" applyFont="1" applyFill="1" applyBorder="1" applyAlignment="1">
      <alignment vertical="top" wrapText="1"/>
    </xf>
    <xf numFmtId="4" fontId="0" fillId="9" borderId="1" xfId="0" applyNumberFormat="1" applyFill="1" applyBorder="1" applyAlignment="1">
      <alignment vertical="top" wrapText="1"/>
    </xf>
    <xf numFmtId="4" fontId="8" fillId="9" borderId="1" xfId="0" applyNumberFormat="1" applyFont="1" applyFill="1" applyBorder="1" applyAlignment="1">
      <alignment vertical="top" wrapText="1"/>
    </xf>
    <xf numFmtId="4" fontId="0" fillId="6" borderId="1" xfId="0" applyNumberFormat="1" applyFill="1" applyBorder="1" applyAlignment="1">
      <alignment vertical="top" wrapText="1"/>
    </xf>
    <xf numFmtId="4" fontId="8" fillId="6" borderId="1" xfId="0" applyNumberFormat="1" applyFont="1" applyFill="1" applyBorder="1" applyAlignment="1">
      <alignment vertical="top" wrapText="1"/>
    </xf>
    <xf numFmtId="4" fontId="0" fillId="8" borderId="1" xfId="0" applyNumberFormat="1" applyFill="1" applyBorder="1" applyAlignment="1">
      <alignment vertical="top" wrapText="1"/>
    </xf>
    <xf numFmtId="4" fontId="8" fillId="8" borderId="1" xfId="0" applyNumberFormat="1" applyFont="1" applyFill="1" applyBorder="1" applyAlignment="1">
      <alignment vertical="top" wrapText="1"/>
    </xf>
    <xf numFmtId="4" fontId="0" fillId="7" borderId="1" xfId="0" applyNumberFormat="1" applyFill="1" applyBorder="1" applyAlignment="1">
      <alignment vertical="top" wrapText="1"/>
    </xf>
    <xf numFmtId="4" fontId="8" fillId="7" borderId="1" xfId="0" applyNumberFormat="1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4" fontId="0" fillId="5" borderId="1" xfId="0" applyNumberFormat="1" applyFill="1" applyBorder="1" applyAlignment="1">
      <alignment vertical="top" wrapText="1"/>
    </xf>
    <xf numFmtId="0" fontId="0" fillId="5" borderId="1" xfId="0" applyFill="1" applyBorder="1" applyAlignment="1">
      <alignment horizontal="center" vertical="top" wrapText="1"/>
    </xf>
    <xf numFmtId="0" fontId="0" fillId="5" borderId="0" xfId="0" applyFill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0" fillId="4" borderId="1" xfId="0" applyNumberFormat="1" applyFill="1" applyBorder="1" applyAlignment="1">
      <alignment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0" xfId="0" applyFill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4" fontId="0" fillId="10" borderId="1" xfId="0" applyNumberFormat="1" applyFill="1" applyBorder="1" applyAlignment="1">
      <alignment vertical="top" wrapText="1"/>
    </xf>
    <xf numFmtId="4" fontId="8" fillId="10" borderId="1" xfId="0" applyNumberFormat="1" applyFont="1" applyFill="1" applyBorder="1" applyAlignment="1">
      <alignment vertical="top" wrapText="1"/>
    </xf>
    <xf numFmtId="4" fontId="0" fillId="3" borderId="1" xfId="0" applyNumberForma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4" fontId="8" fillId="4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4" fontId="0" fillId="7" borderId="1" xfId="0" applyNumberFormat="1" applyFill="1" applyBorder="1" applyAlignment="1" applyProtection="1">
      <alignment vertical="top" wrapText="1"/>
      <protection locked="0"/>
    </xf>
    <xf numFmtId="4" fontId="5" fillId="2" borderId="0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5" fillId="2" borderId="0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B90"/>
  <sheetViews>
    <sheetView tabSelected="1" topLeftCell="BK27" workbookViewId="0">
      <selection activeCell="BI48" sqref="BI48:CB90"/>
    </sheetView>
  </sheetViews>
  <sheetFormatPr defaultRowHeight="18" customHeight="1" x14ac:dyDescent="0.2"/>
  <cols>
    <col min="1" max="1" width="9.140625" style="30"/>
    <col min="2" max="2" width="23.85546875" style="30" customWidth="1"/>
    <col min="3" max="3" width="9.140625" style="30"/>
    <col min="4" max="4" width="13.7109375" style="30" bestFit="1" customWidth="1"/>
    <col min="5" max="5" width="9.28515625" style="30" bestFit="1" customWidth="1"/>
    <col min="6" max="6" width="10.140625" style="30" bestFit="1" customWidth="1"/>
    <col min="7" max="7" width="9.28515625" style="30" bestFit="1" customWidth="1"/>
    <col min="8" max="8" width="9.7109375" style="30" bestFit="1" customWidth="1"/>
    <col min="9" max="10" width="9.28515625" style="30" bestFit="1" customWidth="1"/>
    <col min="11" max="11" width="10.140625" style="30" bestFit="1" customWidth="1"/>
    <col min="12" max="15" width="9.28515625" style="30" bestFit="1" customWidth="1"/>
    <col min="16" max="16" width="10.85546875" style="30" customWidth="1"/>
    <col min="17" max="17" width="9.28515625" style="30" bestFit="1" customWidth="1"/>
    <col min="18" max="18" width="12.28515625" style="30" bestFit="1" customWidth="1"/>
    <col min="19" max="19" width="9.28515625" style="31" bestFit="1" customWidth="1"/>
    <col min="20" max="20" width="14.85546875" style="30" customWidth="1"/>
    <col min="21" max="21" width="9.140625" style="30"/>
    <col min="22" max="22" width="24.85546875" style="30" customWidth="1"/>
    <col min="23" max="23" width="9.140625" style="30"/>
    <col min="24" max="24" width="13.7109375" style="30" bestFit="1" customWidth="1"/>
    <col min="25" max="25" width="13.7109375" style="30" customWidth="1"/>
    <col min="26" max="26" width="10.140625" style="30" bestFit="1" customWidth="1"/>
    <col min="27" max="27" width="9.28515625" style="30" bestFit="1" customWidth="1"/>
    <col min="28" max="28" width="9.7109375" style="30" bestFit="1" customWidth="1"/>
    <col min="29" max="30" width="9.28515625" style="30" bestFit="1" customWidth="1"/>
    <col min="31" max="31" width="10.140625" style="30" bestFit="1" customWidth="1"/>
    <col min="32" max="38" width="9.28515625" style="30" bestFit="1" customWidth="1"/>
    <col min="39" max="39" width="9.140625" style="31"/>
    <col min="40" max="40" width="12" style="44" customWidth="1"/>
    <col min="41" max="41" width="9.140625" style="30"/>
    <col min="42" max="42" width="31.5703125" style="30" customWidth="1"/>
    <col min="43" max="43" width="9.140625" style="30"/>
    <col min="44" max="44" width="10.140625" style="30" bestFit="1" customWidth="1"/>
    <col min="45" max="45" width="10.140625" style="30" customWidth="1"/>
    <col min="46" max="46" width="10.140625" style="30" bestFit="1" customWidth="1"/>
    <col min="47" max="47" width="9.28515625" style="30" bestFit="1" customWidth="1"/>
    <col min="48" max="48" width="9.7109375" style="30" bestFit="1" customWidth="1"/>
    <col min="49" max="50" width="9.28515625" style="30" bestFit="1" customWidth="1"/>
    <col min="51" max="51" width="10.140625" style="30" bestFit="1" customWidth="1"/>
    <col min="52" max="58" width="9.28515625" style="30" bestFit="1" customWidth="1"/>
    <col min="59" max="59" width="9.140625" style="30"/>
    <col min="60" max="60" width="12.28515625" style="30" customWidth="1"/>
    <col min="61" max="61" width="9.140625" style="30"/>
    <col min="62" max="62" width="28.28515625" style="30" customWidth="1"/>
    <col min="63" max="63" width="9.140625" style="30"/>
    <col min="64" max="64" width="10.140625" style="30" bestFit="1" customWidth="1"/>
    <col min="65" max="65" width="10.140625" style="30" customWidth="1"/>
    <col min="66" max="66" width="10.140625" style="30" bestFit="1" customWidth="1"/>
    <col min="67" max="67" width="9.28515625" style="30" bestFit="1" customWidth="1"/>
    <col min="68" max="68" width="9.7109375" style="30" bestFit="1" customWidth="1"/>
    <col min="69" max="70" width="9.28515625" style="30" bestFit="1" customWidth="1"/>
    <col min="71" max="71" width="10.140625" style="30" bestFit="1" customWidth="1"/>
    <col min="72" max="78" width="9.28515625" style="30" bestFit="1" customWidth="1"/>
    <col min="79" max="79" width="9.140625" style="31"/>
    <col min="80" max="80" width="18.42578125" style="30" customWidth="1"/>
    <col min="81" max="16384" width="9.140625" style="30"/>
  </cols>
  <sheetData>
    <row r="2" spans="1:20" ht="26.25" customHeight="1" x14ac:dyDescent="0.2">
      <c r="A2" s="83" t="s">
        <v>128</v>
      </c>
      <c r="B2" s="83"/>
      <c r="C2" s="83"/>
      <c r="D2" s="83"/>
      <c r="E2" s="83"/>
      <c r="F2" s="83"/>
      <c r="G2" s="83"/>
      <c r="H2" s="83"/>
      <c r="I2" s="1"/>
      <c r="J2" s="1"/>
      <c r="K2" s="1"/>
      <c r="L2" s="1"/>
      <c r="M2" s="1"/>
      <c r="N2" s="1"/>
      <c r="O2" s="1"/>
      <c r="P2" s="1"/>
      <c r="Q2" s="1"/>
      <c r="R2" s="1"/>
      <c r="S2" s="35"/>
      <c r="T2" s="1"/>
    </row>
    <row r="3" spans="1:20" ht="31.5" customHeight="1" x14ac:dyDescent="0.2">
      <c r="A3" s="5"/>
      <c r="B3" s="5" t="s">
        <v>20</v>
      </c>
      <c r="C3" s="5" t="s">
        <v>2</v>
      </c>
      <c r="D3" s="5" t="s">
        <v>17</v>
      </c>
      <c r="E3" s="5" t="s">
        <v>70</v>
      </c>
      <c r="F3" s="5" t="s">
        <v>66</v>
      </c>
      <c r="G3" s="5" t="s">
        <v>28</v>
      </c>
      <c r="H3" s="5" t="s">
        <v>67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0" ht="18" customHeight="1" x14ac:dyDescent="0.2">
      <c r="A4" s="2"/>
      <c r="B4" s="2" t="s">
        <v>88</v>
      </c>
      <c r="C4" s="2" t="s">
        <v>92</v>
      </c>
      <c r="D4" s="2">
        <v>1.9</v>
      </c>
      <c r="E4" s="2"/>
      <c r="F4" s="2"/>
      <c r="G4" s="2"/>
      <c r="H4" s="2"/>
      <c r="I4" s="20"/>
      <c r="J4" s="21"/>
      <c r="K4" s="21"/>
      <c r="L4" s="21"/>
      <c r="M4" s="20"/>
      <c r="N4" s="21"/>
      <c r="O4" s="21"/>
      <c r="P4" s="21"/>
      <c r="Q4" s="22"/>
      <c r="R4" s="17"/>
      <c r="S4" s="81"/>
      <c r="T4" s="17"/>
    </row>
    <row r="5" spans="1:20" ht="18" customHeight="1" x14ac:dyDescent="0.2">
      <c r="A5" s="2"/>
      <c r="B5" s="2" t="s">
        <v>62</v>
      </c>
      <c r="C5" s="2" t="s">
        <v>78</v>
      </c>
      <c r="D5" s="2">
        <v>3.05</v>
      </c>
      <c r="E5" s="2"/>
      <c r="F5" s="2"/>
      <c r="G5" s="2"/>
      <c r="H5" s="2"/>
      <c r="I5" s="17"/>
      <c r="J5" s="17"/>
      <c r="K5" s="17"/>
      <c r="L5" s="17"/>
      <c r="M5" s="17"/>
      <c r="N5" s="17"/>
      <c r="O5" s="17"/>
      <c r="P5" s="17"/>
      <c r="Q5" s="17"/>
      <c r="R5" s="17"/>
      <c r="S5" s="81"/>
      <c r="T5" s="17"/>
    </row>
    <row r="6" spans="1:20" ht="18" customHeight="1" x14ac:dyDescent="0.2">
      <c r="A6" s="2"/>
      <c r="B6" s="2" t="s">
        <v>88</v>
      </c>
      <c r="C6" s="2" t="s">
        <v>93</v>
      </c>
      <c r="D6" s="2">
        <v>1.98</v>
      </c>
      <c r="E6" s="2"/>
      <c r="F6" s="2"/>
      <c r="G6" s="2"/>
      <c r="H6" s="2"/>
      <c r="I6" s="17"/>
      <c r="J6" s="17"/>
      <c r="K6" s="17"/>
      <c r="L6" s="17"/>
      <c r="M6" s="17"/>
      <c r="N6" s="17"/>
      <c r="O6" s="17"/>
      <c r="P6" s="17"/>
      <c r="Q6" s="17"/>
      <c r="R6" s="17"/>
      <c r="S6" s="81"/>
      <c r="T6" s="17"/>
    </row>
    <row r="7" spans="1:20" ht="18" customHeight="1" x14ac:dyDescent="0.2">
      <c r="A7" s="2"/>
      <c r="B7" s="2" t="s">
        <v>62</v>
      </c>
      <c r="C7" s="2" t="s">
        <v>79</v>
      </c>
      <c r="D7" s="2">
        <v>3.2</v>
      </c>
      <c r="E7" s="2"/>
      <c r="F7" s="2"/>
      <c r="G7" s="2"/>
      <c r="H7" s="13"/>
      <c r="I7" s="85" t="s">
        <v>100</v>
      </c>
      <c r="J7" s="85"/>
      <c r="K7" s="85"/>
      <c r="L7" s="85"/>
      <c r="M7" s="85"/>
      <c r="N7" s="85"/>
      <c r="O7" s="85"/>
      <c r="P7" s="25"/>
      <c r="Q7" s="25"/>
      <c r="R7" s="17"/>
      <c r="S7" s="81"/>
      <c r="T7" s="17"/>
    </row>
    <row r="8" spans="1:20" ht="24.75" customHeight="1" x14ac:dyDescent="0.2">
      <c r="A8" s="5"/>
      <c r="B8" s="5" t="s">
        <v>68</v>
      </c>
      <c r="C8" s="10">
        <v>44190</v>
      </c>
      <c r="D8" s="5">
        <v>507800</v>
      </c>
      <c r="E8" s="5"/>
      <c r="F8" s="5"/>
      <c r="G8" s="5"/>
      <c r="H8" s="18"/>
      <c r="I8" s="26" t="s">
        <v>89</v>
      </c>
      <c r="J8" s="26" t="s">
        <v>90</v>
      </c>
      <c r="K8" s="26" t="s">
        <v>94</v>
      </c>
      <c r="L8" s="27" t="s">
        <v>96</v>
      </c>
      <c r="M8" s="26" t="s">
        <v>95</v>
      </c>
      <c r="N8" s="26" t="s">
        <v>97</v>
      </c>
      <c r="O8" s="26" t="s">
        <v>98</v>
      </c>
      <c r="P8" s="8" t="s">
        <v>125</v>
      </c>
      <c r="Q8" s="8" t="s">
        <v>126</v>
      </c>
      <c r="R8" s="17"/>
      <c r="S8" s="81"/>
      <c r="T8" s="17"/>
    </row>
    <row r="9" spans="1:20" ht="18" customHeight="1" x14ac:dyDescent="0.2">
      <c r="A9" s="6">
        <v>1</v>
      </c>
      <c r="B9" s="32" t="s">
        <v>129</v>
      </c>
      <c r="C9" s="3">
        <v>44221</v>
      </c>
      <c r="D9" s="8">
        <v>525600</v>
      </c>
      <c r="E9" s="2">
        <f>D9-D8</f>
        <v>17800</v>
      </c>
      <c r="F9" s="2">
        <f>F35/E35*100</f>
        <v>12.737857879362711</v>
      </c>
      <c r="G9" s="2" t="s">
        <v>22</v>
      </c>
      <c r="H9" s="13">
        <f>F9</f>
        <v>12.737857879362711</v>
      </c>
      <c r="I9" s="8">
        <f>E9</f>
        <v>17800</v>
      </c>
      <c r="J9" s="8">
        <v>3.05</v>
      </c>
      <c r="K9" s="9">
        <f>I9*J9</f>
        <v>54290</v>
      </c>
      <c r="L9" s="8">
        <f>-37*110</f>
        <v>-4070</v>
      </c>
      <c r="M9" s="8">
        <f>3.05-1.9</f>
        <v>1.1499999999999999</v>
      </c>
      <c r="N9" s="9">
        <f>L9*M9</f>
        <v>-4680.5</v>
      </c>
      <c r="O9" s="7">
        <f>K9+N9</f>
        <v>49609.5</v>
      </c>
      <c r="P9" s="15" t="str">
        <f>B9</f>
        <v>Январь 2021</v>
      </c>
      <c r="Q9" s="24">
        <v>37</v>
      </c>
      <c r="R9" s="17"/>
      <c r="S9" s="81"/>
      <c r="T9" s="17"/>
    </row>
    <row r="10" spans="1:20" ht="18" customHeight="1" x14ac:dyDescent="0.2">
      <c r="A10" s="6">
        <v>2</v>
      </c>
      <c r="B10" s="32" t="s">
        <v>130</v>
      </c>
      <c r="C10" s="3">
        <v>44252</v>
      </c>
      <c r="D10" s="2">
        <v>541000</v>
      </c>
      <c r="E10" s="2">
        <f>D10-D9</f>
        <v>15400</v>
      </c>
      <c r="F10" s="2">
        <f>F36/E36*100</f>
        <v>30.796448451760533</v>
      </c>
      <c r="G10" s="2" t="s">
        <v>22</v>
      </c>
      <c r="H10" s="13">
        <f>(F9+F10)/2</f>
        <v>21.767153165561623</v>
      </c>
      <c r="I10" s="8">
        <f>E10</f>
        <v>15400</v>
      </c>
      <c r="J10" s="8">
        <v>3.05</v>
      </c>
      <c r="K10" s="9">
        <f>I10*J10</f>
        <v>46970</v>
      </c>
      <c r="L10" s="8">
        <f>-37*110</f>
        <v>-4070</v>
      </c>
      <c r="M10" s="8">
        <f>3.05-1.9</f>
        <v>1.1499999999999999</v>
      </c>
      <c r="N10" s="9">
        <f>L10*M10</f>
        <v>-4680.5</v>
      </c>
      <c r="O10" s="7">
        <f>K10+N10</f>
        <v>42289.5</v>
      </c>
      <c r="P10" s="15" t="str">
        <f>B10</f>
        <v>Февраль 2021</v>
      </c>
      <c r="Q10" s="24">
        <v>37</v>
      </c>
      <c r="R10" s="17"/>
      <c r="S10" s="81"/>
      <c r="T10" s="17"/>
    </row>
    <row r="11" spans="1:20" ht="18" customHeight="1" x14ac:dyDescent="0.2">
      <c r="A11" s="6">
        <v>3</v>
      </c>
      <c r="B11" s="32" t="s">
        <v>131</v>
      </c>
      <c r="C11" s="3">
        <v>44280</v>
      </c>
      <c r="D11" s="2">
        <v>551800</v>
      </c>
      <c r="E11" s="2">
        <f>D11-D10</f>
        <v>10800</v>
      </c>
      <c r="F11" s="2">
        <f>F37/E37*100</f>
        <v>8.8198487404105315</v>
      </c>
      <c r="G11" s="2" t="s">
        <v>22</v>
      </c>
      <c r="H11" s="13"/>
      <c r="I11" s="8">
        <f>E11</f>
        <v>10800</v>
      </c>
      <c r="J11" s="8">
        <v>3.05</v>
      </c>
      <c r="K11" s="9">
        <f>I11*J11</f>
        <v>32940</v>
      </c>
      <c r="L11" s="8">
        <f>-37*110</f>
        <v>-4070</v>
      </c>
      <c r="M11" s="8">
        <f>3.05-1.9</f>
        <v>1.1499999999999999</v>
      </c>
      <c r="N11" s="9">
        <f>L11*M11</f>
        <v>-4680.5</v>
      </c>
      <c r="O11" s="7">
        <f>K11+N11</f>
        <v>28259.5</v>
      </c>
      <c r="P11" s="15" t="str">
        <f>B11</f>
        <v>Март 2021</v>
      </c>
      <c r="Q11" s="24">
        <v>37</v>
      </c>
      <c r="R11" s="17"/>
      <c r="S11" s="81"/>
      <c r="T11" s="17"/>
    </row>
    <row r="12" spans="1:20" ht="18" customHeight="1" x14ac:dyDescent="0.2">
      <c r="A12" s="6">
        <v>4</v>
      </c>
      <c r="B12" s="32" t="s">
        <v>132</v>
      </c>
      <c r="C12" s="3"/>
      <c r="D12" s="2"/>
      <c r="E12" s="2"/>
      <c r="F12" s="2"/>
      <c r="G12" s="2"/>
      <c r="H12" s="13"/>
      <c r="I12" s="8"/>
      <c r="J12" s="8"/>
      <c r="K12" s="9"/>
      <c r="L12" s="8"/>
      <c r="M12" s="8"/>
      <c r="N12" s="9"/>
      <c r="O12" s="7"/>
      <c r="P12" s="15"/>
      <c r="Q12" s="24"/>
      <c r="R12" s="17"/>
      <c r="S12" s="81"/>
      <c r="T12" s="17"/>
    </row>
    <row r="13" spans="1:20" ht="18" customHeight="1" x14ac:dyDescent="0.2">
      <c r="A13" s="6">
        <v>5</v>
      </c>
      <c r="B13" s="32" t="s">
        <v>133</v>
      </c>
      <c r="C13" s="3"/>
      <c r="D13" s="2"/>
      <c r="E13" s="2"/>
      <c r="F13" s="2"/>
      <c r="G13" s="2"/>
      <c r="H13" s="13"/>
      <c r="I13" s="8"/>
      <c r="J13" s="8"/>
      <c r="K13" s="9"/>
      <c r="L13" s="8"/>
      <c r="M13" s="8"/>
      <c r="N13" s="9"/>
      <c r="O13" s="7"/>
      <c r="P13" s="15"/>
      <c r="Q13" s="24"/>
      <c r="R13" s="17"/>
      <c r="S13" s="81"/>
      <c r="T13" s="17"/>
    </row>
    <row r="14" spans="1:20" ht="18" customHeight="1" x14ac:dyDescent="0.2">
      <c r="A14" s="6">
        <v>6</v>
      </c>
      <c r="B14" s="32" t="s">
        <v>134</v>
      </c>
      <c r="C14" s="3"/>
      <c r="D14" s="2"/>
      <c r="E14" s="2"/>
      <c r="F14" s="2"/>
      <c r="G14" s="2"/>
      <c r="H14" s="13"/>
      <c r="I14" s="8"/>
      <c r="J14" s="8"/>
      <c r="K14" s="9"/>
      <c r="L14" s="8"/>
      <c r="M14" s="8"/>
      <c r="N14" s="9"/>
      <c r="O14" s="7"/>
      <c r="P14" s="15"/>
      <c r="Q14" s="24"/>
      <c r="R14" s="17"/>
      <c r="S14" s="81"/>
      <c r="T14" s="17"/>
    </row>
    <row r="15" spans="1:20" ht="18" customHeight="1" x14ac:dyDescent="0.2">
      <c r="A15" s="6">
        <v>7</v>
      </c>
      <c r="B15" s="32" t="s">
        <v>135</v>
      </c>
      <c r="C15" s="3"/>
      <c r="D15" s="2"/>
      <c r="E15" s="2"/>
      <c r="F15" s="2"/>
      <c r="G15" s="2"/>
      <c r="H15" s="13"/>
      <c r="I15" s="8"/>
      <c r="J15" s="8"/>
      <c r="K15" s="9"/>
      <c r="L15" s="8"/>
      <c r="M15" s="8"/>
      <c r="N15" s="9"/>
      <c r="O15" s="7"/>
      <c r="P15" s="15"/>
      <c r="Q15" s="24"/>
      <c r="R15" s="17"/>
      <c r="S15" s="81"/>
      <c r="T15" s="17"/>
    </row>
    <row r="16" spans="1:20" ht="18" customHeight="1" x14ac:dyDescent="0.2">
      <c r="A16" s="6">
        <v>8</v>
      </c>
      <c r="B16" s="32" t="s">
        <v>136</v>
      </c>
      <c r="C16" s="3"/>
      <c r="D16" s="2"/>
      <c r="E16" s="2"/>
      <c r="F16" s="2"/>
      <c r="G16" s="2"/>
      <c r="H16" s="13"/>
      <c r="I16" s="8"/>
      <c r="J16" s="8"/>
      <c r="K16" s="9"/>
      <c r="L16" s="8"/>
      <c r="M16" s="8"/>
      <c r="N16" s="9"/>
      <c r="O16" s="7"/>
      <c r="P16" s="15"/>
      <c r="Q16" s="24"/>
      <c r="R16" s="17"/>
      <c r="S16" s="81"/>
      <c r="T16" s="17"/>
    </row>
    <row r="17" spans="1:20" ht="18" customHeight="1" x14ac:dyDescent="0.2">
      <c r="A17" s="6">
        <v>9</v>
      </c>
      <c r="B17" s="32" t="s">
        <v>137</v>
      </c>
      <c r="C17" s="3"/>
      <c r="D17" s="2"/>
      <c r="E17" s="2"/>
      <c r="F17" s="2"/>
      <c r="G17" s="2"/>
      <c r="H17" s="13"/>
      <c r="I17" s="8"/>
      <c r="J17" s="8"/>
      <c r="K17" s="9"/>
      <c r="L17" s="8"/>
      <c r="M17" s="8"/>
      <c r="N17" s="9"/>
      <c r="O17" s="7"/>
      <c r="P17" s="15"/>
      <c r="Q17" s="24"/>
      <c r="R17" s="17"/>
      <c r="S17" s="81"/>
      <c r="T17" s="17"/>
    </row>
    <row r="18" spans="1:20" ht="18" customHeight="1" x14ac:dyDescent="0.2">
      <c r="A18" s="6">
        <v>10</v>
      </c>
      <c r="B18" s="32" t="s">
        <v>138</v>
      </c>
      <c r="C18" s="3"/>
      <c r="D18" s="2"/>
      <c r="E18" s="2"/>
      <c r="F18" s="2"/>
      <c r="G18" s="2"/>
      <c r="H18" s="13"/>
      <c r="I18" s="8"/>
      <c r="J18" s="8"/>
      <c r="K18" s="9"/>
      <c r="L18" s="8"/>
      <c r="M18" s="8"/>
      <c r="N18" s="9"/>
      <c r="O18" s="7"/>
      <c r="P18" s="15"/>
      <c r="Q18" s="24"/>
      <c r="R18" s="17"/>
      <c r="S18" s="81"/>
      <c r="T18" s="17"/>
    </row>
    <row r="19" spans="1:20" ht="18" customHeight="1" x14ac:dyDescent="0.2">
      <c r="A19" s="6">
        <v>11</v>
      </c>
      <c r="B19" s="32" t="s">
        <v>139</v>
      </c>
      <c r="C19" s="3"/>
      <c r="D19" s="2"/>
      <c r="E19" s="2"/>
      <c r="F19" s="2"/>
      <c r="G19" s="2"/>
      <c r="H19" s="13"/>
      <c r="I19" s="8"/>
      <c r="J19" s="8"/>
      <c r="K19" s="9"/>
      <c r="L19" s="8"/>
      <c r="M19" s="8"/>
      <c r="N19" s="9"/>
      <c r="O19" s="7"/>
      <c r="P19" s="15"/>
      <c r="Q19" s="24"/>
      <c r="R19" s="17"/>
      <c r="S19" s="81"/>
      <c r="T19" s="17"/>
    </row>
    <row r="20" spans="1:20" ht="18" customHeight="1" x14ac:dyDescent="0.2">
      <c r="A20" s="14">
        <v>12</v>
      </c>
      <c r="B20" s="32" t="s">
        <v>140</v>
      </c>
      <c r="C20" s="16"/>
      <c r="D20" s="8"/>
      <c r="E20" s="2"/>
      <c r="F20" s="2"/>
      <c r="G20" s="8"/>
      <c r="H20" s="19"/>
      <c r="I20" s="8"/>
      <c r="J20" s="8"/>
      <c r="K20" s="9"/>
      <c r="L20" s="8"/>
      <c r="M20" s="8"/>
      <c r="N20" s="9"/>
      <c r="O20" s="7"/>
      <c r="P20" s="15"/>
      <c r="Q20" s="24"/>
      <c r="R20" s="17"/>
      <c r="S20" s="81"/>
      <c r="T20" s="17"/>
    </row>
    <row r="21" spans="1:20" ht="18" customHeight="1" x14ac:dyDescent="0.2">
      <c r="A21" s="11"/>
      <c r="B21" s="12" t="s">
        <v>69</v>
      </c>
      <c r="C21" s="10">
        <v>44196</v>
      </c>
      <c r="D21" s="5">
        <v>567043.82999999996</v>
      </c>
      <c r="E21" s="5"/>
      <c r="F21" s="5"/>
      <c r="G21" s="5"/>
      <c r="H21" s="18"/>
      <c r="I21" s="28"/>
      <c r="J21" s="28"/>
      <c r="K21" s="28"/>
      <c r="L21" s="29"/>
      <c r="M21" s="28"/>
      <c r="N21" s="28"/>
      <c r="O21" s="5"/>
      <c r="P21" s="8"/>
      <c r="Q21" s="24"/>
      <c r="R21" s="17"/>
      <c r="S21" s="81"/>
      <c r="T21" s="17"/>
    </row>
    <row r="22" spans="1:20" ht="18" customHeight="1" x14ac:dyDescent="0.2">
      <c r="A22" s="6">
        <v>1</v>
      </c>
      <c r="B22" s="33" t="s">
        <v>129</v>
      </c>
      <c r="C22" s="3">
        <v>44228</v>
      </c>
      <c r="D22" s="2">
        <v>584346.56999999995</v>
      </c>
      <c r="E22" s="2">
        <f>D22-D21</f>
        <v>17302.739999999991</v>
      </c>
      <c r="F22" s="2">
        <f>(E22-E35)/E35*100</f>
        <v>9.5884181485147906</v>
      </c>
      <c r="G22" s="2" t="s">
        <v>21</v>
      </c>
      <c r="H22" s="2">
        <f>F22</f>
        <v>9.5884181485147906</v>
      </c>
      <c r="I22" s="23"/>
      <c r="J22" s="23"/>
      <c r="K22" s="23"/>
      <c r="L22" s="23"/>
      <c r="M22" s="23"/>
      <c r="N22" s="23"/>
      <c r="O22" s="1"/>
      <c r="P22" s="1"/>
      <c r="Q22" s="1"/>
      <c r="R22" s="17"/>
      <c r="S22" s="81"/>
      <c r="T22" s="17"/>
    </row>
    <row r="23" spans="1:20" ht="18" customHeight="1" x14ac:dyDescent="0.2">
      <c r="A23" s="6">
        <v>2</v>
      </c>
      <c r="B23" s="33" t="s">
        <v>130</v>
      </c>
      <c r="C23" s="3">
        <v>44255</v>
      </c>
      <c r="D23" s="2">
        <v>597126.48</v>
      </c>
      <c r="E23" s="2">
        <f>D23-D22</f>
        <v>12779.910000000033</v>
      </c>
      <c r="F23" s="2">
        <f>(E23-E36)/E36*100</f>
        <v>8.5433012683859229</v>
      </c>
      <c r="G23" s="2" t="s">
        <v>21</v>
      </c>
      <c r="H23" s="2">
        <f>(F22+F23)/2</f>
        <v>9.0658597084503576</v>
      </c>
      <c r="I23" s="23"/>
      <c r="J23" s="23"/>
      <c r="K23" s="23"/>
      <c r="L23" s="23"/>
      <c r="M23" s="23"/>
      <c r="N23" s="23"/>
      <c r="O23" s="1"/>
      <c r="P23" s="1"/>
      <c r="Q23" s="1"/>
      <c r="R23" s="17"/>
      <c r="S23" s="81"/>
      <c r="T23" s="17"/>
    </row>
    <row r="24" spans="1:20" ht="18" customHeight="1" x14ac:dyDescent="0.2">
      <c r="A24" s="14">
        <v>3</v>
      </c>
      <c r="B24" s="34" t="s">
        <v>131</v>
      </c>
      <c r="C24" s="16">
        <v>44286</v>
      </c>
      <c r="D24" s="8">
        <v>607816.35</v>
      </c>
      <c r="E24" s="2">
        <f>D24-D23</f>
        <v>10689.869999999995</v>
      </c>
      <c r="F24" s="2">
        <f>(E24-E37)/E37*100</f>
        <v>7.7101885606159088</v>
      </c>
      <c r="G24" s="2" t="s">
        <v>21</v>
      </c>
      <c r="H24" s="8"/>
      <c r="I24" s="23"/>
      <c r="J24" s="23"/>
      <c r="K24" s="23"/>
      <c r="L24" s="23"/>
      <c r="M24" s="23"/>
      <c r="N24" s="23"/>
      <c r="O24" s="1"/>
      <c r="P24" s="1"/>
      <c r="Q24" s="1"/>
      <c r="R24" s="1"/>
      <c r="S24" s="35"/>
      <c r="T24" s="1"/>
    </row>
    <row r="25" spans="1:20" ht="18" customHeight="1" x14ac:dyDescent="0.2">
      <c r="A25" s="6">
        <v>4</v>
      </c>
      <c r="B25" s="33" t="s">
        <v>132</v>
      </c>
      <c r="C25" s="3"/>
      <c r="D25" s="2"/>
      <c r="E25" s="2"/>
      <c r="F25" s="2"/>
      <c r="G25" s="2"/>
      <c r="H25" s="2"/>
      <c r="I25" s="23"/>
      <c r="J25" s="23"/>
      <c r="K25" s="23"/>
      <c r="L25" s="23"/>
      <c r="M25" s="23"/>
      <c r="N25" s="23"/>
      <c r="O25" s="1"/>
      <c r="P25" s="1"/>
      <c r="Q25" s="1"/>
      <c r="R25" s="1"/>
      <c r="S25" s="35"/>
      <c r="T25" s="1"/>
    </row>
    <row r="26" spans="1:20" ht="18" customHeight="1" x14ac:dyDescent="0.2">
      <c r="A26" s="6">
        <v>5</v>
      </c>
      <c r="B26" s="33" t="s">
        <v>133</v>
      </c>
      <c r="C26" s="3"/>
      <c r="D26" s="2"/>
      <c r="E26" s="2"/>
      <c r="F26" s="2"/>
      <c r="G26" s="2"/>
      <c r="H26" s="2"/>
      <c r="I26" s="23"/>
      <c r="J26" s="23"/>
      <c r="K26" s="23"/>
      <c r="L26" s="23"/>
      <c r="M26" s="23"/>
      <c r="N26" s="23"/>
      <c r="O26" s="1"/>
      <c r="P26" s="1"/>
      <c r="Q26" s="1"/>
      <c r="R26" s="1"/>
      <c r="S26" s="35"/>
      <c r="T26" s="1"/>
    </row>
    <row r="27" spans="1:20" ht="18" customHeight="1" x14ac:dyDescent="0.2">
      <c r="A27" s="6">
        <v>6</v>
      </c>
      <c r="B27" s="33" t="s">
        <v>134</v>
      </c>
      <c r="C27" s="3"/>
      <c r="D27" s="2"/>
      <c r="E27" s="2"/>
      <c r="F27" s="2"/>
      <c r="G27" s="2"/>
      <c r="H27" s="2"/>
      <c r="I27" s="23"/>
      <c r="J27" s="23"/>
      <c r="K27" s="23"/>
      <c r="L27" s="23"/>
      <c r="M27" s="23"/>
      <c r="N27" s="23"/>
      <c r="O27" s="1"/>
      <c r="P27" s="1"/>
      <c r="Q27" s="1"/>
      <c r="R27" s="1"/>
      <c r="S27" s="35"/>
      <c r="T27" s="1"/>
    </row>
    <row r="28" spans="1:20" ht="18" customHeight="1" x14ac:dyDescent="0.2">
      <c r="A28" s="6">
        <v>7</v>
      </c>
      <c r="B28" s="33" t="s">
        <v>135</v>
      </c>
      <c r="C28" s="3"/>
      <c r="D28" s="2"/>
      <c r="E28" s="2"/>
      <c r="F28" s="2"/>
      <c r="G28" s="2"/>
      <c r="H28" s="2"/>
      <c r="I28" s="23"/>
      <c r="J28" s="23"/>
      <c r="K28" s="23"/>
      <c r="L28" s="23"/>
      <c r="M28" s="23"/>
      <c r="N28" s="23"/>
      <c r="O28" s="1"/>
      <c r="P28" s="1"/>
      <c r="Q28" s="1"/>
      <c r="R28" s="1"/>
      <c r="S28" s="35"/>
      <c r="T28" s="1"/>
    </row>
    <row r="29" spans="1:20" ht="18" customHeight="1" x14ac:dyDescent="0.2">
      <c r="A29" s="6">
        <v>8</v>
      </c>
      <c r="B29" s="33" t="s">
        <v>136</v>
      </c>
      <c r="C29" s="3"/>
      <c r="D29" s="2"/>
      <c r="E29" s="2"/>
      <c r="F29" s="2"/>
      <c r="G29" s="2"/>
      <c r="H29" s="2"/>
      <c r="I29" s="23"/>
      <c r="J29" s="23"/>
      <c r="K29" s="23"/>
      <c r="L29" s="23"/>
      <c r="M29" s="23"/>
      <c r="N29" s="23"/>
      <c r="O29" s="1"/>
      <c r="P29" s="1"/>
      <c r="Q29" s="1"/>
      <c r="R29" s="1"/>
      <c r="S29" s="35"/>
      <c r="T29" s="1"/>
    </row>
    <row r="30" spans="1:20" ht="18" customHeight="1" x14ac:dyDescent="0.2">
      <c r="A30" s="6">
        <v>9</v>
      </c>
      <c r="B30" s="33" t="s">
        <v>137</v>
      </c>
      <c r="C30" s="3"/>
      <c r="D30" s="2"/>
      <c r="E30" s="2"/>
      <c r="F30" s="2"/>
      <c r="G30" s="2"/>
      <c r="H30" s="2"/>
      <c r="I30" s="23"/>
      <c r="J30" s="23"/>
      <c r="K30" s="23"/>
      <c r="L30" s="23"/>
      <c r="M30" s="23"/>
      <c r="N30" s="23"/>
      <c r="O30" s="1"/>
      <c r="P30" s="1"/>
      <c r="Q30" s="1"/>
      <c r="R30" s="1"/>
      <c r="S30" s="35"/>
      <c r="T30" s="1"/>
    </row>
    <row r="31" spans="1:20" ht="18" customHeight="1" x14ac:dyDescent="0.2">
      <c r="A31" s="6">
        <v>10</v>
      </c>
      <c r="B31" s="33" t="s">
        <v>138</v>
      </c>
      <c r="C31" s="3"/>
      <c r="D31" s="2"/>
      <c r="E31" s="2"/>
      <c r="F31" s="2"/>
      <c r="G31" s="2"/>
      <c r="H31" s="2"/>
      <c r="I31" s="23"/>
      <c r="J31" s="23"/>
      <c r="K31" s="23"/>
      <c r="L31" s="23"/>
      <c r="M31" s="23"/>
      <c r="N31" s="23"/>
      <c r="O31" s="1"/>
      <c r="P31" s="1"/>
      <c r="Q31" s="1"/>
      <c r="R31" s="1"/>
      <c r="S31" s="35"/>
      <c r="T31" s="1"/>
    </row>
    <row r="32" spans="1:20" ht="18" customHeight="1" x14ac:dyDescent="0.2">
      <c r="A32" s="6">
        <v>11</v>
      </c>
      <c r="B32" s="33" t="s">
        <v>139</v>
      </c>
      <c r="C32" s="3"/>
      <c r="D32" s="2"/>
      <c r="E32" s="2"/>
      <c r="F32" s="2"/>
      <c r="G32" s="2"/>
      <c r="H32" s="2"/>
      <c r="I32" s="23"/>
      <c r="J32" s="23"/>
      <c r="K32" s="23"/>
      <c r="L32" s="23"/>
      <c r="M32" s="23"/>
      <c r="N32" s="23"/>
      <c r="O32" s="1"/>
      <c r="P32" s="1"/>
      <c r="Q32" s="1"/>
      <c r="R32" s="1"/>
      <c r="S32" s="35"/>
      <c r="T32" s="1"/>
    </row>
    <row r="33" spans="1:80" ht="18" customHeight="1" x14ac:dyDescent="0.2">
      <c r="A33" s="6">
        <v>12</v>
      </c>
      <c r="B33" s="33" t="s">
        <v>140</v>
      </c>
      <c r="C33" s="3"/>
      <c r="D33" s="2"/>
      <c r="E33" s="2"/>
      <c r="F33" s="2"/>
      <c r="G33" s="2"/>
      <c r="H33" s="2"/>
      <c r="I33" s="23"/>
      <c r="J33" s="23"/>
      <c r="K33" s="23"/>
      <c r="L33" s="23"/>
      <c r="M33" s="23"/>
      <c r="N33" s="23"/>
      <c r="O33" s="1"/>
      <c r="P33" s="1"/>
      <c r="Q33" s="1"/>
      <c r="R33" s="1"/>
      <c r="S33" s="35"/>
      <c r="T33" s="1"/>
    </row>
    <row r="34" spans="1:80" ht="18" customHeight="1" x14ac:dyDescent="0.2">
      <c r="A34" s="11"/>
      <c r="B34" s="12" t="s">
        <v>19</v>
      </c>
      <c r="C34" s="10">
        <v>44196</v>
      </c>
      <c r="D34" s="5">
        <v>475625.79</v>
      </c>
      <c r="E34" s="5"/>
      <c r="F34" s="5"/>
      <c r="G34" s="5"/>
      <c r="H34" s="5"/>
      <c r="I34" s="23"/>
      <c r="J34" s="23"/>
      <c r="K34" s="23"/>
      <c r="L34" s="23"/>
      <c r="M34" s="23"/>
      <c r="N34" s="23"/>
      <c r="O34" s="1"/>
      <c r="P34" s="1"/>
      <c r="Q34" s="1"/>
      <c r="R34" s="1"/>
      <c r="S34" s="35"/>
      <c r="T34" s="1"/>
    </row>
    <row r="35" spans="1:80" ht="18" customHeight="1" x14ac:dyDescent="0.2">
      <c r="A35" s="6">
        <v>1</v>
      </c>
      <c r="B35" s="4" t="s">
        <v>129</v>
      </c>
      <c r="C35" s="3">
        <v>43861</v>
      </c>
      <c r="D35" s="2">
        <v>491414.63</v>
      </c>
      <c r="E35" s="2">
        <f>D35-D34</f>
        <v>15788.840000000026</v>
      </c>
      <c r="F35" s="2">
        <f>E9-E35</f>
        <v>2011.1599999999744</v>
      </c>
      <c r="G35" s="2" t="s">
        <v>23</v>
      </c>
      <c r="H35" s="2"/>
      <c r="I35" s="23"/>
      <c r="J35" s="23"/>
      <c r="K35" s="23"/>
      <c r="L35" s="23"/>
      <c r="M35" s="23"/>
      <c r="N35" s="23"/>
      <c r="O35" s="1"/>
      <c r="P35" s="1"/>
      <c r="Q35" s="1"/>
      <c r="R35" s="1"/>
      <c r="S35" s="35"/>
      <c r="T35" s="1"/>
    </row>
    <row r="36" spans="1:80" ht="18" customHeight="1" x14ac:dyDescent="0.2">
      <c r="A36" s="14">
        <v>2</v>
      </c>
      <c r="B36" s="15" t="s">
        <v>130</v>
      </c>
      <c r="C36" s="16">
        <v>44255</v>
      </c>
      <c r="D36" s="8">
        <v>503188.65</v>
      </c>
      <c r="E36" s="2">
        <f>D36-D35</f>
        <v>11774.020000000019</v>
      </c>
      <c r="F36" s="2">
        <f>E10-E36</f>
        <v>3625.9799999999814</v>
      </c>
      <c r="G36" s="2" t="s">
        <v>23</v>
      </c>
      <c r="H36" s="8"/>
      <c r="I36" s="23"/>
      <c r="J36" s="23"/>
      <c r="K36" s="23"/>
      <c r="L36" s="23"/>
      <c r="M36" s="23"/>
      <c r="N36" s="23"/>
      <c r="O36" s="1"/>
      <c r="P36" s="1"/>
      <c r="Q36" s="1"/>
      <c r="R36" s="1"/>
      <c r="S36" s="35"/>
      <c r="T36" s="1"/>
    </row>
    <row r="37" spans="1:80" ht="18" customHeight="1" x14ac:dyDescent="0.2">
      <c r="A37" s="14">
        <v>3</v>
      </c>
      <c r="B37" s="15" t="s">
        <v>131</v>
      </c>
      <c r="C37" s="16">
        <v>44286</v>
      </c>
      <c r="D37" s="8">
        <v>513113.31</v>
      </c>
      <c r="E37" s="2">
        <f>D37-D36</f>
        <v>9924.6599999999744</v>
      </c>
      <c r="F37" s="2">
        <f>E11-E37</f>
        <v>875.34000000002561</v>
      </c>
      <c r="G37" s="8" t="s">
        <v>23</v>
      </c>
      <c r="H37" s="8"/>
      <c r="I37" s="23"/>
      <c r="J37" s="23"/>
      <c r="K37" s="23"/>
      <c r="L37" s="23"/>
      <c r="M37" s="23"/>
      <c r="N37" s="23"/>
      <c r="O37" s="1"/>
      <c r="P37" s="1"/>
      <c r="Q37" s="1"/>
      <c r="R37" s="1"/>
      <c r="S37" s="35"/>
      <c r="T37" s="1"/>
    </row>
    <row r="38" spans="1:80" ht="18" customHeight="1" x14ac:dyDescent="0.2">
      <c r="A38" s="6">
        <v>4</v>
      </c>
      <c r="B38" s="4" t="s">
        <v>132</v>
      </c>
      <c r="C38" s="3"/>
      <c r="D38" s="2"/>
      <c r="E38" s="2"/>
      <c r="F38" s="2"/>
      <c r="G38" s="2" t="s">
        <v>23</v>
      </c>
      <c r="H38" s="2"/>
      <c r="I38" s="23"/>
      <c r="J38" s="23"/>
      <c r="K38" s="23"/>
      <c r="L38" s="23"/>
      <c r="M38" s="23"/>
      <c r="N38" s="23"/>
      <c r="O38" s="1"/>
      <c r="P38" s="1"/>
      <c r="Q38" s="1"/>
      <c r="R38" s="1"/>
      <c r="S38" s="35"/>
      <c r="T38" s="1"/>
    </row>
    <row r="39" spans="1:80" ht="18" customHeight="1" x14ac:dyDescent="0.2">
      <c r="A39" s="6">
        <v>5</v>
      </c>
      <c r="B39" s="4" t="s">
        <v>133</v>
      </c>
      <c r="C39" s="3"/>
      <c r="D39" s="2"/>
      <c r="E39" s="2"/>
      <c r="F39" s="2"/>
      <c r="G39" s="2" t="s">
        <v>23</v>
      </c>
      <c r="H39" s="2"/>
      <c r="I39" s="23"/>
      <c r="J39" s="23"/>
      <c r="K39" s="23"/>
      <c r="L39" s="23"/>
      <c r="M39" s="23"/>
      <c r="N39" s="23"/>
      <c r="O39" s="1"/>
      <c r="P39" s="1"/>
      <c r="Q39" s="1"/>
      <c r="R39" s="1"/>
      <c r="S39" s="35"/>
      <c r="T39" s="1"/>
    </row>
    <row r="40" spans="1:80" ht="18" customHeight="1" x14ac:dyDescent="0.2">
      <c r="A40" s="6">
        <v>6</v>
      </c>
      <c r="B40" s="4" t="s">
        <v>134</v>
      </c>
      <c r="C40" s="3"/>
      <c r="D40" s="2"/>
      <c r="E40" s="2"/>
      <c r="F40" s="2"/>
      <c r="G40" s="2" t="s">
        <v>23</v>
      </c>
      <c r="H40" s="2"/>
      <c r="I40" s="23"/>
      <c r="J40" s="23"/>
      <c r="K40" s="23"/>
      <c r="L40" s="23"/>
      <c r="M40" s="23"/>
      <c r="N40" s="23"/>
      <c r="O40" s="1"/>
      <c r="P40" s="1"/>
      <c r="Q40" s="1"/>
      <c r="R40" s="1"/>
      <c r="S40" s="35"/>
      <c r="T40" s="1"/>
    </row>
    <row r="41" spans="1:80" ht="18" customHeight="1" x14ac:dyDescent="0.2">
      <c r="A41" s="6">
        <v>7</v>
      </c>
      <c r="B41" s="4" t="s">
        <v>135</v>
      </c>
      <c r="C41" s="3"/>
      <c r="D41" s="2"/>
      <c r="E41" s="2"/>
      <c r="F41" s="2"/>
      <c r="G41" s="2" t="s">
        <v>23</v>
      </c>
      <c r="H41" s="2"/>
      <c r="I41" s="23"/>
      <c r="J41" s="23"/>
      <c r="K41" s="23"/>
      <c r="L41" s="23"/>
      <c r="M41" s="23"/>
      <c r="N41" s="23"/>
      <c r="O41" s="1"/>
      <c r="P41" s="1"/>
      <c r="Q41" s="1"/>
      <c r="R41" s="1"/>
      <c r="S41" s="35"/>
      <c r="T41" s="1"/>
    </row>
    <row r="42" spans="1:80" ht="18" customHeight="1" x14ac:dyDescent="0.2">
      <c r="A42" s="6">
        <v>8</v>
      </c>
      <c r="B42" s="4" t="s">
        <v>136</v>
      </c>
      <c r="C42" s="3"/>
      <c r="D42" s="2"/>
      <c r="E42" s="2"/>
      <c r="F42" s="2"/>
      <c r="G42" s="2" t="s">
        <v>23</v>
      </c>
      <c r="H42" s="2"/>
      <c r="I42" s="23"/>
      <c r="J42" s="23"/>
      <c r="K42" s="23"/>
      <c r="L42" s="23"/>
      <c r="M42" s="23"/>
      <c r="N42" s="23"/>
      <c r="O42" s="1"/>
      <c r="P42" s="1"/>
      <c r="Q42" s="1"/>
      <c r="R42" s="1"/>
      <c r="S42" s="35"/>
      <c r="T42" s="1"/>
    </row>
    <row r="43" spans="1:80" ht="18" customHeight="1" x14ac:dyDescent="0.2">
      <c r="A43" s="6">
        <v>9</v>
      </c>
      <c r="B43" s="4" t="s">
        <v>137</v>
      </c>
      <c r="C43" s="3"/>
      <c r="D43" s="2"/>
      <c r="E43" s="2"/>
      <c r="F43" s="2"/>
      <c r="G43" s="2" t="s">
        <v>23</v>
      </c>
      <c r="H43" s="2"/>
      <c r="I43" s="23"/>
      <c r="J43" s="23"/>
      <c r="K43" s="23"/>
      <c r="L43" s="23"/>
      <c r="M43" s="23"/>
      <c r="N43" s="23"/>
      <c r="O43" s="1"/>
      <c r="P43" s="1"/>
      <c r="Q43" s="1"/>
      <c r="R43" s="1"/>
      <c r="S43" s="35"/>
      <c r="T43" s="1"/>
    </row>
    <row r="44" spans="1:80" ht="18" customHeight="1" x14ac:dyDescent="0.2">
      <c r="A44" s="6">
        <v>10</v>
      </c>
      <c r="B44" s="4" t="s">
        <v>138</v>
      </c>
      <c r="C44" s="3"/>
      <c r="D44" s="2"/>
      <c r="E44" s="2"/>
      <c r="F44" s="2"/>
      <c r="G44" s="2" t="s">
        <v>23</v>
      </c>
      <c r="H44" s="2"/>
      <c r="I44" s="23"/>
      <c r="J44" s="23"/>
      <c r="K44" s="23"/>
      <c r="L44" s="23"/>
      <c r="M44" s="23"/>
      <c r="N44" s="23"/>
      <c r="O44" s="1"/>
      <c r="P44" s="1"/>
      <c r="Q44" s="1"/>
      <c r="R44" s="1"/>
      <c r="S44" s="35"/>
      <c r="T44" s="1"/>
    </row>
    <row r="45" spans="1:80" ht="18" customHeight="1" x14ac:dyDescent="0.2">
      <c r="A45" s="6">
        <v>11</v>
      </c>
      <c r="B45" s="4" t="s">
        <v>139</v>
      </c>
      <c r="C45" s="3"/>
      <c r="D45" s="2"/>
      <c r="E45" s="2"/>
      <c r="F45" s="2"/>
      <c r="G45" s="2" t="s">
        <v>23</v>
      </c>
      <c r="H45" s="2"/>
      <c r="I45" s="23"/>
      <c r="J45" s="23"/>
      <c r="K45" s="23"/>
      <c r="L45" s="23"/>
      <c r="M45" s="23"/>
      <c r="N45" s="23"/>
      <c r="O45" s="1"/>
      <c r="P45" s="1"/>
      <c r="Q45" s="1"/>
      <c r="R45" s="1"/>
      <c r="S45" s="35"/>
      <c r="T45" s="1"/>
    </row>
    <row r="46" spans="1:80" ht="18" customHeight="1" x14ac:dyDescent="0.2">
      <c r="A46" s="6">
        <v>12</v>
      </c>
      <c r="B46" s="4" t="s">
        <v>140</v>
      </c>
      <c r="C46" s="3"/>
      <c r="D46" s="2"/>
      <c r="E46" s="2"/>
      <c r="F46" s="2"/>
      <c r="G46" s="2" t="s">
        <v>23</v>
      </c>
      <c r="H46" s="2"/>
      <c r="I46" s="23"/>
      <c r="J46" s="23"/>
      <c r="K46" s="23"/>
      <c r="L46" s="23"/>
      <c r="M46" s="23"/>
      <c r="N46" s="23"/>
      <c r="O46" s="1"/>
      <c r="P46" s="1"/>
      <c r="Q46" s="1"/>
      <c r="R46" s="1"/>
      <c r="S46" s="35"/>
      <c r="T46" s="1"/>
    </row>
    <row r="47" spans="1:80" ht="18" customHeight="1" x14ac:dyDescent="0.2">
      <c r="R47" s="1"/>
      <c r="S47" s="35"/>
      <c r="T47" s="1"/>
    </row>
    <row r="48" spans="1:80" ht="18" customHeight="1" x14ac:dyDescent="0.2">
      <c r="A48" s="88" t="s">
        <v>141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6" t="s">
        <v>144</v>
      </c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9" t="s">
        <v>146</v>
      </c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8" t="s">
        <v>148</v>
      </c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</row>
    <row r="49" spans="1:80" s="44" customFormat="1" ht="63.75" customHeight="1" x14ac:dyDescent="0.2">
      <c r="A49" s="65" t="s">
        <v>0</v>
      </c>
      <c r="B49" s="65" t="s">
        <v>1</v>
      </c>
      <c r="C49" s="65" t="s">
        <v>24</v>
      </c>
      <c r="D49" s="65" t="s">
        <v>2</v>
      </c>
      <c r="E49" s="65" t="s">
        <v>91</v>
      </c>
      <c r="F49" s="65" t="s">
        <v>3</v>
      </c>
      <c r="G49" s="65" t="s">
        <v>71</v>
      </c>
      <c r="H49" s="65" t="s">
        <v>80</v>
      </c>
      <c r="I49" s="65" t="s">
        <v>81</v>
      </c>
      <c r="J49" s="65" t="s">
        <v>72</v>
      </c>
      <c r="K49" s="65" t="s">
        <v>30</v>
      </c>
      <c r="L49" s="65" t="s">
        <v>101</v>
      </c>
      <c r="M49" s="65" t="s">
        <v>102</v>
      </c>
      <c r="N49" s="65" t="s">
        <v>103</v>
      </c>
      <c r="O49" s="65" t="s">
        <v>106</v>
      </c>
      <c r="P49" s="65" t="s">
        <v>105</v>
      </c>
      <c r="Q49" s="65" t="s">
        <v>104</v>
      </c>
      <c r="R49" s="65" t="s">
        <v>127</v>
      </c>
      <c r="S49" s="66" t="s">
        <v>58</v>
      </c>
      <c r="T49" s="65" t="s">
        <v>61</v>
      </c>
      <c r="U49" s="65" t="s">
        <v>0</v>
      </c>
      <c r="V49" s="65" t="s">
        <v>1</v>
      </c>
      <c r="W49" s="65" t="s">
        <v>24</v>
      </c>
      <c r="X49" s="65" t="s">
        <v>2</v>
      </c>
      <c r="Y49" s="65" t="s">
        <v>143</v>
      </c>
      <c r="Z49" s="65" t="s">
        <v>3</v>
      </c>
      <c r="AA49" s="65" t="s">
        <v>71</v>
      </c>
      <c r="AB49" s="65" t="s">
        <v>80</v>
      </c>
      <c r="AC49" s="65" t="s">
        <v>81</v>
      </c>
      <c r="AD49" s="65" t="s">
        <v>72</v>
      </c>
      <c r="AE49" s="65" t="s">
        <v>30</v>
      </c>
      <c r="AF49" s="65" t="s">
        <v>101</v>
      </c>
      <c r="AG49" s="65" t="s">
        <v>102</v>
      </c>
      <c r="AH49" s="65" t="s">
        <v>103</v>
      </c>
      <c r="AI49" s="65" t="s">
        <v>106</v>
      </c>
      <c r="AJ49" s="65" t="s">
        <v>105</v>
      </c>
      <c r="AK49" s="65" t="s">
        <v>104</v>
      </c>
      <c r="AL49" s="65" t="s">
        <v>145</v>
      </c>
      <c r="AM49" s="66" t="s">
        <v>58</v>
      </c>
      <c r="AN49" s="65" t="s">
        <v>61</v>
      </c>
      <c r="AO49" s="65" t="s">
        <v>0</v>
      </c>
      <c r="AP49" s="65" t="s">
        <v>1</v>
      </c>
      <c r="AQ49" s="65" t="s">
        <v>24</v>
      </c>
      <c r="AR49" s="65" t="s">
        <v>2</v>
      </c>
      <c r="AS49" s="65" t="s">
        <v>99</v>
      </c>
      <c r="AT49" s="65" t="s">
        <v>3</v>
      </c>
      <c r="AU49" s="65" t="s">
        <v>71</v>
      </c>
      <c r="AV49" s="65" t="s">
        <v>80</v>
      </c>
      <c r="AW49" s="65" t="s">
        <v>81</v>
      </c>
      <c r="AX49" s="65" t="s">
        <v>72</v>
      </c>
      <c r="AY49" s="65" t="s">
        <v>30</v>
      </c>
      <c r="AZ49" s="65" t="s">
        <v>101</v>
      </c>
      <c r="BA49" s="65" t="s">
        <v>102</v>
      </c>
      <c r="BB49" s="65" t="s">
        <v>103</v>
      </c>
      <c r="BC49" s="65" t="s">
        <v>106</v>
      </c>
      <c r="BD49" s="65" t="s">
        <v>105</v>
      </c>
      <c r="BE49" s="65" t="s">
        <v>104</v>
      </c>
      <c r="BF49" s="65" t="s">
        <v>147</v>
      </c>
      <c r="BG49" s="65" t="s">
        <v>58</v>
      </c>
      <c r="BH49" s="65" t="s">
        <v>61</v>
      </c>
      <c r="BI49" s="65" t="s">
        <v>0</v>
      </c>
      <c r="BJ49" s="65" t="s">
        <v>1</v>
      </c>
      <c r="BK49" s="65" t="s">
        <v>24</v>
      </c>
      <c r="BL49" s="65" t="s">
        <v>2</v>
      </c>
      <c r="BM49" s="65" t="s">
        <v>149</v>
      </c>
      <c r="BN49" s="65" t="s">
        <v>3</v>
      </c>
      <c r="BO49" s="65" t="s">
        <v>71</v>
      </c>
      <c r="BP49" s="65" t="s">
        <v>80</v>
      </c>
      <c r="BQ49" s="65" t="s">
        <v>81</v>
      </c>
      <c r="BR49" s="65" t="s">
        <v>72</v>
      </c>
      <c r="BS49" s="65" t="s">
        <v>30</v>
      </c>
      <c r="BT49" s="65" t="s">
        <v>101</v>
      </c>
      <c r="BU49" s="65" t="s">
        <v>102</v>
      </c>
      <c r="BV49" s="65" t="s">
        <v>103</v>
      </c>
      <c r="BW49" s="65" t="s">
        <v>106</v>
      </c>
      <c r="BX49" s="65" t="s">
        <v>105</v>
      </c>
      <c r="BY49" s="65" t="s">
        <v>104</v>
      </c>
      <c r="BZ49" s="65" t="s">
        <v>150</v>
      </c>
      <c r="CA49" s="66" t="s">
        <v>58</v>
      </c>
      <c r="CB49" s="65" t="s">
        <v>61</v>
      </c>
    </row>
    <row r="50" spans="1:80" ht="18" customHeight="1" x14ac:dyDescent="0.2">
      <c r="A50" s="36">
        <v>1</v>
      </c>
      <c r="B50" s="36" t="s">
        <v>34</v>
      </c>
      <c r="C50" s="36" t="s">
        <v>4</v>
      </c>
      <c r="D50" s="37">
        <v>44196</v>
      </c>
      <c r="E50" s="51"/>
      <c r="F50" s="41">
        <v>2484.4900000000002</v>
      </c>
      <c r="G50" s="41"/>
      <c r="H50" s="41"/>
      <c r="I50" s="41"/>
      <c r="J50" s="41"/>
      <c r="K50" s="55">
        <v>2484.4900000000002</v>
      </c>
      <c r="L50" s="53">
        <v>3.999999999996362E-2</v>
      </c>
      <c r="M50" s="49">
        <v>-1.3923274911127376E-3</v>
      </c>
      <c r="N50" s="67">
        <v>3.8607672508850881E-2</v>
      </c>
      <c r="O50" s="69">
        <v>0.11775340115199517</v>
      </c>
      <c r="P50" s="41">
        <v>-1.4341524696640994E-2</v>
      </c>
      <c r="Q50" s="51">
        <v>0.10341187645535418</v>
      </c>
      <c r="R50" s="47">
        <v>-589.79121759803274</v>
      </c>
      <c r="S50" s="82">
        <v>1</v>
      </c>
      <c r="T50" s="36" t="s">
        <v>27</v>
      </c>
      <c r="U50" s="36">
        <v>1</v>
      </c>
      <c r="V50" s="36" t="s">
        <v>34</v>
      </c>
      <c r="W50" s="36" t="s">
        <v>4</v>
      </c>
      <c r="X50" s="37">
        <v>44228</v>
      </c>
      <c r="Y50" s="51"/>
      <c r="Z50" s="41">
        <v>2484.4900000000002</v>
      </c>
      <c r="AA50" s="41"/>
      <c r="AB50" s="41"/>
      <c r="AC50" s="41"/>
      <c r="AD50" s="41"/>
      <c r="AE50" s="55">
        <v>2484.4900000000002</v>
      </c>
      <c r="AF50" s="53">
        <f>AE50-K50</f>
        <v>0</v>
      </c>
      <c r="AG50" s="49">
        <f>$F$35/$E$35*AF50</f>
        <v>0</v>
      </c>
      <c r="AH50" s="67">
        <f>AF50+AG50</f>
        <v>0</v>
      </c>
      <c r="AI50" s="69">
        <f>AH50*3.05</f>
        <v>0</v>
      </c>
      <c r="AJ50" s="41">
        <f>$N$9/$K$9*AI50</f>
        <v>0</v>
      </c>
      <c r="AK50" s="62">
        <f>AI50+AJ50</f>
        <v>0</v>
      </c>
      <c r="AL50" s="47">
        <f>R50-Y50+AK50</f>
        <v>-589.79121759803274</v>
      </c>
      <c r="AM50" s="82">
        <v>1</v>
      </c>
      <c r="AN50" s="43" t="s">
        <v>27</v>
      </c>
      <c r="AO50" s="36">
        <v>1</v>
      </c>
      <c r="AP50" s="36" t="s">
        <v>34</v>
      </c>
      <c r="AQ50" s="36" t="s">
        <v>4</v>
      </c>
      <c r="AR50" s="78">
        <v>44255</v>
      </c>
      <c r="AS50" s="51"/>
      <c r="AT50" s="41">
        <v>2484.4900000000002</v>
      </c>
      <c r="AU50" s="41"/>
      <c r="AV50" s="41"/>
      <c r="AW50" s="41"/>
      <c r="AX50" s="41"/>
      <c r="AY50" s="55">
        <f>AT50+AU50+AV50+AW50</f>
        <v>2484.4900000000002</v>
      </c>
      <c r="AZ50" s="53">
        <f>AY50-AE50</f>
        <v>0</v>
      </c>
      <c r="BA50" s="49">
        <f>$F$36/$E$36*AZ50</f>
        <v>0</v>
      </c>
      <c r="BB50" s="67">
        <f>AZ50+BA50</f>
        <v>0</v>
      </c>
      <c r="BC50" s="69">
        <f>BB50*3.05</f>
        <v>0</v>
      </c>
      <c r="BD50" s="41">
        <f>$N$10/$K$10*BC50</f>
        <v>0</v>
      </c>
      <c r="BE50" s="62">
        <f>BC50+BD50</f>
        <v>0</v>
      </c>
      <c r="BF50" s="47">
        <f>AL50-AS50+BE50</f>
        <v>-589.79121759803274</v>
      </c>
      <c r="BG50" s="82">
        <v>1</v>
      </c>
      <c r="BH50" s="43" t="s">
        <v>27</v>
      </c>
      <c r="BI50" s="36">
        <v>1</v>
      </c>
      <c r="BJ50" s="36" t="s">
        <v>34</v>
      </c>
      <c r="BK50" s="36" t="s">
        <v>4</v>
      </c>
      <c r="BL50" s="78">
        <v>44286</v>
      </c>
      <c r="BM50" s="51"/>
      <c r="BN50" s="41">
        <v>2484.5700000000002</v>
      </c>
      <c r="BO50" s="41"/>
      <c r="BP50" s="41"/>
      <c r="BQ50" s="41"/>
      <c r="BR50" s="41"/>
      <c r="BS50" s="55">
        <v>2484.5700000000002</v>
      </c>
      <c r="BT50" s="53">
        <f>BS50-AY50</f>
        <v>7.999999999992724E-2</v>
      </c>
      <c r="BU50" s="49">
        <f>$F$37/$E$37*BT50</f>
        <v>7.0558789923220074E-3</v>
      </c>
      <c r="BV50" s="67">
        <f>BT50+BU50</f>
        <v>8.7055878992249244E-2</v>
      </c>
      <c r="BW50" s="69">
        <f>BV50*3.05</f>
        <v>0.26552043092636018</v>
      </c>
      <c r="BX50" s="41">
        <f>$N$11/$K$11*BW50</f>
        <v>-3.7728244594742825E-2</v>
      </c>
      <c r="BY50" s="62">
        <f>BW50+BX50</f>
        <v>0.22779218633161735</v>
      </c>
      <c r="BZ50" s="47">
        <f>BF50-BM50+BY50</f>
        <v>-589.56342541170113</v>
      </c>
      <c r="CA50" s="82">
        <v>1</v>
      </c>
      <c r="CB50" s="36" t="s">
        <v>27</v>
      </c>
    </row>
    <row r="51" spans="1:80" s="40" customFormat="1" ht="18" customHeight="1" x14ac:dyDescent="0.2">
      <c r="A51" s="38"/>
      <c r="B51" s="38" t="s">
        <v>111</v>
      </c>
      <c r="C51" s="38" t="s">
        <v>86</v>
      </c>
      <c r="D51" s="39">
        <v>44104</v>
      </c>
      <c r="E51" s="52"/>
      <c r="F51" s="42">
        <v>6185.64</v>
      </c>
      <c r="G51" s="42"/>
      <c r="H51" s="42">
        <v>10296.25</v>
      </c>
      <c r="I51" s="42"/>
      <c r="J51" s="42">
        <v>6694.61</v>
      </c>
      <c r="K51" s="56">
        <v>16481.89</v>
      </c>
      <c r="L51" s="54">
        <v>0</v>
      </c>
      <c r="M51" s="50">
        <v>0</v>
      </c>
      <c r="N51" s="68">
        <v>0</v>
      </c>
      <c r="O51" s="70">
        <v>0</v>
      </c>
      <c r="P51" s="42">
        <v>0</v>
      </c>
      <c r="Q51" s="52">
        <v>0</v>
      </c>
      <c r="R51" s="48">
        <v>-2.7622982052082818</v>
      </c>
      <c r="S51" s="46">
        <v>2</v>
      </c>
      <c r="T51" s="38" t="s">
        <v>27</v>
      </c>
      <c r="U51" s="38"/>
      <c r="V51" s="38" t="s">
        <v>111</v>
      </c>
      <c r="W51" s="38" t="s">
        <v>86</v>
      </c>
      <c r="X51" s="39">
        <v>44104</v>
      </c>
      <c r="Y51" s="52"/>
      <c r="Z51" s="42">
        <v>6185.64</v>
      </c>
      <c r="AA51" s="42"/>
      <c r="AB51" s="42">
        <v>10296.25</v>
      </c>
      <c r="AC51" s="42"/>
      <c r="AD51" s="42">
        <v>6694.61</v>
      </c>
      <c r="AE51" s="56">
        <v>16481.89</v>
      </c>
      <c r="AF51" s="54">
        <f t="shared" ref="AF51:AF87" si="0">AE51-K51</f>
        <v>0</v>
      </c>
      <c r="AG51" s="50">
        <f t="shared" ref="AG51:AG87" si="1">$F$35/$E$35*AF51</f>
        <v>0</v>
      </c>
      <c r="AH51" s="68">
        <f t="shared" ref="AH51:AH87" si="2">AF51+AG51</f>
        <v>0</v>
      </c>
      <c r="AI51" s="70">
        <f t="shared" ref="AI51:AI87" si="3">AH51*3.05</f>
        <v>0</v>
      </c>
      <c r="AJ51" s="42">
        <f t="shared" ref="AJ51:AJ87" si="4">$N$9/$K$9*AI51</f>
        <v>0</v>
      </c>
      <c r="AK51" s="75">
        <f t="shared" ref="AK51:AK87" si="5">AI51+AJ51</f>
        <v>0</v>
      </c>
      <c r="AL51" s="48">
        <f t="shared" ref="AL51:AL87" si="6">R51-Y51+AK51</f>
        <v>-2.7622982052082818</v>
      </c>
      <c r="AM51" s="46">
        <v>2</v>
      </c>
      <c r="AN51" s="76" t="s">
        <v>27</v>
      </c>
      <c r="AO51" s="38"/>
      <c r="AP51" s="38" t="s">
        <v>111</v>
      </c>
      <c r="AQ51" s="38" t="s">
        <v>86</v>
      </c>
      <c r="AR51" s="79">
        <v>44104</v>
      </c>
      <c r="AS51" s="52"/>
      <c r="AT51" s="42">
        <v>6185.64</v>
      </c>
      <c r="AU51" s="42"/>
      <c r="AV51" s="42">
        <v>10296.25</v>
      </c>
      <c r="AW51" s="42"/>
      <c r="AX51" s="42">
        <v>6694.61</v>
      </c>
      <c r="AY51" s="56">
        <f t="shared" ref="AY51:AY87" si="7">AT51+AU51+AV51+AW51</f>
        <v>16481.89</v>
      </c>
      <c r="AZ51" s="54">
        <f t="shared" ref="AZ51:AZ87" si="8">AY51-AE51</f>
        <v>0</v>
      </c>
      <c r="BA51" s="50">
        <f t="shared" ref="BA51:BA87" si="9">$F$36/$E$36*AZ51</f>
        <v>0</v>
      </c>
      <c r="BB51" s="68">
        <f t="shared" ref="BB51:BB87" si="10">AZ51+BA51</f>
        <v>0</v>
      </c>
      <c r="BC51" s="70">
        <f t="shared" ref="BC51:BC87" si="11">BB51*3.05</f>
        <v>0</v>
      </c>
      <c r="BD51" s="42">
        <f t="shared" ref="BD51:BD87" si="12">$N$10/$K$10*BC51</f>
        <v>0</v>
      </c>
      <c r="BE51" s="75">
        <f t="shared" ref="BE51:BE87" si="13">BC51+BD51</f>
        <v>0</v>
      </c>
      <c r="BF51" s="48">
        <f t="shared" ref="BF51:BF87" si="14">AL51-AS51+BE51</f>
        <v>-2.7622982052082818</v>
      </c>
      <c r="BG51" s="46">
        <v>2</v>
      </c>
      <c r="BH51" s="76" t="s">
        <v>27</v>
      </c>
      <c r="BI51" s="38"/>
      <c r="BJ51" s="38" t="s">
        <v>111</v>
      </c>
      <c r="BK51" s="38" t="s">
        <v>86</v>
      </c>
      <c r="BL51" s="79">
        <v>44104</v>
      </c>
      <c r="BM51" s="52"/>
      <c r="BN51" s="42">
        <v>6185.64</v>
      </c>
      <c r="BO51" s="42"/>
      <c r="BP51" s="42">
        <v>10296.25</v>
      </c>
      <c r="BQ51" s="42"/>
      <c r="BR51" s="42">
        <v>6694.61</v>
      </c>
      <c r="BS51" s="56">
        <v>16481.89</v>
      </c>
      <c r="BT51" s="53">
        <f t="shared" ref="BT51:BT87" si="15">BS51-AY51</f>
        <v>0</v>
      </c>
      <c r="BU51" s="49">
        <f t="shared" ref="BU51:BU87" si="16">$F$37/$E$37*BT51</f>
        <v>0</v>
      </c>
      <c r="BV51" s="67">
        <f t="shared" ref="BV51:BV87" si="17">BT51+BU51</f>
        <v>0</v>
      </c>
      <c r="BW51" s="69">
        <f t="shared" ref="BW51:BW87" si="18">BV51*3.05</f>
        <v>0</v>
      </c>
      <c r="BX51" s="41">
        <f t="shared" ref="BX51:BX87" si="19">$N$11/$K$11*BW51</f>
        <v>0</v>
      </c>
      <c r="BY51" s="62">
        <f t="shared" ref="BY51:BY87" si="20">BW51+BX51</f>
        <v>0</v>
      </c>
      <c r="BZ51" s="47">
        <f t="shared" ref="BZ51:BZ87" si="21">BF51-BM51+BY51</f>
        <v>-2.7622982052082818</v>
      </c>
      <c r="CA51" s="46">
        <v>2</v>
      </c>
      <c r="CB51" s="38" t="s">
        <v>27</v>
      </c>
    </row>
    <row r="52" spans="1:80" ht="18" customHeight="1" x14ac:dyDescent="0.2">
      <c r="A52" s="36">
        <v>2</v>
      </c>
      <c r="B52" s="36" t="s">
        <v>35</v>
      </c>
      <c r="C52" s="36" t="s">
        <v>16</v>
      </c>
      <c r="D52" s="37">
        <v>44196</v>
      </c>
      <c r="E52" s="51"/>
      <c r="F52" s="41">
        <v>18.54</v>
      </c>
      <c r="G52" s="41"/>
      <c r="H52" s="41"/>
      <c r="I52" s="41"/>
      <c r="J52" s="41"/>
      <c r="K52" s="55">
        <v>18.54</v>
      </c>
      <c r="L52" s="53">
        <v>0</v>
      </c>
      <c r="M52" s="49">
        <v>0</v>
      </c>
      <c r="N52" s="67">
        <v>0</v>
      </c>
      <c r="O52" s="69">
        <v>0</v>
      </c>
      <c r="P52" s="41">
        <v>0</v>
      </c>
      <c r="Q52" s="51">
        <v>0</v>
      </c>
      <c r="R52" s="47">
        <v>-16.065035072665907</v>
      </c>
      <c r="S52" s="82">
        <v>1</v>
      </c>
      <c r="T52" s="36" t="s">
        <v>27</v>
      </c>
      <c r="U52" s="36">
        <v>2</v>
      </c>
      <c r="V52" s="36" t="s">
        <v>35</v>
      </c>
      <c r="W52" s="36" t="s">
        <v>16</v>
      </c>
      <c r="X52" s="37">
        <v>44228</v>
      </c>
      <c r="Y52" s="51"/>
      <c r="Z52" s="41">
        <v>18.54</v>
      </c>
      <c r="AA52" s="41"/>
      <c r="AB52" s="41"/>
      <c r="AC52" s="41"/>
      <c r="AD52" s="41"/>
      <c r="AE52" s="55">
        <v>18.54</v>
      </c>
      <c r="AF52" s="53">
        <f t="shared" si="0"/>
        <v>0</v>
      </c>
      <c r="AG52" s="49">
        <f t="shared" si="1"/>
        <v>0</v>
      </c>
      <c r="AH52" s="67">
        <f t="shared" si="2"/>
        <v>0</v>
      </c>
      <c r="AI52" s="69">
        <f t="shared" si="3"/>
        <v>0</v>
      </c>
      <c r="AJ52" s="41">
        <f t="shared" si="4"/>
        <v>0</v>
      </c>
      <c r="AK52" s="62">
        <f t="shared" si="5"/>
        <v>0</v>
      </c>
      <c r="AL52" s="47">
        <f t="shared" si="6"/>
        <v>-16.065035072665907</v>
      </c>
      <c r="AM52" s="82">
        <v>1</v>
      </c>
      <c r="AN52" s="43" t="s">
        <v>27</v>
      </c>
      <c r="AO52" s="36">
        <v>2</v>
      </c>
      <c r="AP52" s="36" t="s">
        <v>35</v>
      </c>
      <c r="AQ52" s="36" t="s">
        <v>16</v>
      </c>
      <c r="AR52" s="78">
        <v>44255</v>
      </c>
      <c r="AS52" s="51"/>
      <c r="AT52" s="41">
        <v>18.54</v>
      </c>
      <c r="AU52" s="41"/>
      <c r="AV52" s="41"/>
      <c r="AW52" s="41"/>
      <c r="AX52" s="41"/>
      <c r="AY52" s="55">
        <f t="shared" si="7"/>
        <v>18.54</v>
      </c>
      <c r="AZ52" s="53">
        <f t="shared" si="8"/>
        <v>0</v>
      </c>
      <c r="BA52" s="49">
        <f t="shared" si="9"/>
        <v>0</v>
      </c>
      <c r="BB52" s="67">
        <f t="shared" si="10"/>
        <v>0</v>
      </c>
      <c r="BC52" s="69">
        <f t="shared" si="11"/>
        <v>0</v>
      </c>
      <c r="BD52" s="41">
        <f t="shared" si="12"/>
        <v>0</v>
      </c>
      <c r="BE52" s="62">
        <f t="shared" si="13"/>
        <v>0</v>
      </c>
      <c r="BF52" s="47">
        <f t="shared" si="14"/>
        <v>-16.065035072665907</v>
      </c>
      <c r="BG52" s="82">
        <v>1</v>
      </c>
      <c r="BH52" s="43" t="s">
        <v>27</v>
      </c>
      <c r="BI52" s="36">
        <v>2</v>
      </c>
      <c r="BJ52" s="36" t="s">
        <v>35</v>
      </c>
      <c r="BK52" s="36" t="s">
        <v>16</v>
      </c>
      <c r="BL52" s="78">
        <v>44286</v>
      </c>
      <c r="BM52" s="51"/>
      <c r="BN52" s="41">
        <v>18.54</v>
      </c>
      <c r="BO52" s="41"/>
      <c r="BP52" s="41"/>
      <c r="BQ52" s="41"/>
      <c r="BR52" s="41"/>
      <c r="BS52" s="55">
        <v>18.54</v>
      </c>
      <c r="BT52" s="53">
        <f t="shared" si="15"/>
        <v>0</v>
      </c>
      <c r="BU52" s="49">
        <f t="shared" si="16"/>
        <v>0</v>
      </c>
      <c r="BV52" s="67">
        <f t="shared" si="17"/>
        <v>0</v>
      </c>
      <c r="BW52" s="69">
        <f t="shared" si="18"/>
        <v>0</v>
      </c>
      <c r="BX52" s="41">
        <f t="shared" si="19"/>
        <v>0</v>
      </c>
      <c r="BY52" s="62">
        <f t="shared" si="20"/>
        <v>0</v>
      </c>
      <c r="BZ52" s="47">
        <f t="shared" si="21"/>
        <v>-16.065035072665907</v>
      </c>
      <c r="CA52" s="82">
        <v>1</v>
      </c>
      <c r="CB52" s="36" t="s">
        <v>27</v>
      </c>
    </row>
    <row r="53" spans="1:80" ht="18" customHeight="1" x14ac:dyDescent="0.2">
      <c r="A53" s="36">
        <v>3</v>
      </c>
      <c r="B53" s="36" t="s">
        <v>36</v>
      </c>
      <c r="C53" s="36" t="s">
        <v>6</v>
      </c>
      <c r="D53" s="37">
        <v>44196</v>
      </c>
      <c r="E53" s="51"/>
      <c r="F53" s="41">
        <v>1399.52</v>
      </c>
      <c r="G53" s="41"/>
      <c r="H53" s="41"/>
      <c r="I53" s="41"/>
      <c r="J53" s="41"/>
      <c r="K53" s="55">
        <v>1399.52</v>
      </c>
      <c r="L53" s="53">
        <v>4.5299999999999727</v>
      </c>
      <c r="M53" s="49">
        <v>-0.15768108836865999</v>
      </c>
      <c r="N53" s="67">
        <v>4.3723189116313126</v>
      </c>
      <c r="O53" s="69">
        <v>13.335572680475503</v>
      </c>
      <c r="P53" s="41">
        <v>-1.6241776718960601</v>
      </c>
      <c r="Q53" s="51">
        <v>11.711395008579442</v>
      </c>
      <c r="R53" s="47">
        <v>-286.5401011946492</v>
      </c>
      <c r="S53" s="82">
        <v>1</v>
      </c>
      <c r="T53" s="36" t="s">
        <v>27</v>
      </c>
      <c r="U53" s="36">
        <v>3</v>
      </c>
      <c r="V53" s="36" t="s">
        <v>36</v>
      </c>
      <c r="W53" s="36" t="s">
        <v>6</v>
      </c>
      <c r="X53" s="37">
        <v>44228</v>
      </c>
      <c r="Y53" s="51"/>
      <c r="Z53" s="41">
        <v>1404.08</v>
      </c>
      <c r="AA53" s="41"/>
      <c r="AB53" s="41"/>
      <c r="AC53" s="41"/>
      <c r="AD53" s="41"/>
      <c r="AE53" s="55">
        <v>1404.08</v>
      </c>
      <c r="AF53" s="53">
        <f t="shared" si="0"/>
        <v>4.5599999999999454</v>
      </c>
      <c r="AG53" s="49">
        <f t="shared" si="1"/>
        <v>0.5808463192989326</v>
      </c>
      <c r="AH53" s="67">
        <f t="shared" si="2"/>
        <v>5.1408463192988778</v>
      </c>
      <c r="AI53" s="69">
        <f t="shared" si="3"/>
        <v>15.679581273861576</v>
      </c>
      <c r="AJ53" s="41">
        <f t="shared" si="4"/>
        <v>-1.3517826515437301</v>
      </c>
      <c r="AK53" s="62">
        <f t="shared" si="5"/>
        <v>14.327798622317847</v>
      </c>
      <c r="AL53" s="47">
        <f t="shared" si="6"/>
        <v>-272.21230257233134</v>
      </c>
      <c r="AM53" s="82">
        <v>1</v>
      </c>
      <c r="AN53" s="43" t="s">
        <v>27</v>
      </c>
      <c r="AO53" s="36">
        <v>3</v>
      </c>
      <c r="AP53" s="36" t="s">
        <v>36</v>
      </c>
      <c r="AQ53" s="36" t="s">
        <v>6</v>
      </c>
      <c r="AR53" s="78">
        <v>44255</v>
      </c>
      <c r="AS53" s="51"/>
      <c r="AT53" s="41">
        <v>1408.05</v>
      </c>
      <c r="AU53" s="41"/>
      <c r="AV53" s="41"/>
      <c r="AW53" s="41"/>
      <c r="AX53" s="41"/>
      <c r="AY53" s="55">
        <f t="shared" si="7"/>
        <v>1408.05</v>
      </c>
      <c r="AZ53" s="53">
        <f t="shared" si="8"/>
        <v>3.9700000000000273</v>
      </c>
      <c r="BA53" s="49">
        <f t="shared" si="9"/>
        <v>1.2226190035349016</v>
      </c>
      <c r="BB53" s="67">
        <f t="shared" si="10"/>
        <v>5.1926190035349293</v>
      </c>
      <c r="BC53" s="69">
        <f t="shared" si="11"/>
        <v>15.837487960781534</v>
      </c>
      <c r="BD53" s="41">
        <f t="shared" si="12"/>
        <v>-1.578185275717223</v>
      </c>
      <c r="BE53" s="62">
        <f t="shared" si="13"/>
        <v>14.259302685064311</v>
      </c>
      <c r="BF53" s="47">
        <f t="shared" si="14"/>
        <v>-257.95299988726703</v>
      </c>
      <c r="BG53" s="82">
        <v>1</v>
      </c>
      <c r="BH53" s="43" t="s">
        <v>27</v>
      </c>
      <c r="BI53" s="36">
        <v>3</v>
      </c>
      <c r="BJ53" s="36" t="s">
        <v>36</v>
      </c>
      <c r="BK53" s="36" t="s">
        <v>6</v>
      </c>
      <c r="BL53" s="78">
        <v>44286</v>
      </c>
      <c r="BM53" s="51"/>
      <c r="BN53" s="41">
        <v>1412.54</v>
      </c>
      <c r="BO53" s="41"/>
      <c r="BP53" s="41"/>
      <c r="BQ53" s="41"/>
      <c r="BR53" s="41"/>
      <c r="BS53" s="55">
        <v>1412.54</v>
      </c>
      <c r="BT53" s="53">
        <f t="shared" si="15"/>
        <v>4.4900000000000091</v>
      </c>
      <c r="BU53" s="49">
        <f t="shared" si="16"/>
        <v>0.39601120844443366</v>
      </c>
      <c r="BV53" s="67">
        <f t="shared" si="17"/>
        <v>4.8860112084444429</v>
      </c>
      <c r="BW53" s="69">
        <f t="shared" si="18"/>
        <v>14.902334185755549</v>
      </c>
      <c r="BX53" s="41">
        <f t="shared" si="19"/>
        <v>-2.1174977278818714</v>
      </c>
      <c r="BY53" s="62">
        <f t="shared" si="20"/>
        <v>12.784836457873677</v>
      </c>
      <c r="BZ53" s="47">
        <f t="shared" si="21"/>
        <v>-245.16816342939336</v>
      </c>
      <c r="CA53" s="82">
        <v>1</v>
      </c>
      <c r="CB53" s="36" t="s">
        <v>27</v>
      </c>
    </row>
    <row r="54" spans="1:80" ht="18" customHeight="1" x14ac:dyDescent="0.2">
      <c r="A54" s="36">
        <v>4</v>
      </c>
      <c r="B54" s="36" t="s">
        <v>107</v>
      </c>
      <c r="C54" s="36" t="s">
        <v>63</v>
      </c>
      <c r="D54" s="37">
        <v>44196</v>
      </c>
      <c r="E54" s="51">
        <v>2498.86</v>
      </c>
      <c r="F54" s="41">
        <v>16238.03</v>
      </c>
      <c r="G54" s="41"/>
      <c r="H54" s="41"/>
      <c r="I54" s="41"/>
      <c r="J54" s="41">
        <v>9664.83</v>
      </c>
      <c r="K54" s="55">
        <v>16238.03</v>
      </c>
      <c r="L54" s="53">
        <v>561.54000000000087</v>
      </c>
      <c r="M54" s="49">
        <v>-19.546189484003971</v>
      </c>
      <c r="N54" s="67">
        <v>541.99381051599687</v>
      </c>
      <c r="O54" s="69">
        <v>1653.0811220737903</v>
      </c>
      <c r="P54" s="41">
        <v>-201.33349445397803</v>
      </c>
      <c r="Q54" s="51">
        <v>1451.7476276198122</v>
      </c>
      <c r="R54" s="47">
        <v>1451.0454417023616</v>
      </c>
      <c r="S54" s="82">
        <v>2</v>
      </c>
      <c r="T54" s="36" t="s">
        <v>27</v>
      </c>
      <c r="U54" s="36">
        <v>4</v>
      </c>
      <c r="V54" s="36" t="s">
        <v>107</v>
      </c>
      <c r="W54" s="36" t="s">
        <v>63</v>
      </c>
      <c r="X54" s="37">
        <v>44228</v>
      </c>
      <c r="Y54" s="51">
        <v>1451.05</v>
      </c>
      <c r="Z54" s="41">
        <v>16880.010000000002</v>
      </c>
      <c r="AA54" s="41"/>
      <c r="AB54" s="41"/>
      <c r="AC54" s="41"/>
      <c r="AD54" s="41">
        <v>9664.83</v>
      </c>
      <c r="AE54" s="55">
        <v>16880.010000000002</v>
      </c>
      <c r="AF54" s="53">
        <f t="shared" si="0"/>
        <v>641.98000000000138</v>
      </c>
      <c r="AG54" s="49">
        <f t="shared" si="1"/>
        <v>81.774500013932908</v>
      </c>
      <c r="AH54" s="67">
        <f t="shared" si="2"/>
        <v>723.75450001393426</v>
      </c>
      <c r="AI54" s="69">
        <f t="shared" si="3"/>
        <v>2207.4512250424996</v>
      </c>
      <c r="AJ54" s="41">
        <f t="shared" si="4"/>
        <v>-190.31083917501235</v>
      </c>
      <c r="AK54" s="62">
        <f t="shared" si="5"/>
        <v>2017.1403858674871</v>
      </c>
      <c r="AL54" s="47">
        <f t="shared" si="6"/>
        <v>2017.1358275698487</v>
      </c>
      <c r="AM54" s="82">
        <v>2</v>
      </c>
      <c r="AN54" s="43" t="s">
        <v>27</v>
      </c>
      <c r="AO54" s="36">
        <v>4</v>
      </c>
      <c r="AP54" s="36" t="s">
        <v>107</v>
      </c>
      <c r="AQ54" s="36" t="s">
        <v>63</v>
      </c>
      <c r="AR54" s="78">
        <v>44255</v>
      </c>
      <c r="AS54" s="51">
        <v>2017.14</v>
      </c>
      <c r="AT54" s="41">
        <v>17436.740000000002</v>
      </c>
      <c r="AU54" s="41"/>
      <c r="AV54" s="41"/>
      <c r="AW54" s="41"/>
      <c r="AX54" s="41">
        <v>9664.83</v>
      </c>
      <c r="AY54" s="55">
        <f t="shared" si="7"/>
        <v>17436.740000000002</v>
      </c>
      <c r="AZ54" s="53">
        <f t="shared" si="8"/>
        <v>556.72999999999956</v>
      </c>
      <c r="BA54" s="49">
        <f t="shared" si="9"/>
        <v>171.45306746548627</v>
      </c>
      <c r="BB54" s="67">
        <f t="shared" si="10"/>
        <v>728.18306746548581</v>
      </c>
      <c r="BC54" s="69">
        <f t="shared" si="11"/>
        <v>2220.9583557697315</v>
      </c>
      <c r="BD54" s="41">
        <f t="shared" si="12"/>
        <v>-221.31563943326012</v>
      </c>
      <c r="BE54" s="62">
        <f t="shared" si="13"/>
        <v>1999.6427163364715</v>
      </c>
      <c r="BF54" s="47">
        <f t="shared" si="14"/>
        <v>1999.6385439063201</v>
      </c>
      <c r="BG54" s="82">
        <v>2</v>
      </c>
      <c r="BH54" s="43" t="s">
        <v>27</v>
      </c>
      <c r="BI54" s="36">
        <v>4</v>
      </c>
      <c r="BJ54" s="36" t="s">
        <v>107</v>
      </c>
      <c r="BK54" s="36" t="s">
        <v>63</v>
      </c>
      <c r="BL54" s="78">
        <v>44286</v>
      </c>
      <c r="BM54" s="51">
        <v>1999.64</v>
      </c>
      <c r="BN54" s="41">
        <v>18047.18</v>
      </c>
      <c r="BO54" s="41"/>
      <c r="BP54" s="41"/>
      <c r="BQ54" s="41"/>
      <c r="BR54" s="41">
        <v>9664.83</v>
      </c>
      <c r="BS54" s="55">
        <v>18047.18</v>
      </c>
      <c r="BT54" s="53">
        <f t="shared" si="15"/>
        <v>610.43999999999869</v>
      </c>
      <c r="BU54" s="49">
        <f t="shared" si="16"/>
        <v>53.839884650961928</v>
      </c>
      <c r="BV54" s="67">
        <f t="shared" si="17"/>
        <v>664.27988465096064</v>
      </c>
      <c r="BW54" s="69">
        <f t="shared" si="18"/>
        <v>2026.0536481854299</v>
      </c>
      <c r="BX54" s="41">
        <f t="shared" si="19"/>
        <v>-287.88537038044637</v>
      </c>
      <c r="BY54" s="62">
        <f t="shared" si="20"/>
        <v>1738.1682778049835</v>
      </c>
      <c r="BZ54" s="47">
        <f t="shared" si="21"/>
        <v>1738.1668217113036</v>
      </c>
      <c r="CA54" s="82">
        <v>2</v>
      </c>
      <c r="CB54" s="36" t="s">
        <v>27</v>
      </c>
    </row>
    <row r="55" spans="1:80" ht="18" customHeight="1" x14ac:dyDescent="0.2">
      <c r="A55" s="36">
        <v>5</v>
      </c>
      <c r="B55" s="36" t="s">
        <v>37</v>
      </c>
      <c r="C55" s="36" t="s">
        <v>31</v>
      </c>
      <c r="D55" s="37">
        <v>44196</v>
      </c>
      <c r="E55" s="51"/>
      <c r="F55" s="41">
        <v>23489.39</v>
      </c>
      <c r="G55" s="41"/>
      <c r="H55" s="41"/>
      <c r="I55" s="41"/>
      <c r="J55" s="41">
        <v>8268.33</v>
      </c>
      <c r="K55" s="55">
        <v>23489.39</v>
      </c>
      <c r="L55" s="53">
        <v>578.16999999999825</v>
      </c>
      <c r="M55" s="49">
        <v>-20.125049638434529</v>
      </c>
      <c r="N55" s="67">
        <v>558.04495036156368</v>
      </c>
      <c r="O55" s="69">
        <v>1702.0370986027692</v>
      </c>
      <c r="P55" s="41">
        <v>-207.29598334661102</v>
      </c>
      <c r="Q55" s="51">
        <v>1494.7411152561581</v>
      </c>
      <c r="R55" s="47">
        <v>2985.0960732602862</v>
      </c>
      <c r="S55" s="82">
        <v>2</v>
      </c>
      <c r="T55" s="36" t="s">
        <v>27</v>
      </c>
      <c r="U55" s="36">
        <v>5</v>
      </c>
      <c r="V55" s="36" t="s">
        <v>37</v>
      </c>
      <c r="W55" s="36" t="s">
        <v>31</v>
      </c>
      <c r="X55" s="37">
        <v>44228</v>
      </c>
      <c r="Y55" s="51">
        <v>2986</v>
      </c>
      <c r="Z55" s="41">
        <v>24128.07</v>
      </c>
      <c r="AA55" s="41"/>
      <c r="AB55" s="41"/>
      <c r="AC55" s="41"/>
      <c r="AD55" s="41">
        <v>8268.33</v>
      </c>
      <c r="AE55" s="55">
        <v>24128.07</v>
      </c>
      <c r="AF55" s="53">
        <f t="shared" si="0"/>
        <v>638.68000000000029</v>
      </c>
      <c r="AG55" s="49">
        <f t="shared" si="1"/>
        <v>81.354150703913788</v>
      </c>
      <c r="AH55" s="67">
        <f t="shared" si="2"/>
        <v>720.03415070391407</v>
      </c>
      <c r="AI55" s="69">
        <f t="shared" si="3"/>
        <v>2196.1041596469377</v>
      </c>
      <c r="AJ55" s="41">
        <f t="shared" si="4"/>
        <v>-189.33257541402639</v>
      </c>
      <c r="AK55" s="62">
        <f t="shared" si="5"/>
        <v>2006.7715842329112</v>
      </c>
      <c r="AL55" s="47">
        <f t="shared" si="6"/>
        <v>2005.8676574931974</v>
      </c>
      <c r="AM55" s="82">
        <v>2</v>
      </c>
      <c r="AN55" s="43" t="s">
        <v>27</v>
      </c>
      <c r="AO55" s="36">
        <v>5</v>
      </c>
      <c r="AP55" s="36" t="s">
        <v>37</v>
      </c>
      <c r="AQ55" s="36" t="s">
        <v>31</v>
      </c>
      <c r="AR55" s="78">
        <v>44255</v>
      </c>
      <c r="AS55" s="51"/>
      <c r="AT55" s="41">
        <v>24654.04</v>
      </c>
      <c r="AU55" s="41"/>
      <c r="AV55" s="41"/>
      <c r="AW55" s="41"/>
      <c r="AX55" s="41">
        <v>8268.33</v>
      </c>
      <c r="AY55" s="55">
        <f t="shared" si="7"/>
        <v>24654.04</v>
      </c>
      <c r="AZ55" s="53">
        <f t="shared" si="8"/>
        <v>525.97000000000116</v>
      </c>
      <c r="BA55" s="49">
        <f t="shared" si="9"/>
        <v>161.98007992172523</v>
      </c>
      <c r="BB55" s="67">
        <f t="shared" si="10"/>
        <v>687.95007992172646</v>
      </c>
      <c r="BC55" s="69">
        <f t="shared" si="11"/>
        <v>2098.2477437612656</v>
      </c>
      <c r="BD55" s="41">
        <f t="shared" si="12"/>
        <v>-209.08768500478183</v>
      </c>
      <c r="BE55" s="62">
        <f t="shared" si="13"/>
        <v>1889.1600587564837</v>
      </c>
      <c r="BF55" s="47">
        <f t="shared" si="14"/>
        <v>3895.0277162496814</v>
      </c>
      <c r="BG55" s="82">
        <v>2</v>
      </c>
      <c r="BH55" s="43" t="s">
        <v>27</v>
      </c>
      <c r="BI55" s="36">
        <v>5</v>
      </c>
      <c r="BJ55" s="36" t="s">
        <v>37</v>
      </c>
      <c r="BK55" s="36" t="s">
        <v>31</v>
      </c>
      <c r="BL55" s="78">
        <v>44286</v>
      </c>
      <c r="BM55" s="51"/>
      <c r="BN55" s="41">
        <v>25355.420000000002</v>
      </c>
      <c r="BO55" s="41"/>
      <c r="BP55" s="41"/>
      <c r="BQ55" s="41"/>
      <c r="BR55" s="41">
        <v>8268.33</v>
      </c>
      <c r="BS55" s="55">
        <v>25355.420000000002</v>
      </c>
      <c r="BT55" s="53">
        <f t="shared" si="15"/>
        <v>701.38000000000102</v>
      </c>
      <c r="BU55" s="49">
        <f t="shared" si="16"/>
        <v>61.860655095491474</v>
      </c>
      <c r="BV55" s="67">
        <f t="shared" si="17"/>
        <v>763.24065509549246</v>
      </c>
      <c r="BW55" s="69">
        <f t="shared" si="18"/>
        <v>2327.8839980412517</v>
      </c>
      <c r="BX55" s="41">
        <f t="shared" si="19"/>
        <v>-330.77295242356035</v>
      </c>
      <c r="BY55" s="62">
        <f t="shared" si="20"/>
        <v>1997.1110456176914</v>
      </c>
      <c r="BZ55" s="47">
        <f t="shared" si="21"/>
        <v>5892.1387618673725</v>
      </c>
      <c r="CA55" s="82">
        <v>2</v>
      </c>
      <c r="CB55" s="36" t="s">
        <v>27</v>
      </c>
    </row>
    <row r="56" spans="1:80" ht="18" customHeight="1" x14ac:dyDescent="0.2">
      <c r="A56" s="36">
        <v>6</v>
      </c>
      <c r="B56" s="36" t="s">
        <v>38</v>
      </c>
      <c r="C56" s="36" t="s">
        <v>60</v>
      </c>
      <c r="D56" s="37">
        <v>44196</v>
      </c>
      <c r="E56" s="51"/>
      <c r="F56" s="41">
        <v>3975.77</v>
      </c>
      <c r="G56" s="41"/>
      <c r="H56" s="41"/>
      <c r="I56" s="41"/>
      <c r="J56" s="41">
        <v>-1433.3799999999999</v>
      </c>
      <c r="K56" s="55">
        <v>3975.77</v>
      </c>
      <c r="L56" s="53">
        <v>0</v>
      </c>
      <c r="M56" s="49">
        <v>0</v>
      </c>
      <c r="N56" s="67">
        <v>0</v>
      </c>
      <c r="O56" s="69">
        <v>0</v>
      </c>
      <c r="P56" s="41">
        <v>0</v>
      </c>
      <c r="Q56" s="51">
        <v>0</v>
      </c>
      <c r="R56" s="47">
        <v>-130.44466246625177</v>
      </c>
      <c r="S56" s="82">
        <v>2</v>
      </c>
      <c r="T56" s="36" t="s">
        <v>27</v>
      </c>
      <c r="U56" s="36">
        <v>6</v>
      </c>
      <c r="V56" s="36" t="s">
        <v>38</v>
      </c>
      <c r="W56" s="36" t="s">
        <v>60</v>
      </c>
      <c r="X56" s="37">
        <v>44228</v>
      </c>
      <c r="Y56" s="51"/>
      <c r="Z56" s="41">
        <v>3975.77</v>
      </c>
      <c r="AA56" s="41"/>
      <c r="AB56" s="41"/>
      <c r="AC56" s="41"/>
      <c r="AD56" s="41">
        <v>-1433.3799999999999</v>
      </c>
      <c r="AE56" s="55">
        <v>3975.77</v>
      </c>
      <c r="AF56" s="53">
        <f t="shared" si="0"/>
        <v>0</v>
      </c>
      <c r="AG56" s="49">
        <f t="shared" si="1"/>
        <v>0</v>
      </c>
      <c r="AH56" s="67">
        <f t="shared" si="2"/>
        <v>0</v>
      </c>
      <c r="AI56" s="69">
        <f t="shared" si="3"/>
        <v>0</v>
      </c>
      <c r="AJ56" s="41">
        <f t="shared" si="4"/>
        <v>0</v>
      </c>
      <c r="AK56" s="62">
        <f t="shared" si="5"/>
        <v>0</v>
      </c>
      <c r="AL56" s="47">
        <f t="shared" si="6"/>
        <v>-130.44466246625177</v>
      </c>
      <c r="AM56" s="82">
        <v>2</v>
      </c>
      <c r="AN56" s="43" t="s">
        <v>27</v>
      </c>
      <c r="AO56" s="36">
        <v>6</v>
      </c>
      <c r="AP56" s="36" t="s">
        <v>38</v>
      </c>
      <c r="AQ56" s="36" t="s">
        <v>60</v>
      </c>
      <c r="AR56" s="78">
        <v>44255</v>
      </c>
      <c r="AS56" s="51"/>
      <c r="AT56" s="41">
        <v>3975.77</v>
      </c>
      <c r="AU56" s="41"/>
      <c r="AV56" s="41"/>
      <c r="AW56" s="41"/>
      <c r="AX56" s="41">
        <v>-1433.3799999999999</v>
      </c>
      <c r="AY56" s="55">
        <f t="shared" si="7"/>
        <v>3975.77</v>
      </c>
      <c r="AZ56" s="53">
        <f t="shared" si="8"/>
        <v>0</v>
      </c>
      <c r="BA56" s="49">
        <f t="shared" si="9"/>
        <v>0</v>
      </c>
      <c r="BB56" s="67">
        <f t="shared" si="10"/>
        <v>0</v>
      </c>
      <c r="BC56" s="69">
        <f t="shared" si="11"/>
        <v>0</v>
      </c>
      <c r="BD56" s="41">
        <f t="shared" si="12"/>
        <v>0</v>
      </c>
      <c r="BE56" s="62">
        <f t="shared" si="13"/>
        <v>0</v>
      </c>
      <c r="BF56" s="47">
        <f t="shared" si="14"/>
        <v>-130.44466246625177</v>
      </c>
      <c r="BG56" s="82">
        <v>2</v>
      </c>
      <c r="BH56" s="43" t="s">
        <v>27</v>
      </c>
      <c r="BI56" s="36">
        <v>6</v>
      </c>
      <c r="BJ56" s="36" t="s">
        <v>38</v>
      </c>
      <c r="BK56" s="36" t="s">
        <v>60</v>
      </c>
      <c r="BL56" s="78">
        <v>44286</v>
      </c>
      <c r="BM56" s="51"/>
      <c r="BN56" s="41">
        <v>3993.67</v>
      </c>
      <c r="BO56" s="41"/>
      <c r="BP56" s="41"/>
      <c r="BQ56" s="41"/>
      <c r="BR56" s="41">
        <v>-1433.3799999999999</v>
      </c>
      <c r="BS56" s="55">
        <v>3993.67</v>
      </c>
      <c r="BT56" s="53">
        <f t="shared" si="15"/>
        <v>17.900000000000091</v>
      </c>
      <c r="BU56" s="49">
        <f t="shared" si="16"/>
        <v>1.578752924533493</v>
      </c>
      <c r="BV56" s="67">
        <f t="shared" si="17"/>
        <v>19.478752924533584</v>
      </c>
      <c r="BW56" s="69">
        <f t="shared" si="18"/>
        <v>59.410196419827429</v>
      </c>
      <c r="BX56" s="41">
        <f t="shared" si="19"/>
        <v>-8.4416947280814281</v>
      </c>
      <c r="BY56" s="62">
        <f t="shared" si="20"/>
        <v>50.968501691745999</v>
      </c>
      <c r="BZ56" s="47">
        <f t="shared" si="21"/>
        <v>-79.476160774505772</v>
      </c>
      <c r="CA56" s="82">
        <v>2</v>
      </c>
      <c r="CB56" s="36" t="s">
        <v>27</v>
      </c>
    </row>
    <row r="57" spans="1:80" ht="18" customHeight="1" x14ac:dyDescent="0.2">
      <c r="A57" s="36">
        <v>7</v>
      </c>
      <c r="B57" s="36" t="s">
        <v>39</v>
      </c>
      <c r="C57" s="36" t="s">
        <v>11</v>
      </c>
      <c r="D57" s="37">
        <v>44196</v>
      </c>
      <c r="E57" s="51">
        <v>526.28</v>
      </c>
      <c r="F57" s="41">
        <v>4352.08</v>
      </c>
      <c r="G57" s="41"/>
      <c r="H57" s="41"/>
      <c r="I57" s="41"/>
      <c r="J57" s="41"/>
      <c r="K57" s="55">
        <v>4352.08</v>
      </c>
      <c r="L57" s="53">
        <v>73.599999999999454</v>
      </c>
      <c r="M57" s="49">
        <v>-2.5618825836497479</v>
      </c>
      <c r="N57" s="67">
        <v>71.038117416349706</v>
      </c>
      <c r="O57" s="69">
        <v>216.6662581198666</v>
      </c>
      <c r="P57" s="41">
        <v>-26.38840544184324</v>
      </c>
      <c r="Q57" s="51">
        <v>190.27785267802335</v>
      </c>
      <c r="R57" s="47">
        <v>191.25529146448173</v>
      </c>
      <c r="S57" s="82">
        <v>1</v>
      </c>
      <c r="T57" s="36" t="s">
        <v>27</v>
      </c>
      <c r="U57" s="36">
        <v>7</v>
      </c>
      <c r="V57" s="36" t="s">
        <v>39</v>
      </c>
      <c r="W57" s="36" t="s">
        <v>11</v>
      </c>
      <c r="X57" s="37">
        <v>44228</v>
      </c>
      <c r="Y57" s="51"/>
      <c r="Z57" s="41">
        <v>4496.62</v>
      </c>
      <c r="AA57" s="41"/>
      <c r="AB57" s="41"/>
      <c r="AC57" s="41"/>
      <c r="AD57" s="41"/>
      <c r="AE57" s="55">
        <v>4496.62</v>
      </c>
      <c r="AF57" s="53">
        <f t="shared" si="0"/>
        <v>144.53999999999996</v>
      </c>
      <c r="AG57" s="49">
        <f t="shared" si="1"/>
        <v>18.411299778830855</v>
      </c>
      <c r="AH57" s="67">
        <f t="shared" si="2"/>
        <v>162.95129977883082</v>
      </c>
      <c r="AI57" s="69">
        <f t="shared" si="3"/>
        <v>497.00146432543397</v>
      </c>
      <c r="AJ57" s="41">
        <f t="shared" si="4"/>
        <v>-42.847952731169535</v>
      </c>
      <c r="AK57" s="62">
        <f t="shared" si="5"/>
        <v>454.15351159426444</v>
      </c>
      <c r="AL57" s="47">
        <f t="shared" si="6"/>
        <v>645.40880305874612</v>
      </c>
      <c r="AM57" s="82">
        <v>1</v>
      </c>
      <c r="AN57" s="43" t="s">
        <v>27</v>
      </c>
      <c r="AO57" s="36">
        <v>7</v>
      </c>
      <c r="AP57" s="36" t="s">
        <v>39</v>
      </c>
      <c r="AQ57" s="36" t="s">
        <v>11</v>
      </c>
      <c r="AR57" s="78">
        <v>44255</v>
      </c>
      <c r="AS57" s="51"/>
      <c r="AT57" s="41">
        <v>4544.46</v>
      </c>
      <c r="AU57" s="41"/>
      <c r="AV57" s="41"/>
      <c r="AW57" s="41"/>
      <c r="AX57" s="41"/>
      <c r="AY57" s="55">
        <f t="shared" si="7"/>
        <v>4544.46</v>
      </c>
      <c r="AZ57" s="53">
        <f t="shared" si="8"/>
        <v>47.840000000000146</v>
      </c>
      <c r="BA57" s="49">
        <f t="shared" si="9"/>
        <v>14.733020939322284</v>
      </c>
      <c r="BB57" s="67">
        <f t="shared" si="10"/>
        <v>62.573020939322433</v>
      </c>
      <c r="BC57" s="69">
        <f t="shared" si="11"/>
        <v>190.84771386493341</v>
      </c>
      <c r="BD57" s="41">
        <f t="shared" si="12"/>
        <v>-19.017728864058352</v>
      </c>
      <c r="BE57" s="62">
        <f t="shared" si="13"/>
        <v>171.82998500087507</v>
      </c>
      <c r="BF57" s="47">
        <f t="shared" si="14"/>
        <v>817.23878805962113</v>
      </c>
      <c r="BG57" s="82">
        <v>1</v>
      </c>
      <c r="BH57" s="43" t="s">
        <v>27</v>
      </c>
      <c r="BI57" s="36">
        <v>7</v>
      </c>
      <c r="BJ57" s="36" t="s">
        <v>39</v>
      </c>
      <c r="BK57" s="36" t="s">
        <v>11</v>
      </c>
      <c r="BL57" s="78">
        <v>44286</v>
      </c>
      <c r="BM57" s="51"/>
      <c r="BN57" s="41">
        <v>4564.08</v>
      </c>
      <c r="BO57" s="41"/>
      <c r="BP57" s="41"/>
      <c r="BQ57" s="41"/>
      <c r="BR57" s="41"/>
      <c r="BS57" s="55">
        <v>4564.08</v>
      </c>
      <c r="BT57" s="53">
        <f t="shared" si="15"/>
        <v>19.619999999999891</v>
      </c>
      <c r="BU57" s="49">
        <f t="shared" si="16"/>
        <v>1.7304543228685365</v>
      </c>
      <c r="BV57" s="67">
        <f t="shared" si="17"/>
        <v>21.350454322868426</v>
      </c>
      <c r="BW57" s="69">
        <f t="shared" si="18"/>
        <v>65.11888568474869</v>
      </c>
      <c r="BX57" s="41">
        <f t="shared" si="19"/>
        <v>-9.2528519868690413</v>
      </c>
      <c r="BY57" s="62">
        <f t="shared" si="20"/>
        <v>55.866033697879651</v>
      </c>
      <c r="BZ57" s="47">
        <f t="shared" si="21"/>
        <v>873.10482175750076</v>
      </c>
      <c r="CA57" s="82">
        <v>1</v>
      </c>
      <c r="CB57" s="36" t="s">
        <v>27</v>
      </c>
    </row>
    <row r="58" spans="1:80" ht="18" customHeight="1" x14ac:dyDescent="0.2">
      <c r="A58" s="36">
        <v>8</v>
      </c>
      <c r="B58" s="36" t="s">
        <v>40</v>
      </c>
      <c r="C58" s="36" t="s">
        <v>5</v>
      </c>
      <c r="D58" s="37">
        <v>44196</v>
      </c>
      <c r="E58" s="51">
        <v>2500</v>
      </c>
      <c r="F58" s="41">
        <v>5439.6900000000005</v>
      </c>
      <c r="G58" s="41"/>
      <c r="H58" s="41"/>
      <c r="I58" s="41"/>
      <c r="J58" s="41"/>
      <c r="K58" s="55">
        <v>5439.6900000000005</v>
      </c>
      <c r="L58" s="53">
        <v>403.0600000000004</v>
      </c>
      <c r="M58" s="49">
        <v>-14.029787964210273</v>
      </c>
      <c r="N58" s="67">
        <v>389.0302120357901</v>
      </c>
      <c r="O58" s="69">
        <v>1186.5421467091596</v>
      </c>
      <c r="P58" s="41">
        <v>-144.51237360583457</v>
      </c>
      <c r="Q58" s="51">
        <v>1042.0297731033252</v>
      </c>
      <c r="R58" s="47">
        <v>821.25491696615336</v>
      </c>
      <c r="S58" s="82">
        <v>1</v>
      </c>
      <c r="T58" s="36" t="s">
        <v>27</v>
      </c>
      <c r="U58" s="36">
        <v>8</v>
      </c>
      <c r="V58" s="36" t="s">
        <v>40</v>
      </c>
      <c r="W58" s="36" t="s">
        <v>5</v>
      </c>
      <c r="X58" s="37">
        <v>44228</v>
      </c>
      <c r="Y58" s="51">
        <v>1000</v>
      </c>
      <c r="Z58" s="41">
        <v>5839.67</v>
      </c>
      <c r="AA58" s="41"/>
      <c r="AB58" s="41"/>
      <c r="AC58" s="41"/>
      <c r="AD58" s="41"/>
      <c r="AE58" s="55">
        <v>5839.67</v>
      </c>
      <c r="AF58" s="53">
        <f t="shared" si="0"/>
        <v>399.97999999999956</v>
      </c>
      <c r="AG58" s="49">
        <f t="shared" si="1"/>
        <v>50.948883945874911</v>
      </c>
      <c r="AH58" s="67">
        <f t="shared" si="2"/>
        <v>450.92888394587447</v>
      </c>
      <c r="AI58" s="69">
        <f t="shared" si="3"/>
        <v>1375.3330960349172</v>
      </c>
      <c r="AJ58" s="41">
        <f t="shared" si="4"/>
        <v>-118.57149670273402</v>
      </c>
      <c r="AK58" s="62">
        <f t="shared" si="5"/>
        <v>1256.7615993321831</v>
      </c>
      <c r="AL58" s="47">
        <f t="shared" si="6"/>
        <v>1078.0165162983365</v>
      </c>
      <c r="AM58" s="82">
        <v>1</v>
      </c>
      <c r="AN58" s="43" t="s">
        <v>27</v>
      </c>
      <c r="AO58" s="36">
        <v>8</v>
      </c>
      <c r="AP58" s="36" t="s">
        <v>40</v>
      </c>
      <c r="AQ58" s="36" t="s">
        <v>5</v>
      </c>
      <c r="AR58" s="78">
        <v>44255</v>
      </c>
      <c r="AS58" s="51">
        <v>500</v>
      </c>
      <c r="AT58" s="41">
        <v>5924.13</v>
      </c>
      <c r="AU58" s="41"/>
      <c r="AV58" s="41"/>
      <c r="AW58" s="41"/>
      <c r="AX58" s="41"/>
      <c r="AY58" s="55">
        <f t="shared" si="7"/>
        <v>5924.13</v>
      </c>
      <c r="AZ58" s="53">
        <f t="shared" si="8"/>
        <v>84.460000000000036</v>
      </c>
      <c r="BA58" s="49">
        <f t="shared" si="9"/>
        <v>26.010680362356958</v>
      </c>
      <c r="BB58" s="67">
        <f t="shared" si="10"/>
        <v>110.470680362357</v>
      </c>
      <c r="BC58" s="69">
        <f t="shared" si="11"/>
        <v>336.93557510518883</v>
      </c>
      <c r="BD58" s="41">
        <f t="shared" si="12"/>
        <v>-33.575196067273495</v>
      </c>
      <c r="BE58" s="62">
        <f t="shared" si="13"/>
        <v>303.36037903791532</v>
      </c>
      <c r="BF58" s="47">
        <f t="shared" si="14"/>
        <v>881.37689533625178</v>
      </c>
      <c r="BG58" s="82">
        <v>1</v>
      </c>
      <c r="BH58" s="43" t="s">
        <v>27</v>
      </c>
      <c r="BI58" s="36">
        <v>8</v>
      </c>
      <c r="BJ58" s="36" t="s">
        <v>40</v>
      </c>
      <c r="BK58" s="36" t="s">
        <v>5</v>
      </c>
      <c r="BL58" s="78">
        <v>44286</v>
      </c>
      <c r="BM58" s="51">
        <v>881.39</v>
      </c>
      <c r="BN58" s="41">
        <v>5924.13</v>
      </c>
      <c r="BO58" s="41"/>
      <c r="BP58" s="41"/>
      <c r="BQ58" s="41"/>
      <c r="BR58" s="41"/>
      <c r="BS58" s="55">
        <v>5924.13</v>
      </c>
      <c r="BT58" s="53">
        <f t="shared" si="15"/>
        <v>0</v>
      </c>
      <c r="BU58" s="49">
        <f t="shared" si="16"/>
        <v>0</v>
      </c>
      <c r="BV58" s="67">
        <f t="shared" si="17"/>
        <v>0</v>
      </c>
      <c r="BW58" s="69">
        <f t="shared" si="18"/>
        <v>0</v>
      </c>
      <c r="BX58" s="41">
        <f t="shared" si="19"/>
        <v>0</v>
      </c>
      <c r="BY58" s="62">
        <f t="shared" si="20"/>
        <v>0</v>
      </c>
      <c r="BZ58" s="47">
        <f t="shared" si="21"/>
        <v>-1.3104663748208623E-2</v>
      </c>
      <c r="CA58" s="82">
        <v>1</v>
      </c>
      <c r="CB58" s="36" t="s">
        <v>27</v>
      </c>
    </row>
    <row r="59" spans="1:80" ht="18" customHeight="1" x14ac:dyDescent="0.2">
      <c r="A59" s="36">
        <v>9</v>
      </c>
      <c r="B59" s="36" t="s">
        <v>64</v>
      </c>
      <c r="C59" s="36" t="s">
        <v>65</v>
      </c>
      <c r="D59" s="37">
        <v>44196</v>
      </c>
      <c r="E59" s="51"/>
      <c r="F59" s="41">
        <v>3613.54</v>
      </c>
      <c r="G59" s="41"/>
      <c r="H59" s="41"/>
      <c r="I59" s="41"/>
      <c r="J59" s="41">
        <v>301.39999999999998</v>
      </c>
      <c r="K59" s="55">
        <v>3613.54</v>
      </c>
      <c r="L59" s="53">
        <v>0</v>
      </c>
      <c r="M59" s="49">
        <v>0</v>
      </c>
      <c r="N59" s="67">
        <v>0</v>
      </c>
      <c r="O59" s="69">
        <v>0</v>
      </c>
      <c r="P59" s="41">
        <v>0</v>
      </c>
      <c r="Q59" s="51">
        <v>0</v>
      </c>
      <c r="R59" s="47">
        <v>349.94508026653023</v>
      </c>
      <c r="S59" s="82">
        <v>2</v>
      </c>
      <c r="T59" s="36" t="s">
        <v>27</v>
      </c>
      <c r="U59" s="36">
        <v>9</v>
      </c>
      <c r="V59" s="36" t="s">
        <v>64</v>
      </c>
      <c r="W59" s="36" t="s">
        <v>65</v>
      </c>
      <c r="X59" s="37">
        <v>44228</v>
      </c>
      <c r="Y59" s="51"/>
      <c r="Z59" s="41">
        <v>3613.54</v>
      </c>
      <c r="AA59" s="41"/>
      <c r="AB59" s="41"/>
      <c r="AC59" s="41"/>
      <c r="AD59" s="41">
        <v>301.39999999999998</v>
      </c>
      <c r="AE59" s="55">
        <v>3613.54</v>
      </c>
      <c r="AF59" s="53">
        <f t="shared" si="0"/>
        <v>0</v>
      </c>
      <c r="AG59" s="49">
        <f t="shared" si="1"/>
        <v>0</v>
      </c>
      <c r="AH59" s="67">
        <f t="shared" si="2"/>
        <v>0</v>
      </c>
      <c r="AI59" s="69">
        <f t="shared" si="3"/>
        <v>0</v>
      </c>
      <c r="AJ59" s="41">
        <f t="shared" si="4"/>
        <v>0</v>
      </c>
      <c r="AK59" s="62">
        <f t="shared" si="5"/>
        <v>0</v>
      </c>
      <c r="AL59" s="47">
        <f t="shared" si="6"/>
        <v>349.94508026653023</v>
      </c>
      <c r="AM59" s="82">
        <v>2</v>
      </c>
      <c r="AN59" s="43" t="s">
        <v>27</v>
      </c>
      <c r="AO59" s="36">
        <v>9</v>
      </c>
      <c r="AP59" s="36" t="s">
        <v>64</v>
      </c>
      <c r="AQ59" s="36" t="s">
        <v>65</v>
      </c>
      <c r="AR59" s="78">
        <v>44255</v>
      </c>
      <c r="AS59" s="51"/>
      <c r="AT59" s="41">
        <v>3613.54</v>
      </c>
      <c r="AU59" s="41"/>
      <c r="AV59" s="41"/>
      <c r="AW59" s="41"/>
      <c r="AX59" s="41">
        <v>301.39999999999998</v>
      </c>
      <c r="AY59" s="55">
        <f t="shared" si="7"/>
        <v>3613.54</v>
      </c>
      <c r="AZ59" s="53">
        <f t="shared" si="8"/>
        <v>0</v>
      </c>
      <c r="BA59" s="49">
        <f t="shared" si="9"/>
        <v>0</v>
      </c>
      <c r="BB59" s="67">
        <f t="shared" si="10"/>
        <v>0</v>
      </c>
      <c r="BC59" s="69">
        <f t="shared" si="11"/>
        <v>0</v>
      </c>
      <c r="BD59" s="41">
        <f t="shared" si="12"/>
        <v>0</v>
      </c>
      <c r="BE59" s="62">
        <f t="shared" si="13"/>
        <v>0</v>
      </c>
      <c r="BF59" s="47">
        <f t="shared" si="14"/>
        <v>349.94508026653023</v>
      </c>
      <c r="BG59" s="82">
        <v>2</v>
      </c>
      <c r="BH59" s="43" t="s">
        <v>27</v>
      </c>
      <c r="BI59" s="36">
        <v>9</v>
      </c>
      <c r="BJ59" s="36" t="s">
        <v>64</v>
      </c>
      <c r="BK59" s="36" t="s">
        <v>65</v>
      </c>
      <c r="BL59" s="78">
        <v>44286</v>
      </c>
      <c r="BM59" s="51"/>
      <c r="BN59" s="41">
        <v>3613.54</v>
      </c>
      <c r="BO59" s="41"/>
      <c r="BP59" s="41"/>
      <c r="BQ59" s="41"/>
      <c r="BR59" s="41">
        <v>301.39999999999998</v>
      </c>
      <c r="BS59" s="55">
        <v>3613.54</v>
      </c>
      <c r="BT59" s="53">
        <f t="shared" si="15"/>
        <v>0</v>
      </c>
      <c r="BU59" s="49">
        <f t="shared" si="16"/>
        <v>0</v>
      </c>
      <c r="BV59" s="67">
        <f t="shared" si="17"/>
        <v>0</v>
      </c>
      <c r="BW59" s="69">
        <f t="shared" si="18"/>
        <v>0</v>
      </c>
      <c r="BX59" s="41">
        <f t="shared" si="19"/>
        <v>0</v>
      </c>
      <c r="BY59" s="62">
        <f t="shared" si="20"/>
        <v>0</v>
      </c>
      <c r="BZ59" s="47">
        <f t="shared" si="21"/>
        <v>349.94508026653023</v>
      </c>
      <c r="CA59" s="82">
        <v>2</v>
      </c>
      <c r="CB59" s="36" t="s">
        <v>27</v>
      </c>
    </row>
    <row r="60" spans="1:80" ht="18" customHeight="1" x14ac:dyDescent="0.2">
      <c r="A60" s="36">
        <v>10</v>
      </c>
      <c r="B60" s="36" t="s">
        <v>41</v>
      </c>
      <c r="C60" s="36" t="s">
        <v>25</v>
      </c>
      <c r="D60" s="37">
        <v>44196</v>
      </c>
      <c r="E60" s="51">
        <v>1174.42</v>
      </c>
      <c r="F60" s="41">
        <v>28434.87</v>
      </c>
      <c r="G60" s="41"/>
      <c r="H60" s="41"/>
      <c r="I60" s="41"/>
      <c r="J60" s="41">
        <v>4241.21</v>
      </c>
      <c r="K60" s="55">
        <v>28434.87</v>
      </c>
      <c r="L60" s="53">
        <v>426.89999999999782</v>
      </c>
      <c r="M60" s="49">
        <v>-14.859615148914129</v>
      </c>
      <c r="N60" s="67">
        <v>412.04038485108367</v>
      </c>
      <c r="O60" s="69">
        <v>1256.7231737958052</v>
      </c>
      <c r="P60" s="41">
        <v>-153.05992232503945</v>
      </c>
      <c r="Q60" s="51">
        <v>1103.6632514707658</v>
      </c>
      <c r="R60" s="47">
        <v>1103.6646137004457</v>
      </c>
      <c r="S60" s="82">
        <v>2</v>
      </c>
      <c r="T60" s="36" t="s">
        <v>27</v>
      </c>
      <c r="U60" s="36">
        <v>10</v>
      </c>
      <c r="V60" s="36" t="s">
        <v>41</v>
      </c>
      <c r="W60" s="36" t="s">
        <v>25</v>
      </c>
      <c r="X60" s="37">
        <v>44228</v>
      </c>
      <c r="Y60" s="51">
        <v>1103.6600000000001</v>
      </c>
      <c r="Z60" s="41">
        <v>28931.670000000002</v>
      </c>
      <c r="AA60" s="41"/>
      <c r="AB60" s="41"/>
      <c r="AC60" s="41"/>
      <c r="AD60" s="41">
        <v>4241.21</v>
      </c>
      <c r="AE60" s="55">
        <v>28931.670000000002</v>
      </c>
      <c r="AF60" s="53">
        <f t="shared" si="0"/>
        <v>496.80000000000291</v>
      </c>
      <c r="AG60" s="49">
        <f t="shared" si="1"/>
        <v>63.281677944674314</v>
      </c>
      <c r="AH60" s="67">
        <f t="shared" si="2"/>
        <v>560.08167794467727</v>
      </c>
      <c r="AI60" s="69">
        <f t="shared" si="3"/>
        <v>1708.2491177312656</v>
      </c>
      <c r="AJ60" s="41">
        <f t="shared" si="4"/>
        <v>-147.27316256292482</v>
      </c>
      <c r="AK60" s="62">
        <f t="shared" si="5"/>
        <v>1560.9759551683408</v>
      </c>
      <c r="AL60" s="47">
        <f t="shared" si="6"/>
        <v>1560.9805688687863</v>
      </c>
      <c r="AM60" s="82">
        <v>2</v>
      </c>
      <c r="AN60" s="43" t="s">
        <v>27</v>
      </c>
      <c r="AO60" s="36">
        <v>10</v>
      </c>
      <c r="AP60" s="36" t="s">
        <v>41</v>
      </c>
      <c r="AQ60" s="36" t="s">
        <v>25</v>
      </c>
      <c r="AR60" s="78">
        <v>44255</v>
      </c>
      <c r="AS60" s="51">
        <v>1560.98</v>
      </c>
      <c r="AT60" s="41">
        <v>29246.99</v>
      </c>
      <c r="AU60" s="41"/>
      <c r="AV60" s="41"/>
      <c r="AW60" s="41"/>
      <c r="AX60" s="41">
        <v>4241.21</v>
      </c>
      <c r="AY60" s="55">
        <f t="shared" si="7"/>
        <v>29246.99</v>
      </c>
      <c r="AZ60" s="53">
        <f t="shared" si="8"/>
        <v>315.31999999999971</v>
      </c>
      <c r="BA60" s="49">
        <f t="shared" si="9"/>
        <v>97.107361258091217</v>
      </c>
      <c r="BB60" s="67">
        <f t="shared" si="10"/>
        <v>412.42736125809091</v>
      </c>
      <c r="BC60" s="69">
        <f t="shared" si="11"/>
        <v>1257.9034518371773</v>
      </c>
      <c r="BD60" s="41">
        <f t="shared" si="12"/>
        <v>-125.34845872522691</v>
      </c>
      <c r="BE60" s="62">
        <f t="shared" si="13"/>
        <v>1132.5549931119504</v>
      </c>
      <c r="BF60" s="47">
        <f t="shared" si="14"/>
        <v>1132.5555619807367</v>
      </c>
      <c r="BG60" s="82">
        <v>2</v>
      </c>
      <c r="BH60" s="43" t="s">
        <v>27</v>
      </c>
      <c r="BI60" s="36">
        <v>10</v>
      </c>
      <c r="BJ60" s="36" t="s">
        <v>41</v>
      </c>
      <c r="BK60" s="36" t="s">
        <v>25</v>
      </c>
      <c r="BL60" s="78">
        <v>44286</v>
      </c>
      <c r="BM60" s="51">
        <v>1332.55</v>
      </c>
      <c r="BN60" s="41">
        <v>29565.91</v>
      </c>
      <c r="BO60" s="41"/>
      <c r="BP60" s="41"/>
      <c r="BQ60" s="41"/>
      <c r="BR60" s="41">
        <v>4241.21</v>
      </c>
      <c r="BS60" s="55">
        <v>29565.91</v>
      </c>
      <c r="BT60" s="53">
        <f t="shared" si="15"/>
        <v>318.91999999999825</v>
      </c>
      <c r="BU60" s="49">
        <f t="shared" si="16"/>
        <v>28.12826160291711</v>
      </c>
      <c r="BV60" s="67">
        <f t="shared" si="17"/>
        <v>347.04826160291537</v>
      </c>
      <c r="BW60" s="69">
        <f t="shared" si="18"/>
        <v>1058.4971978888918</v>
      </c>
      <c r="BX60" s="41">
        <f t="shared" si="19"/>
        <v>-150.40364707707826</v>
      </c>
      <c r="BY60" s="62">
        <f t="shared" si="20"/>
        <v>908.09355081181354</v>
      </c>
      <c r="BZ60" s="47">
        <f t="shared" si="21"/>
        <v>708.09911279255027</v>
      </c>
      <c r="CA60" s="82">
        <v>2</v>
      </c>
      <c r="CB60" s="36" t="s">
        <v>27</v>
      </c>
    </row>
    <row r="61" spans="1:80" ht="18" customHeight="1" x14ac:dyDescent="0.2">
      <c r="A61" s="36">
        <v>11</v>
      </c>
      <c r="B61" s="36" t="s">
        <v>42</v>
      </c>
      <c r="C61" s="36" t="s">
        <v>9</v>
      </c>
      <c r="D61" s="37">
        <v>44195</v>
      </c>
      <c r="E61" s="51">
        <v>-2000</v>
      </c>
      <c r="F61" s="41">
        <v>8561.26</v>
      </c>
      <c r="G61" s="41"/>
      <c r="H61" s="41"/>
      <c r="I61" s="41"/>
      <c r="J61" s="41"/>
      <c r="K61" s="55">
        <v>8561.26</v>
      </c>
      <c r="L61" s="53">
        <v>150.34000000000015</v>
      </c>
      <c r="M61" s="49">
        <v>-5.2330628753519886</v>
      </c>
      <c r="N61" s="67">
        <v>145.10693712464817</v>
      </c>
      <c r="O61" s="69">
        <v>442.57615823017687</v>
      </c>
      <c r="P61" s="41">
        <v>-53.902620572374261</v>
      </c>
      <c r="Q61" s="51">
        <v>388.67353765780263</v>
      </c>
      <c r="R61" s="47">
        <v>636.0022731327058</v>
      </c>
      <c r="S61" s="82">
        <v>1</v>
      </c>
      <c r="T61" s="36" t="s">
        <v>27</v>
      </c>
      <c r="U61" s="36">
        <v>11</v>
      </c>
      <c r="V61" s="36" t="s">
        <v>42</v>
      </c>
      <c r="W61" s="36" t="s">
        <v>9</v>
      </c>
      <c r="X61" s="37">
        <v>44223</v>
      </c>
      <c r="Y61" s="51"/>
      <c r="Z61" s="41">
        <v>8684.57</v>
      </c>
      <c r="AA61" s="41"/>
      <c r="AB61" s="41"/>
      <c r="AC61" s="41"/>
      <c r="AD61" s="41"/>
      <c r="AE61" s="55">
        <v>8684.57</v>
      </c>
      <c r="AF61" s="53">
        <f t="shared" si="0"/>
        <v>123.30999999999949</v>
      </c>
      <c r="AG61" s="49">
        <f t="shared" si="1"/>
        <v>15.707052551042093</v>
      </c>
      <c r="AH61" s="67">
        <f t="shared" si="2"/>
        <v>139.01705255104159</v>
      </c>
      <c r="AI61" s="69">
        <f t="shared" si="3"/>
        <v>424.00201028067681</v>
      </c>
      <c r="AJ61" s="41">
        <f t="shared" si="4"/>
        <v>-36.554455868828661</v>
      </c>
      <c r="AK61" s="62">
        <f t="shared" si="5"/>
        <v>387.44755441184816</v>
      </c>
      <c r="AL61" s="47">
        <f t="shared" si="6"/>
        <v>1023.449827544554</v>
      </c>
      <c r="AM61" s="82">
        <v>1</v>
      </c>
      <c r="AN61" s="43" t="s">
        <v>27</v>
      </c>
      <c r="AO61" s="36">
        <v>11</v>
      </c>
      <c r="AP61" s="36" t="s">
        <v>42</v>
      </c>
      <c r="AQ61" s="36" t="s">
        <v>9</v>
      </c>
      <c r="AR61" s="78">
        <v>44254</v>
      </c>
      <c r="AS61" s="51"/>
      <c r="AT61" s="41">
        <v>8819.64</v>
      </c>
      <c r="AU61" s="41"/>
      <c r="AV61" s="41"/>
      <c r="AW61" s="41"/>
      <c r="AX61" s="41"/>
      <c r="AY61" s="55">
        <f t="shared" si="7"/>
        <v>8819.64</v>
      </c>
      <c r="AZ61" s="53">
        <f t="shared" si="8"/>
        <v>135.06999999999971</v>
      </c>
      <c r="BA61" s="49">
        <f t="shared" si="9"/>
        <v>41.596762923792859</v>
      </c>
      <c r="BB61" s="67">
        <f t="shared" si="10"/>
        <v>176.66676292379256</v>
      </c>
      <c r="BC61" s="69">
        <f t="shared" si="11"/>
        <v>538.83362691756724</v>
      </c>
      <c r="BD61" s="41">
        <f t="shared" si="12"/>
        <v>-53.694076874338371</v>
      </c>
      <c r="BE61" s="62">
        <f t="shared" si="13"/>
        <v>485.13955004322889</v>
      </c>
      <c r="BF61" s="47">
        <f t="shared" si="14"/>
        <v>1508.5893775877828</v>
      </c>
      <c r="BG61" s="82">
        <v>1</v>
      </c>
      <c r="BH61" s="43" t="s">
        <v>27</v>
      </c>
      <c r="BI61" s="36">
        <v>11</v>
      </c>
      <c r="BJ61" s="36" t="s">
        <v>42</v>
      </c>
      <c r="BK61" s="36" t="s">
        <v>9</v>
      </c>
      <c r="BL61" s="78">
        <v>44281</v>
      </c>
      <c r="BM61" s="51">
        <v>2000</v>
      </c>
      <c r="BN61" s="41">
        <v>8937.84</v>
      </c>
      <c r="BO61" s="41"/>
      <c r="BP61" s="41"/>
      <c r="BQ61" s="41"/>
      <c r="BR61" s="41"/>
      <c r="BS61" s="55">
        <v>8937.84</v>
      </c>
      <c r="BT61" s="53">
        <f t="shared" si="15"/>
        <v>118.20000000000073</v>
      </c>
      <c r="BU61" s="49">
        <f t="shared" si="16"/>
        <v>10.425061211165312</v>
      </c>
      <c r="BV61" s="67">
        <f t="shared" si="17"/>
        <v>128.62506121116604</v>
      </c>
      <c r="BW61" s="69">
        <f t="shared" si="18"/>
        <v>392.3064366940564</v>
      </c>
      <c r="BX61" s="41">
        <f t="shared" si="19"/>
        <v>-55.743481388783572</v>
      </c>
      <c r="BY61" s="62">
        <f t="shared" si="20"/>
        <v>336.56295530527285</v>
      </c>
      <c r="BZ61" s="47">
        <f t="shared" si="21"/>
        <v>-154.84766710694436</v>
      </c>
      <c r="CA61" s="82">
        <v>1</v>
      </c>
      <c r="CB61" s="36" t="s">
        <v>27</v>
      </c>
    </row>
    <row r="62" spans="1:80" ht="18" customHeight="1" x14ac:dyDescent="0.2">
      <c r="A62" s="36">
        <v>12</v>
      </c>
      <c r="B62" s="36" t="s">
        <v>43</v>
      </c>
      <c r="C62" s="36" t="s">
        <v>8</v>
      </c>
      <c r="D62" s="37">
        <v>44196</v>
      </c>
      <c r="E62" s="51">
        <v>4500</v>
      </c>
      <c r="F62" s="41">
        <v>40434.239999999998</v>
      </c>
      <c r="G62" s="41"/>
      <c r="H62" s="41"/>
      <c r="I62" s="41"/>
      <c r="J62" s="41"/>
      <c r="K62" s="55">
        <v>40434.239999999998</v>
      </c>
      <c r="L62" s="53">
        <v>1013</v>
      </c>
      <c r="M62" s="49">
        <v>-35.260693712462142</v>
      </c>
      <c r="N62" s="67">
        <v>977.73930628753783</v>
      </c>
      <c r="O62" s="69">
        <v>2982.1048841769903</v>
      </c>
      <c r="P62" s="41">
        <v>-363.19911294276358</v>
      </c>
      <c r="Q62" s="51">
        <v>2618.9057712342264</v>
      </c>
      <c r="R62" s="47">
        <v>516.49402792918363</v>
      </c>
      <c r="S62" s="82">
        <v>1</v>
      </c>
      <c r="T62" s="36" t="s">
        <v>27</v>
      </c>
      <c r="U62" s="36">
        <v>12</v>
      </c>
      <c r="V62" s="36" t="s">
        <v>43</v>
      </c>
      <c r="W62" s="36" t="s">
        <v>8</v>
      </c>
      <c r="X62" s="37">
        <v>44228</v>
      </c>
      <c r="Y62" s="51">
        <v>2000</v>
      </c>
      <c r="Z62" s="41">
        <v>41433.72</v>
      </c>
      <c r="AA62" s="41"/>
      <c r="AB62" s="41"/>
      <c r="AC62" s="41"/>
      <c r="AD62" s="41"/>
      <c r="AE62" s="55">
        <v>41433.72</v>
      </c>
      <c r="AF62" s="53">
        <f t="shared" si="0"/>
        <v>999.4800000000032</v>
      </c>
      <c r="AG62" s="49">
        <f t="shared" si="1"/>
        <v>127.31234193265482</v>
      </c>
      <c r="AH62" s="67">
        <f t="shared" si="2"/>
        <v>1126.792341932658</v>
      </c>
      <c r="AI62" s="69">
        <f t="shared" si="3"/>
        <v>3436.7166428946066</v>
      </c>
      <c r="AJ62" s="41">
        <f t="shared" si="4"/>
        <v>-296.28941328178684</v>
      </c>
      <c r="AK62" s="62">
        <f t="shared" si="5"/>
        <v>3140.4272296128197</v>
      </c>
      <c r="AL62" s="47">
        <f t="shared" si="6"/>
        <v>1656.9212575420033</v>
      </c>
      <c r="AM62" s="82">
        <v>1</v>
      </c>
      <c r="AN62" s="43" t="s">
        <v>27</v>
      </c>
      <c r="AO62" s="36">
        <v>12</v>
      </c>
      <c r="AP62" s="36" t="s">
        <v>43</v>
      </c>
      <c r="AQ62" s="36" t="s">
        <v>8</v>
      </c>
      <c r="AR62" s="78">
        <v>44255</v>
      </c>
      <c r="AS62" s="51">
        <v>2000</v>
      </c>
      <c r="AT62" s="41">
        <v>42137.22</v>
      </c>
      <c r="AU62" s="41"/>
      <c r="AV62" s="41"/>
      <c r="AW62" s="41"/>
      <c r="AX62" s="41"/>
      <c r="AY62" s="55">
        <f t="shared" si="7"/>
        <v>42137.22</v>
      </c>
      <c r="AZ62" s="53">
        <f t="shared" si="8"/>
        <v>703.5</v>
      </c>
      <c r="BA62" s="49">
        <f t="shared" si="9"/>
        <v>216.65301485813535</v>
      </c>
      <c r="BB62" s="67">
        <f t="shared" si="10"/>
        <v>920.15301485813529</v>
      </c>
      <c r="BC62" s="69">
        <f t="shared" si="11"/>
        <v>2806.4666953173123</v>
      </c>
      <c r="BD62" s="41">
        <f t="shared" si="12"/>
        <v>-279.66079130152605</v>
      </c>
      <c r="BE62" s="62">
        <f t="shared" si="13"/>
        <v>2526.8059040157864</v>
      </c>
      <c r="BF62" s="47">
        <f t="shared" si="14"/>
        <v>2183.7271615577897</v>
      </c>
      <c r="BG62" s="82">
        <v>1</v>
      </c>
      <c r="BH62" s="43" t="s">
        <v>27</v>
      </c>
      <c r="BI62" s="36">
        <v>12</v>
      </c>
      <c r="BJ62" s="36" t="s">
        <v>43</v>
      </c>
      <c r="BK62" s="36" t="s">
        <v>8</v>
      </c>
      <c r="BL62" s="78">
        <v>44286</v>
      </c>
      <c r="BM62" s="51">
        <v>4000</v>
      </c>
      <c r="BN62" s="41">
        <v>42688.67</v>
      </c>
      <c r="BO62" s="41"/>
      <c r="BP62" s="41"/>
      <c r="BQ62" s="41"/>
      <c r="BR62" s="41"/>
      <c r="BS62" s="55">
        <v>42688.67</v>
      </c>
      <c r="BT62" s="53">
        <f t="shared" si="15"/>
        <v>551.44999999999709</v>
      </c>
      <c r="BU62" s="49">
        <f t="shared" si="16"/>
        <v>48.637055878993614</v>
      </c>
      <c r="BV62" s="67">
        <f t="shared" si="17"/>
        <v>600.08705587899067</v>
      </c>
      <c r="BW62" s="69">
        <f t="shared" si="18"/>
        <v>1830.2655204309215</v>
      </c>
      <c r="BX62" s="41">
        <f t="shared" si="19"/>
        <v>-260.06550602237178</v>
      </c>
      <c r="BY62" s="62">
        <f t="shared" si="20"/>
        <v>1570.2000144085496</v>
      </c>
      <c r="BZ62" s="47">
        <f t="shared" si="21"/>
        <v>-246.07282403366071</v>
      </c>
      <c r="CA62" s="82">
        <v>1</v>
      </c>
      <c r="CB62" s="36" t="s">
        <v>27</v>
      </c>
    </row>
    <row r="63" spans="1:80" ht="18" customHeight="1" x14ac:dyDescent="0.2">
      <c r="A63" s="36">
        <v>13</v>
      </c>
      <c r="B63" s="36" t="s">
        <v>44</v>
      </c>
      <c r="C63" s="36" t="s">
        <v>13</v>
      </c>
      <c r="D63" s="37">
        <v>44196</v>
      </c>
      <c r="E63" s="51"/>
      <c r="F63" s="41">
        <v>2464.2400000000002</v>
      </c>
      <c r="G63" s="41"/>
      <c r="H63" s="41"/>
      <c r="I63" s="41"/>
      <c r="J63" s="41"/>
      <c r="K63" s="55">
        <v>2464.2400000000002</v>
      </c>
      <c r="L63" s="53">
        <v>6.3600000000001273</v>
      </c>
      <c r="M63" s="49">
        <v>-0.22138007108713104</v>
      </c>
      <c r="N63" s="67">
        <v>6.1386199289129966</v>
      </c>
      <c r="O63" s="69">
        <v>18.722790783184639</v>
      </c>
      <c r="P63" s="41">
        <v>-2.2803024267680381</v>
      </c>
      <c r="Q63" s="51">
        <v>16.4424883564166</v>
      </c>
      <c r="R63" s="47">
        <v>-588.26060497526066</v>
      </c>
      <c r="S63" s="82">
        <v>1</v>
      </c>
      <c r="T63" s="36" t="s">
        <v>27</v>
      </c>
      <c r="U63" s="36">
        <v>13</v>
      </c>
      <c r="V63" s="36" t="s">
        <v>44</v>
      </c>
      <c r="W63" s="36" t="s">
        <v>13</v>
      </c>
      <c r="X63" s="37">
        <v>44228</v>
      </c>
      <c r="Y63" s="51"/>
      <c r="Z63" s="41">
        <v>2464.5</v>
      </c>
      <c r="AA63" s="41"/>
      <c r="AB63" s="41"/>
      <c r="AC63" s="41"/>
      <c r="AD63" s="41"/>
      <c r="AE63" s="55">
        <v>2464.5</v>
      </c>
      <c r="AF63" s="53">
        <f t="shared" si="0"/>
        <v>0.25999999999976353</v>
      </c>
      <c r="AG63" s="49">
        <f t="shared" si="1"/>
        <v>3.3118430486312925E-2</v>
      </c>
      <c r="AH63" s="67">
        <f t="shared" si="2"/>
        <v>0.29311843048607644</v>
      </c>
      <c r="AI63" s="69">
        <f t="shared" si="3"/>
        <v>0.89401121298253305</v>
      </c>
      <c r="AJ63" s="41">
        <f t="shared" si="4"/>
        <v>-7.7075326623038246E-2</v>
      </c>
      <c r="AK63" s="62">
        <f t="shared" si="5"/>
        <v>0.81693588635949477</v>
      </c>
      <c r="AL63" s="47">
        <f t="shared" si="6"/>
        <v>-587.44366908890117</v>
      </c>
      <c r="AM63" s="82">
        <v>1</v>
      </c>
      <c r="AN63" s="43" t="s">
        <v>27</v>
      </c>
      <c r="AO63" s="36">
        <v>13</v>
      </c>
      <c r="AP63" s="36" t="s">
        <v>44</v>
      </c>
      <c r="AQ63" s="36" t="s">
        <v>13</v>
      </c>
      <c r="AR63" s="78">
        <v>44255</v>
      </c>
      <c r="AS63" s="51"/>
      <c r="AT63" s="41">
        <v>2465.13</v>
      </c>
      <c r="AU63" s="41"/>
      <c r="AV63" s="41"/>
      <c r="AW63" s="41"/>
      <c r="AX63" s="41"/>
      <c r="AY63" s="55">
        <f t="shared" si="7"/>
        <v>2465.13</v>
      </c>
      <c r="AZ63" s="53">
        <f t="shared" si="8"/>
        <v>0.63000000000010914</v>
      </c>
      <c r="BA63" s="49">
        <f t="shared" si="9"/>
        <v>0.19401762524612498</v>
      </c>
      <c r="BB63" s="67">
        <f t="shared" si="10"/>
        <v>0.82401762524623412</v>
      </c>
      <c r="BC63" s="69">
        <f t="shared" si="11"/>
        <v>2.5132537570010141</v>
      </c>
      <c r="BD63" s="41">
        <f t="shared" si="12"/>
        <v>-0.25044249967305188</v>
      </c>
      <c r="BE63" s="62">
        <f t="shared" si="13"/>
        <v>2.2628112573279622</v>
      </c>
      <c r="BF63" s="47">
        <f t="shared" si="14"/>
        <v>-585.18085783157323</v>
      </c>
      <c r="BG63" s="82">
        <v>1</v>
      </c>
      <c r="BH63" s="43" t="s">
        <v>27</v>
      </c>
      <c r="BI63" s="36">
        <v>13</v>
      </c>
      <c r="BJ63" s="36" t="s">
        <v>44</v>
      </c>
      <c r="BK63" s="36" t="s">
        <v>13</v>
      </c>
      <c r="BL63" s="78">
        <v>44286</v>
      </c>
      <c r="BM63" s="51"/>
      <c r="BN63" s="41">
        <v>2465.9500000000003</v>
      </c>
      <c r="BO63" s="41"/>
      <c r="BP63" s="41"/>
      <c r="BQ63" s="41"/>
      <c r="BR63" s="41"/>
      <c r="BS63" s="55">
        <v>2465.9500000000003</v>
      </c>
      <c r="BT63" s="53">
        <f t="shared" si="15"/>
        <v>0.82000000000016371</v>
      </c>
      <c r="BU63" s="49">
        <f t="shared" si="16"/>
        <v>7.2322759671380799E-2</v>
      </c>
      <c r="BV63" s="67">
        <f t="shared" si="17"/>
        <v>0.89232275967154451</v>
      </c>
      <c r="BW63" s="69">
        <f t="shared" si="18"/>
        <v>2.7215844169982106</v>
      </c>
      <c r="BX63" s="41">
        <f t="shared" si="19"/>
        <v>-0.38671450709654293</v>
      </c>
      <c r="BY63" s="62">
        <f t="shared" si="20"/>
        <v>2.3348699099016677</v>
      </c>
      <c r="BZ63" s="47">
        <f t="shared" si="21"/>
        <v>-582.84598792167162</v>
      </c>
      <c r="CA63" s="82">
        <v>1</v>
      </c>
      <c r="CB63" s="36" t="s">
        <v>27</v>
      </c>
    </row>
    <row r="64" spans="1:80" ht="18" customHeight="1" x14ac:dyDescent="0.2">
      <c r="A64" s="36">
        <v>14</v>
      </c>
      <c r="B64" s="36" t="s">
        <v>45</v>
      </c>
      <c r="C64" s="36" t="s">
        <v>32</v>
      </c>
      <c r="D64" s="37">
        <v>44196</v>
      </c>
      <c r="E64" s="51"/>
      <c r="F64" s="41">
        <v>20180.48</v>
      </c>
      <c r="G64" s="41"/>
      <c r="H64" s="41"/>
      <c r="I64" s="41"/>
      <c r="J64" s="41">
        <v>888.72000000000037</v>
      </c>
      <c r="K64" s="55">
        <v>20180.48</v>
      </c>
      <c r="L64" s="53">
        <v>449.36000000000058</v>
      </c>
      <c r="M64" s="49">
        <v>-15.641407035174739</v>
      </c>
      <c r="N64" s="67">
        <v>433.71859296482586</v>
      </c>
      <c r="O64" s="69">
        <v>1322.8417085427188</v>
      </c>
      <c r="P64" s="41">
        <v>-161.11268844221169</v>
      </c>
      <c r="Q64" s="51">
        <v>1161.7290201005071</v>
      </c>
      <c r="R64" s="47">
        <v>-2448.7926991298391</v>
      </c>
      <c r="S64" s="82">
        <v>2</v>
      </c>
      <c r="T64" s="36" t="s">
        <v>27</v>
      </c>
      <c r="U64" s="36">
        <v>14</v>
      </c>
      <c r="V64" s="36" t="s">
        <v>45</v>
      </c>
      <c r="W64" s="36" t="s">
        <v>32</v>
      </c>
      <c r="X64" s="37">
        <v>44228</v>
      </c>
      <c r="Y64" s="51"/>
      <c r="Z64" s="41">
        <v>20745.12</v>
      </c>
      <c r="AA64" s="41"/>
      <c r="AB64" s="41"/>
      <c r="AC64" s="41"/>
      <c r="AD64" s="41">
        <v>888.72000000000037</v>
      </c>
      <c r="AE64" s="55">
        <v>20745.12</v>
      </c>
      <c r="AF64" s="53">
        <f t="shared" si="0"/>
        <v>564.63999999999942</v>
      </c>
      <c r="AG64" s="49">
        <f t="shared" si="1"/>
        <v>71.923040730033534</v>
      </c>
      <c r="AH64" s="67">
        <f t="shared" si="2"/>
        <v>636.56304073003298</v>
      </c>
      <c r="AI64" s="69">
        <f t="shared" si="3"/>
        <v>1941.5172742266004</v>
      </c>
      <c r="AJ64" s="41">
        <f t="shared" si="4"/>
        <v>-167.38389394027638</v>
      </c>
      <c r="AK64" s="62">
        <f t="shared" si="5"/>
        <v>1774.1333802863242</v>
      </c>
      <c r="AL64" s="47">
        <f t="shared" si="6"/>
        <v>-674.65931884351494</v>
      </c>
      <c r="AM64" s="82">
        <v>2</v>
      </c>
      <c r="AN64" s="43" t="s">
        <v>27</v>
      </c>
      <c r="AO64" s="36">
        <v>14</v>
      </c>
      <c r="AP64" s="36" t="s">
        <v>45</v>
      </c>
      <c r="AQ64" s="36" t="s">
        <v>32</v>
      </c>
      <c r="AR64" s="78">
        <v>44255</v>
      </c>
      <c r="AS64" s="51">
        <v>3000</v>
      </c>
      <c r="AT64" s="41">
        <v>21136.99</v>
      </c>
      <c r="AU64" s="41"/>
      <c r="AV64" s="41"/>
      <c r="AW64" s="41"/>
      <c r="AX64" s="41">
        <v>888.72000000000037</v>
      </c>
      <c r="AY64" s="55">
        <f t="shared" si="7"/>
        <v>21136.99</v>
      </c>
      <c r="AZ64" s="53">
        <f t="shared" si="8"/>
        <v>391.87000000000262</v>
      </c>
      <c r="BA64" s="49">
        <f t="shared" si="9"/>
        <v>120.6820425479148</v>
      </c>
      <c r="BB64" s="67">
        <f t="shared" si="10"/>
        <v>512.55204254791738</v>
      </c>
      <c r="BC64" s="69">
        <f t="shared" si="11"/>
        <v>1563.2837297711478</v>
      </c>
      <c r="BD64" s="41">
        <f t="shared" si="12"/>
        <v>-155.77921007438485</v>
      </c>
      <c r="BE64" s="62">
        <f t="shared" si="13"/>
        <v>1407.5045196967631</v>
      </c>
      <c r="BF64" s="47">
        <f t="shared" si="14"/>
        <v>-2267.1547991467519</v>
      </c>
      <c r="BG64" s="82">
        <v>2</v>
      </c>
      <c r="BH64" s="43" t="s">
        <v>27</v>
      </c>
      <c r="BI64" s="36">
        <v>14</v>
      </c>
      <c r="BJ64" s="36" t="s">
        <v>45</v>
      </c>
      <c r="BK64" s="36" t="s">
        <v>32</v>
      </c>
      <c r="BL64" s="78">
        <v>44286</v>
      </c>
      <c r="BM64" s="51"/>
      <c r="BN64" s="41">
        <v>21423.39</v>
      </c>
      <c r="BO64" s="41"/>
      <c r="BP64" s="41"/>
      <c r="BQ64" s="41"/>
      <c r="BR64" s="41">
        <v>888.72000000000037</v>
      </c>
      <c r="BS64" s="55">
        <v>21423.39</v>
      </c>
      <c r="BT64" s="53">
        <f t="shared" si="15"/>
        <v>286.39999999999782</v>
      </c>
      <c r="BU64" s="49">
        <f t="shared" si="16"/>
        <v>25.260046792535569</v>
      </c>
      <c r="BV64" s="67">
        <f t="shared" si="17"/>
        <v>311.66004679253336</v>
      </c>
      <c r="BW64" s="69">
        <f t="shared" si="18"/>
        <v>950.5631427172267</v>
      </c>
      <c r="BX64" s="41">
        <f t="shared" si="19"/>
        <v>-135.06711564930112</v>
      </c>
      <c r="BY64" s="62">
        <f t="shared" si="20"/>
        <v>815.49602706792552</v>
      </c>
      <c r="BZ64" s="47">
        <f t="shared" si="21"/>
        <v>-1451.6587720788264</v>
      </c>
      <c r="CA64" s="82">
        <v>2</v>
      </c>
      <c r="CB64" s="36" t="s">
        <v>27</v>
      </c>
    </row>
    <row r="65" spans="1:80" ht="18" customHeight="1" x14ac:dyDescent="0.2">
      <c r="A65" s="36">
        <v>15</v>
      </c>
      <c r="B65" s="36" t="s">
        <v>46</v>
      </c>
      <c r="C65" s="36" t="s">
        <v>87</v>
      </c>
      <c r="D65" s="37">
        <v>44196</v>
      </c>
      <c r="E65" s="51"/>
      <c r="F65" s="41">
        <v>13359.06</v>
      </c>
      <c r="G65" s="41">
        <v>90.64</v>
      </c>
      <c r="H65" s="41">
        <v>-7969.5899999999992</v>
      </c>
      <c r="I65" s="41">
        <v>1067.8600000000001</v>
      </c>
      <c r="J65" s="41"/>
      <c r="K65" s="55">
        <v>6547.9699999999993</v>
      </c>
      <c r="L65" s="53">
        <v>273.96999999999935</v>
      </c>
      <c r="M65" s="49">
        <v>-9.5363990685125675</v>
      </c>
      <c r="N65" s="67">
        <v>264.43360093148675</v>
      </c>
      <c r="O65" s="69">
        <v>806.5224828410345</v>
      </c>
      <c r="P65" s="41">
        <v>-98.228688028557428</v>
      </c>
      <c r="Q65" s="51">
        <v>708.29379481247702</v>
      </c>
      <c r="R65" s="47">
        <v>-2101.3751478737149</v>
      </c>
      <c r="S65" s="82">
        <v>2</v>
      </c>
      <c r="T65" s="36" t="s">
        <v>27</v>
      </c>
      <c r="U65" s="36">
        <v>15</v>
      </c>
      <c r="V65" s="36" t="s">
        <v>46</v>
      </c>
      <c r="W65" s="36" t="s">
        <v>87</v>
      </c>
      <c r="X65" s="37">
        <v>44228</v>
      </c>
      <c r="Y65" s="51"/>
      <c r="Z65" s="41">
        <v>13657.130000000001</v>
      </c>
      <c r="AA65" s="41">
        <v>90.64</v>
      </c>
      <c r="AB65" s="41">
        <v>-7969.5899999999992</v>
      </c>
      <c r="AC65" s="41">
        <v>1067.8600000000001</v>
      </c>
      <c r="AD65" s="41"/>
      <c r="AE65" s="55">
        <v>6846.0400000000009</v>
      </c>
      <c r="AF65" s="53">
        <f t="shared" si="0"/>
        <v>298.07000000000153</v>
      </c>
      <c r="AG65" s="49">
        <f t="shared" si="1"/>
        <v>37.967732981016624</v>
      </c>
      <c r="AH65" s="67">
        <f t="shared" si="2"/>
        <v>336.03773298101817</v>
      </c>
      <c r="AI65" s="69">
        <f t="shared" si="3"/>
        <v>1024.9150855921052</v>
      </c>
      <c r="AJ65" s="41">
        <f t="shared" si="4"/>
        <v>-88.360933102115467</v>
      </c>
      <c r="AK65" s="62">
        <f t="shared" si="5"/>
        <v>936.55415248998975</v>
      </c>
      <c r="AL65" s="47">
        <f t="shared" si="6"/>
        <v>-1164.8209953837252</v>
      </c>
      <c r="AM65" s="82">
        <v>2</v>
      </c>
      <c r="AN65" s="43" t="s">
        <v>27</v>
      </c>
      <c r="AO65" s="36">
        <v>15</v>
      </c>
      <c r="AP65" s="36" t="s">
        <v>46</v>
      </c>
      <c r="AQ65" s="36" t="s">
        <v>87</v>
      </c>
      <c r="AR65" s="78">
        <v>44255</v>
      </c>
      <c r="AS65" s="51">
        <v>3000</v>
      </c>
      <c r="AT65" s="41">
        <v>14075.470000000001</v>
      </c>
      <c r="AU65" s="41">
        <v>90.64</v>
      </c>
      <c r="AV65" s="41">
        <v>-7969.5899999999992</v>
      </c>
      <c r="AW65" s="41">
        <v>1067.8600000000001</v>
      </c>
      <c r="AX65" s="41"/>
      <c r="AY65" s="55">
        <f t="shared" si="7"/>
        <v>7264.380000000001</v>
      </c>
      <c r="AZ65" s="53">
        <f t="shared" si="8"/>
        <v>418.34000000000015</v>
      </c>
      <c r="BA65" s="49">
        <f t="shared" si="9"/>
        <v>128.83386245309507</v>
      </c>
      <c r="BB65" s="67">
        <f t="shared" si="10"/>
        <v>547.17386245309524</v>
      </c>
      <c r="BC65" s="69">
        <f t="shared" si="11"/>
        <v>1668.8802804819404</v>
      </c>
      <c r="BD65" s="41">
        <f t="shared" si="12"/>
        <v>-166.30177033842287</v>
      </c>
      <c r="BE65" s="62">
        <f t="shared" si="13"/>
        <v>1502.5785101435176</v>
      </c>
      <c r="BF65" s="47">
        <f t="shared" si="14"/>
        <v>-2662.2424852402073</v>
      </c>
      <c r="BG65" s="82">
        <v>2</v>
      </c>
      <c r="BH65" s="43" t="s">
        <v>27</v>
      </c>
      <c r="BI65" s="36">
        <v>15</v>
      </c>
      <c r="BJ65" s="36" t="s">
        <v>46</v>
      </c>
      <c r="BK65" s="36" t="s">
        <v>87</v>
      </c>
      <c r="BL65" s="78">
        <v>44286</v>
      </c>
      <c r="BM65" s="51"/>
      <c r="BN65" s="41">
        <v>14223.33</v>
      </c>
      <c r="BO65" s="41">
        <v>90.64</v>
      </c>
      <c r="BP65" s="41">
        <v>-7969.5899999999992</v>
      </c>
      <c r="BQ65" s="41">
        <v>1067.8600000000001</v>
      </c>
      <c r="BR65" s="41"/>
      <c r="BS65" s="55">
        <v>7412.24</v>
      </c>
      <c r="BT65" s="53">
        <f t="shared" si="15"/>
        <v>147.85999999999876</v>
      </c>
      <c r="BU65" s="49">
        <f t="shared" si="16"/>
        <v>13.041028347570903</v>
      </c>
      <c r="BV65" s="67">
        <f t="shared" si="17"/>
        <v>160.90102834756968</v>
      </c>
      <c r="BW65" s="69">
        <f t="shared" si="18"/>
        <v>490.74813646008749</v>
      </c>
      <c r="BX65" s="41">
        <f t="shared" si="19"/>
        <v>-69.731228072296275</v>
      </c>
      <c r="BY65" s="62">
        <f t="shared" si="20"/>
        <v>421.0169083877912</v>
      </c>
      <c r="BZ65" s="47">
        <f t="shared" si="21"/>
        <v>-2241.225576852416</v>
      </c>
      <c r="CA65" s="82">
        <v>2</v>
      </c>
      <c r="CB65" s="36" t="s">
        <v>27</v>
      </c>
    </row>
    <row r="66" spans="1:80" ht="18" customHeight="1" x14ac:dyDescent="0.2">
      <c r="A66" s="36">
        <v>16</v>
      </c>
      <c r="B66" s="36" t="s">
        <v>84</v>
      </c>
      <c r="C66" s="36" t="s">
        <v>82</v>
      </c>
      <c r="D66" s="37">
        <v>44196</v>
      </c>
      <c r="E66" s="51"/>
      <c r="F66" s="41">
        <v>8373.27</v>
      </c>
      <c r="G66" s="41">
        <v>5.01</v>
      </c>
      <c r="H66" s="41">
        <v>-5890.88</v>
      </c>
      <c r="I66" s="41"/>
      <c r="J66" s="41"/>
      <c r="K66" s="55">
        <v>2487.4000000000005</v>
      </c>
      <c r="L66" s="53">
        <v>0</v>
      </c>
      <c r="M66" s="49">
        <v>0</v>
      </c>
      <c r="N66" s="67">
        <v>0</v>
      </c>
      <c r="O66" s="69">
        <v>0</v>
      </c>
      <c r="P66" s="41">
        <v>0</v>
      </c>
      <c r="Q66" s="51">
        <v>0</v>
      </c>
      <c r="R66" s="47">
        <v>-1221.3696559609484</v>
      </c>
      <c r="S66" s="82">
        <v>2</v>
      </c>
      <c r="T66" s="36" t="s">
        <v>27</v>
      </c>
      <c r="U66" s="36">
        <v>16</v>
      </c>
      <c r="V66" s="36" t="s">
        <v>84</v>
      </c>
      <c r="W66" s="36" t="s">
        <v>82</v>
      </c>
      <c r="X66" s="37">
        <v>44228</v>
      </c>
      <c r="Y66" s="51"/>
      <c r="Z66" s="41">
        <v>8373.27</v>
      </c>
      <c r="AA66" s="41">
        <v>5.01</v>
      </c>
      <c r="AB66" s="41">
        <v>-5890.88</v>
      </c>
      <c r="AC66" s="41"/>
      <c r="AD66" s="41"/>
      <c r="AE66" s="55">
        <v>2487.4000000000005</v>
      </c>
      <c r="AF66" s="53">
        <f t="shared" si="0"/>
        <v>0</v>
      </c>
      <c r="AG66" s="49">
        <f t="shared" si="1"/>
        <v>0</v>
      </c>
      <c r="AH66" s="67">
        <f t="shared" si="2"/>
        <v>0</v>
      </c>
      <c r="AI66" s="69">
        <f t="shared" si="3"/>
        <v>0</v>
      </c>
      <c r="AJ66" s="41">
        <f t="shared" si="4"/>
        <v>0</v>
      </c>
      <c r="AK66" s="62">
        <f t="shared" si="5"/>
        <v>0</v>
      </c>
      <c r="AL66" s="47">
        <f t="shared" si="6"/>
        <v>-1221.3696559609484</v>
      </c>
      <c r="AM66" s="82">
        <v>2</v>
      </c>
      <c r="AN66" s="43" t="s">
        <v>27</v>
      </c>
      <c r="AO66" s="36">
        <v>16</v>
      </c>
      <c r="AP66" s="36" t="s">
        <v>84</v>
      </c>
      <c r="AQ66" s="36" t="s">
        <v>82</v>
      </c>
      <c r="AR66" s="78">
        <v>44255</v>
      </c>
      <c r="AS66" s="51"/>
      <c r="AT66" s="41">
        <v>8373.27</v>
      </c>
      <c r="AU66" s="41">
        <v>5.01</v>
      </c>
      <c r="AV66" s="41">
        <v>-5890.88</v>
      </c>
      <c r="AW66" s="41"/>
      <c r="AX66" s="41"/>
      <c r="AY66" s="55">
        <f t="shared" si="7"/>
        <v>2487.4000000000005</v>
      </c>
      <c r="AZ66" s="53">
        <f t="shared" si="8"/>
        <v>0</v>
      </c>
      <c r="BA66" s="49">
        <f t="shared" si="9"/>
        <v>0</v>
      </c>
      <c r="BB66" s="67">
        <f t="shared" si="10"/>
        <v>0</v>
      </c>
      <c r="BC66" s="69">
        <f t="shared" si="11"/>
        <v>0</v>
      </c>
      <c r="BD66" s="41">
        <f t="shared" si="12"/>
        <v>0</v>
      </c>
      <c r="BE66" s="62">
        <f t="shared" si="13"/>
        <v>0</v>
      </c>
      <c r="BF66" s="47">
        <f t="shared" si="14"/>
        <v>-1221.3696559609484</v>
      </c>
      <c r="BG66" s="82">
        <v>2</v>
      </c>
      <c r="BH66" s="43" t="s">
        <v>27</v>
      </c>
      <c r="BI66" s="36">
        <v>16</v>
      </c>
      <c r="BJ66" s="36" t="s">
        <v>84</v>
      </c>
      <c r="BK66" s="36" t="s">
        <v>82</v>
      </c>
      <c r="BL66" s="78">
        <v>44286</v>
      </c>
      <c r="BM66" s="51"/>
      <c r="BN66" s="41">
        <v>8373.27</v>
      </c>
      <c r="BO66" s="41">
        <v>5.01</v>
      </c>
      <c r="BP66" s="41">
        <v>-5890.88</v>
      </c>
      <c r="BQ66" s="41"/>
      <c r="BR66" s="41"/>
      <c r="BS66" s="55">
        <v>2487.4000000000005</v>
      </c>
      <c r="BT66" s="53">
        <f t="shared" si="15"/>
        <v>0</v>
      </c>
      <c r="BU66" s="49">
        <f t="shared" si="16"/>
        <v>0</v>
      </c>
      <c r="BV66" s="67">
        <f t="shared" si="17"/>
        <v>0</v>
      </c>
      <c r="BW66" s="69">
        <f t="shared" si="18"/>
        <v>0</v>
      </c>
      <c r="BX66" s="41">
        <f t="shared" si="19"/>
        <v>0</v>
      </c>
      <c r="BY66" s="62">
        <f t="shared" si="20"/>
        <v>0</v>
      </c>
      <c r="BZ66" s="47">
        <f t="shared" si="21"/>
        <v>-1221.3696559609484</v>
      </c>
      <c r="CA66" s="82">
        <v>2</v>
      </c>
      <c r="CB66" s="36" t="s">
        <v>27</v>
      </c>
    </row>
    <row r="67" spans="1:80" ht="18" customHeight="1" x14ac:dyDescent="0.2">
      <c r="A67" s="36">
        <v>17</v>
      </c>
      <c r="B67" s="36" t="s">
        <v>47</v>
      </c>
      <c r="C67" s="36" t="s">
        <v>74</v>
      </c>
      <c r="D67" s="37">
        <v>44196</v>
      </c>
      <c r="E67" s="51"/>
      <c r="F67" s="41">
        <v>569.75</v>
      </c>
      <c r="G67" s="41"/>
      <c r="H67" s="41"/>
      <c r="I67" s="41">
        <v>1556.52</v>
      </c>
      <c r="J67" s="41"/>
      <c r="K67" s="55">
        <v>2126.27</v>
      </c>
      <c r="L67" s="53">
        <v>0</v>
      </c>
      <c r="M67" s="49">
        <v>0</v>
      </c>
      <c r="N67" s="67">
        <v>0</v>
      </c>
      <c r="O67" s="69">
        <v>0</v>
      </c>
      <c r="P67" s="41">
        <v>0</v>
      </c>
      <c r="Q67" s="51">
        <v>0</v>
      </c>
      <c r="R67" s="47">
        <v>278.28534248434272</v>
      </c>
      <c r="S67" s="82">
        <v>2</v>
      </c>
      <c r="T67" s="36" t="s">
        <v>27</v>
      </c>
      <c r="U67" s="36">
        <v>17</v>
      </c>
      <c r="V67" s="36" t="s">
        <v>47</v>
      </c>
      <c r="W67" s="36" t="s">
        <v>74</v>
      </c>
      <c r="X67" s="37">
        <v>44228</v>
      </c>
      <c r="Y67" s="51"/>
      <c r="Z67" s="41">
        <v>569.75</v>
      </c>
      <c r="AA67" s="41"/>
      <c r="AB67" s="41"/>
      <c r="AC67" s="41">
        <v>1556.52</v>
      </c>
      <c r="AD67" s="41"/>
      <c r="AE67" s="55">
        <v>2126.27</v>
      </c>
      <c r="AF67" s="53">
        <f t="shared" si="0"/>
        <v>0</v>
      </c>
      <c r="AG67" s="49">
        <f t="shared" si="1"/>
        <v>0</v>
      </c>
      <c r="AH67" s="67">
        <f t="shared" si="2"/>
        <v>0</v>
      </c>
      <c r="AI67" s="69">
        <f t="shared" si="3"/>
        <v>0</v>
      </c>
      <c r="AJ67" s="41">
        <f t="shared" si="4"/>
        <v>0</v>
      </c>
      <c r="AK67" s="62">
        <f t="shared" si="5"/>
        <v>0</v>
      </c>
      <c r="AL67" s="47">
        <f t="shared" si="6"/>
        <v>278.28534248434272</v>
      </c>
      <c r="AM67" s="82">
        <v>2</v>
      </c>
      <c r="AN67" s="43" t="s">
        <v>27</v>
      </c>
      <c r="AO67" s="36">
        <v>17</v>
      </c>
      <c r="AP67" s="36" t="s">
        <v>47</v>
      </c>
      <c r="AQ67" s="36" t="s">
        <v>74</v>
      </c>
      <c r="AR67" s="78">
        <v>44255</v>
      </c>
      <c r="AS67" s="51"/>
      <c r="AT67" s="41">
        <v>569.75</v>
      </c>
      <c r="AU67" s="41"/>
      <c r="AV67" s="41"/>
      <c r="AW67" s="41">
        <v>1556.52</v>
      </c>
      <c r="AX67" s="41"/>
      <c r="AY67" s="55">
        <f t="shared" si="7"/>
        <v>2126.27</v>
      </c>
      <c r="AZ67" s="53">
        <f t="shared" si="8"/>
        <v>0</v>
      </c>
      <c r="BA67" s="49">
        <f t="shared" si="9"/>
        <v>0</v>
      </c>
      <c r="BB67" s="67">
        <f t="shared" si="10"/>
        <v>0</v>
      </c>
      <c r="BC67" s="69">
        <f t="shared" si="11"/>
        <v>0</v>
      </c>
      <c r="BD67" s="41">
        <f t="shared" si="12"/>
        <v>0</v>
      </c>
      <c r="BE67" s="62">
        <f t="shared" si="13"/>
        <v>0</v>
      </c>
      <c r="BF67" s="47">
        <f t="shared" si="14"/>
        <v>278.28534248434272</v>
      </c>
      <c r="BG67" s="82">
        <v>2</v>
      </c>
      <c r="BH67" s="43" t="s">
        <v>27</v>
      </c>
      <c r="BI67" s="36">
        <v>17</v>
      </c>
      <c r="BJ67" s="36" t="s">
        <v>47</v>
      </c>
      <c r="BK67" s="36" t="s">
        <v>74</v>
      </c>
      <c r="BL67" s="78">
        <v>44286</v>
      </c>
      <c r="BM67" s="51"/>
      <c r="BN67" s="41">
        <v>569.75</v>
      </c>
      <c r="BO67" s="41"/>
      <c r="BP67" s="41"/>
      <c r="BQ67" s="41">
        <v>1556.52</v>
      </c>
      <c r="BR67" s="41"/>
      <c r="BS67" s="55">
        <v>2126.27</v>
      </c>
      <c r="BT67" s="53">
        <f t="shared" si="15"/>
        <v>0</v>
      </c>
      <c r="BU67" s="49">
        <f t="shared" si="16"/>
        <v>0</v>
      </c>
      <c r="BV67" s="67">
        <f t="shared" si="17"/>
        <v>0</v>
      </c>
      <c r="BW67" s="69">
        <f t="shared" si="18"/>
        <v>0</v>
      </c>
      <c r="BX67" s="41">
        <f t="shared" si="19"/>
        <v>0</v>
      </c>
      <c r="BY67" s="62">
        <f t="shared" si="20"/>
        <v>0</v>
      </c>
      <c r="BZ67" s="47">
        <f t="shared" si="21"/>
        <v>278.28534248434272</v>
      </c>
      <c r="CA67" s="82">
        <v>2</v>
      </c>
      <c r="CB67" s="36" t="s">
        <v>27</v>
      </c>
    </row>
    <row r="68" spans="1:80" ht="18" customHeight="1" x14ac:dyDescent="0.2">
      <c r="A68" s="36">
        <v>18</v>
      </c>
      <c r="B68" s="36" t="s">
        <v>48</v>
      </c>
      <c r="C68" s="36" t="s">
        <v>14</v>
      </c>
      <c r="D68" s="37">
        <v>44196</v>
      </c>
      <c r="E68" s="51"/>
      <c r="F68" s="41">
        <v>1932.6100000000001</v>
      </c>
      <c r="G68" s="41"/>
      <c r="H68" s="41"/>
      <c r="I68" s="41"/>
      <c r="J68" s="41"/>
      <c r="K68" s="55">
        <v>1932.6100000000001</v>
      </c>
      <c r="L68" s="53">
        <v>3.2200000000000273</v>
      </c>
      <c r="M68" s="49">
        <v>-0.11208236303467825</v>
      </c>
      <c r="N68" s="67">
        <v>3.107917636965349</v>
      </c>
      <c r="O68" s="69">
        <v>9.4791487927443132</v>
      </c>
      <c r="P68" s="41">
        <v>-1.15449273808066</v>
      </c>
      <c r="Q68" s="51">
        <v>8.3246560546636523</v>
      </c>
      <c r="R68" s="47">
        <v>-945.86359750331371</v>
      </c>
      <c r="S68" s="82">
        <v>1</v>
      </c>
      <c r="T68" s="36" t="s">
        <v>27</v>
      </c>
      <c r="U68" s="36">
        <v>18</v>
      </c>
      <c r="V68" s="36" t="s">
        <v>48</v>
      </c>
      <c r="W68" s="36" t="s">
        <v>14</v>
      </c>
      <c r="X68" s="37">
        <v>44228</v>
      </c>
      <c r="Y68" s="51"/>
      <c r="Z68" s="41">
        <v>1936.1200000000001</v>
      </c>
      <c r="AA68" s="41"/>
      <c r="AB68" s="41"/>
      <c r="AC68" s="41"/>
      <c r="AD68" s="41"/>
      <c r="AE68" s="55">
        <v>1936.1200000000001</v>
      </c>
      <c r="AF68" s="53">
        <f t="shared" si="0"/>
        <v>3.5099999999999909</v>
      </c>
      <c r="AG68" s="49">
        <f t="shared" si="1"/>
        <v>0.44709881156562997</v>
      </c>
      <c r="AH68" s="67">
        <f t="shared" si="2"/>
        <v>3.9570988115656207</v>
      </c>
      <c r="AI68" s="69">
        <f t="shared" si="3"/>
        <v>12.069151375275142</v>
      </c>
      <c r="AJ68" s="41">
        <f t="shared" si="4"/>
        <v>-1.04051690941196</v>
      </c>
      <c r="AK68" s="62">
        <f t="shared" si="5"/>
        <v>11.028634465863183</v>
      </c>
      <c r="AL68" s="47">
        <f t="shared" si="6"/>
        <v>-934.83496303745051</v>
      </c>
      <c r="AM68" s="82">
        <v>1</v>
      </c>
      <c r="AN68" s="43" t="s">
        <v>27</v>
      </c>
      <c r="AO68" s="36">
        <v>18</v>
      </c>
      <c r="AP68" s="36" t="s">
        <v>48</v>
      </c>
      <c r="AQ68" s="36" t="s">
        <v>14</v>
      </c>
      <c r="AR68" s="78">
        <v>44255</v>
      </c>
      <c r="AS68" s="51"/>
      <c r="AT68" s="41">
        <v>1938.8600000000001</v>
      </c>
      <c r="AU68" s="41"/>
      <c r="AV68" s="41"/>
      <c r="AW68" s="41"/>
      <c r="AX68" s="41"/>
      <c r="AY68" s="55">
        <f t="shared" si="7"/>
        <v>1938.8600000000001</v>
      </c>
      <c r="AZ68" s="53">
        <f t="shared" si="8"/>
        <v>2.7400000000000091</v>
      </c>
      <c r="BA68" s="49">
        <f t="shared" si="9"/>
        <v>0.84382268757824141</v>
      </c>
      <c r="BB68" s="67">
        <f t="shared" si="10"/>
        <v>3.5838226875782504</v>
      </c>
      <c r="BC68" s="69">
        <f t="shared" si="11"/>
        <v>10.930659197113663</v>
      </c>
      <c r="BD68" s="41">
        <f t="shared" si="12"/>
        <v>-1.0892261096889608</v>
      </c>
      <c r="BE68" s="62">
        <f t="shared" si="13"/>
        <v>9.8414330874247025</v>
      </c>
      <c r="BF68" s="47">
        <f t="shared" si="14"/>
        <v>-924.99352995002585</v>
      </c>
      <c r="BG68" s="82">
        <v>1</v>
      </c>
      <c r="BH68" s="43" t="s">
        <v>27</v>
      </c>
      <c r="BI68" s="36">
        <v>18</v>
      </c>
      <c r="BJ68" s="36" t="s">
        <v>48</v>
      </c>
      <c r="BK68" s="36" t="s">
        <v>14</v>
      </c>
      <c r="BL68" s="78">
        <v>44286</v>
      </c>
      <c r="BM68" s="51"/>
      <c r="BN68" s="41">
        <v>1942.04</v>
      </c>
      <c r="BO68" s="41"/>
      <c r="BP68" s="41"/>
      <c r="BQ68" s="41"/>
      <c r="BR68" s="41"/>
      <c r="BS68" s="55">
        <v>1942.04</v>
      </c>
      <c r="BT68" s="53">
        <f t="shared" si="15"/>
        <v>3.1799999999998363</v>
      </c>
      <c r="BU68" s="49">
        <f t="shared" si="16"/>
        <v>0.28047118994504044</v>
      </c>
      <c r="BV68" s="67">
        <f t="shared" si="17"/>
        <v>3.4604711899448768</v>
      </c>
      <c r="BW68" s="69">
        <f t="shared" si="18"/>
        <v>10.554437129331873</v>
      </c>
      <c r="BX68" s="41">
        <f t="shared" si="19"/>
        <v>-1.499697722642314</v>
      </c>
      <c r="BY68" s="62">
        <f t="shared" si="20"/>
        <v>9.0547394066895599</v>
      </c>
      <c r="BZ68" s="47">
        <f t="shared" si="21"/>
        <v>-915.93879054333627</v>
      </c>
      <c r="CA68" s="82">
        <v>1</v>
      </c>
      <c r="CB68" s="36" t="s">
        <v>27</v>
      </c>
    </row>
    <row r="69" spans="1:80" ht="18" customHeight="1" x14ac:dyDescent="0.2">
      <c r="A69" s="36">
        <v>19</v>
      </c>
      <c r="B69" s="36" t="s">
        <v>49</v>
      </c>
      <c r="C69" s="36" t="s">
        <v>33</v>
      </c>
      <c r="D69" s="37">
        <v>44196</v>
      </c>
      <c r="E69" s="51">
        <v>6600</v>
      </c>
      <c r="F69" s="41">
        <v>85015.76</v>
      </c>
      <c r="G69" s="41"/>
      <c r="H69" s="41"/>
      <c r="I69" s="41"/>
      <c r="J69" s="41">
        <v>2917.13</v>
      </c>
      <c r="K69" s="55">
        <v>85015.76</v>
      </c>
      <c r="L69" s="53">
        <v>2928.359999999986</v>
      </c>
      <c r="M69" s="49">
        <v>-101.93090329696462</v>
      </c>
      <c r="N69" s="67">
        <v>2826.4290967030215</v>
      </c>
      <c r="O69" s="69">
        <v>8620.6087449442148</v>
      </c>
      <c r="P69" s="41">
        <v>-1049.9286815173407</v>
      </c>
      <c r="Q69" s="51">
        <v>7570.6800634268739</v>
      </c>
      <c r="R69" s="47">
        <v>7544.9118989440894</v>
      </c>
      <c r="S69" s="82">
        <v>2</v>
      </c>
      <c r="T69" s="36" t="s">
        <v>27</v>
      </c>
      <c r="U69" s="36">
        <v>19</v>
      </c>
      <c r="V69" s="36" t="s">
        <v>49</v>
      </c>
      <c r="W69" s="36" t="s">
        <v>33</v>
      </c>
      <c r="X69" s="37">
        <v>44228</v>
      </c>
      <c r="Y69" s="51">
        <v>8000</v>
      </c>
      <c r="Z69" s="41">
        <v>88312.49</v>
      </c>
      <c r="AA69" s="41"/>
      <c r="AB69" s="41"/>
      <c r="AC69" s="41"/>
      <c r="AD69" s="41">
        <v>2917.13</v>
      </c>
      <c r="AE69" s="55">
        <v>88312.49</v>
      </c>
      <c r="AF69" s="53">
        <f t="shared" si="0"/>
        <v>3296.7300000000105</v>
      </c>
      <c r="AG69" s="49">
        <f t="shared" si="1"/>
        <v>419.93278206631561</v>
      </c>
      <c r="AH69" s="67">
        <f t="shared" si="2"/>
        <v>3716.6627820663261</v>
      </c>
      <c r="AI69" s="69">
        <f t="shared" si="3"/>
        <v>11335.821485302295</v>
      </c>
      <c r="AJ69" s="41">
        <f t="shared" si="4"/>
        <v>-977.29439053154158</v>
      </c>
      <c r="AK69" s="62">
        <f t="shared" si="5"/>
        <v>10358.527094770752</v>
      </c>
      <c r="AL69" s="47">
        <f t="shared" si="6"/>
        <v>9903.4389937148408</v>
      </c>
      <c r="AM69" s="82">
        <v>2</v>
      </c>
      <c r="AN69" s="43" t="s">
        <v>27</v>
      </c>
      <c r="AO69" s="36">
        <v>19</v>
      </c>
      <c r="AP69" s="36" t="s">
        <v>49</v>
      </c>
      <c r="AQ69" s="36" t="s">
        <v>33</v>
      </c>
      <c r="AR69" s="78">
        <v>44255</v>
      </c>
      <c r="AS69" s="51">
        <v>10000</v>
      </c>
      <c r="AT69" s="41">
        <v>90852.5</v>
      </c>
      <c r="AU69" s="41"/>
      <c r="AV69" s="41"/>
      <c r="AW69" s="41"/>
      <c r="AX69" s="41">
        <v>2917.13</v>
      </c>
      <c r="AY69" s="55">
        <f t="shared" si="7"/>
        <v>90852.5</v>
      </c>
      <c r="AZ69" s="53">
        <f t="shared" si="8"/>
        <v>2540.0099999999948</v>
      </c>
      <c r="BA69" s="49">
        <f t="shared" si="9"/>
        <v>782.23287031956113</v>
      </c>
      <c r="BB69" s="67">
        <f t="shared" si="10"/>
        <v>3322.242870319556</v>
      </c>
      <c r="BC69" s="69">
        <f t="shared" si="11"/>
        <v>10132.840754474646</v>
      </c>
      <c r="BD69" s="41">
        <f t="shared" si="12"/>
        <v>-1009.7245295149793</v>
      </c>
      <c r="BE69" s="62">
        <f t="shared" si="13"/>
        <v>9123.1162249596673</v>
      </c>
      <c r="BF69" s="47">
        <f t="shared" si="14"/>
        <v>9026.5552186745081</v>
      </c>
      <c r="BG69" s="82">
        <v>2</v>
      </c>
      <c r="BH69" s="43" t="s">
        <v>27</v>
      </c>
      <c r="BI69" s="36">
        <v>19</v>
      </c>
      <c r="BJ69" s="36" t="s">
        <v>49</v>
      </c>
      <c r="BK69" s="36" t="s">
        <v>33</v>
      </c>
      <c r="BL69" s="78">
        <v>44286</v>
      </c>
      <c r="BM69" s="51">
        <v>9100</v>
      </c>
      <c r="BN69" s="41">
        <v>92676.72</v>
      </c>
      <c r="BO69" s="41"/>
      <c r="BP69" s="41"/>
      <c r="BQ69" s="41"/>
      <c r="BR69" s="41">
        <v>2917.13</v>
      </c>
      <c r="BS69" s="55">
        <v>92676.72</v>
      </c>
      <c r="BT69" s="53">
        <f t="shared" si="15"/>
        <v>1824.2200000000012</v>
      </c>
      <c r="BU69" s="49">
        <f t="shared" si="16"/>
        <v>160.8934446923171</v>
      </c>
      <c r="BV69" s="67">
        <f t="shared" si="17"/>
        <v>1985.1134446923184</v>
      </c>
      <c r="BW69" s="69">
        <f t="shared" si="18"/>
        <v>6054.5960063115708</v>
      </c>
      <c r="BX69" s="41">
        <f t="shared" si="19"/>
        <v>-860.3077294335551</v>
      </c>
      <c r="BY69" s="62">
        <f t="shared" si="20"/>
        <v>5194.2882768780155</v>
      </c>
      <c r="BZ69" s="47">
        <f t="shared" si="21"/>
        <v>5120.8434955525236</v>
      </c>
      <c r="CA69" s="82">
        <v>2</v>
      </c>
      <c r="CB69" s="36" t="s">
        <v>27</v>
      </c>
    </row>
    <row r="70" spans="1:80" ht="18" customHeight="1" x14ac:dyDescent="0.2">
      <c r="A70" s="36">
        <v>20</v>
      </c>
      <c r="B70" s="36" t="s">
        <v>50</v>
      </c>
      <c r="C70" s="36" t="s">
        <v>10</v>
      </c>
      <c r="D70" s="37">
        <v>44196</v>
      </c>
      <c r="E70" s="51"/>
      <c r="F70" s="41">
        <v>1022.6700000000001</v>
      </c>
      <c r="G70" s="41"/>
      <c r="H70" s="41"/>
      <c r="I70" s="41"/>
      <c r="J70" s="41"/>
      <c r="K70" s="55">
        <v>1022.6700000000001</v>
      </c>
      <c r="L70" s="53">
        <v>0</v>
      </c>
      <c r="M70" s="49">
        <v>0</v>
      </c>
      <c r="N70" s="67">
        <v>0</v>
      </c>
      <c r="O70" s="69">
        <v>0</v>
      </c>
      <c r="P70" s="41">
        <v>0</v>
      </c>
      <c r="Q70" s="51">
        <v>0</v>
      </c>
      <c r="R70" s="47">
        <v>-315.20575002886983</v>
      </c>
      <c r="S70" s="82">
        <v>1</v>
      </c>
      <c r="T70" s="36" t="s">
        <v>27</v>
      </c>
      <c r="U70" s="36">
        <v>20</v>
      </c>
      <c r="V70" s="36" t="s">
        <v>50</v>
      </c>
      <c r="W70" s="36" t="s">
        <v>10</v>
      </c>
      <c r="X70" s="37">
        <v>44228</v>
      </c>
      <c r="Y70" s="51"/>
      <c r="Z70" s="41">
        <v>1022.6700000000001</v>
      </c>
      <c r="AA70" s="41"/>
      <c r="AB70" s="41"/>
      <c r="AC70" s="41"/>
      <c r="AD70" s="41"/>
      <c r="AE70" s="55">
        <v>1022.6700000000001</v>
      </c>
      <c r="AF70" s="53">
        <f t="shared" si="0"/>
        <v>0</v>
      </c>
      <c r="AG70" s="49">
        <f t="shared" si="1"/>
        <v>0</v>
      </c>
      <c r="AH70" s="67">
        <f t="shared" si="2"/>
        <v>0</v>
      </c>
      <c r="AI70" s="69">
        <f t="shared" si="3"/>
        <v>0</v>
      </c>
      <c r="AJ70" s="41">
        <f t="shared" si="4"/>
        <v>0</v>
      </c>
      <c r="AK70" s="62">
        <f t="shared" si="5"/>
        <v>0</v>
      </c>
      <c r="AL70" s="47">
        <f t="shared" si="6"/>
        <v>-315.20575002886983</v>
      </c>
      <c r="AM70" s="82">
        <v>1</v>
      </c>
      <c r="AN70" s="43" t="s">
        <v>27</v>
      </c>
      <c r="AO70" s="36">
        <v>20</v>
      </c>
      <c r="AP70" s="36" t="s">
        <v>50</v>
      </c>
      <c r="AQ70" s="36" t="s">
        <v>10</v>
      </c>
      <c r="AR70" s="78">
        <v>44255</v>
      </c>
      <c r="AS70" s="51"/>
      <c r="AT70" s="41">
        <v>1022.6700000000001</v>
      </c>
      <c r="AU70" s="41"/>
      <c r="AV70" s="41"/>
      <c r="AW70" s="41"/>
      <c r="AX70" s="41"/>
      <c r="AY70" s="55">
        <f t="shared" si="7"/>
        <v>1022.6700000000001</v>
      </c>
      <c r="AZ70" s="53">
        <f t="shared" si="8"/>
        <v>0</v>
      </c>
      <c r="BA70" s="49">
        <f t="shared" si="9"/>
        <v>0</v>
      </c>
      <c r="BB70" s="67">
        <f t="shared" si="10"/>
        <v>0</v>
      </c>
      <c r="BC70" s="69">
        <f t="shared" si="11"/>
        <v>0</v>
      </c>
      <c r="BD70" s="41">
        <f t="shared" si="12"/>
        <v>0</v>
      </c>
      <c r="BE70" s="62">
        <f t="shared" si="13"/>
        <v>0</v>
      </c>
      <c r="BF70" s="47">
        <f t="shared" si="14"/>
        <v>-315.20575002886983</v>
      </c>
      <c r="BG70" s="82">
        <v>1</v>
      </c>
      <c r="BH70" s="43" t="s">
        <v>27</v>
      </c>
      <c r="BI70" s="36">
        <v>20</v>
      </c>
      <c r="BJ70" s="36" t="s">
        <v>50</v>
      </c>
      <c r="BK70" s="36" t="s">
        <v>10</v>
      </c>
      <c r="BL70" s="78">
        <v>44286</v>
      </c>
      <c r="BM70" s="51"/>
      <c r="BN70" s="41">
        <v>1022.6700000000001</v>
      </c>
      <c r="BO70" s="41"/>
      <c r="BP70" s="41"/>
      <c r="BQ70" s="41"/>
      <c r="BR70" s="41"/>
      <c r="BS70" s="55">
        <v>1022.6700000000001</v>
      </c>
      <c r="BT70" s="53">
        <f t="shared" si="15"/>
        <v>0</v>
      </c>
      <c r="BU70" s="49">
        <f t="shared" si="16"/>
        <v>0</v>
      </c>
      <c r="BV70" s="67">
        <f t="shared" si="17"/>
        <v>0</v>
      </c>
      <c r="BW70" s="69">
        <f t="shared" si="18"/>
        <v>0</v>
      </c>
      <c r="BX70" s="41">
        <f t="shared" si="19"/>
        <v>0</v>
      </c>
      <c r="BY70" s="62">
        <f t="shared" si="20"/>
        <v>0</v>
      </c>
      <c r="BZ70" s="47">
        <f t="shared" si="21"/>
        <v>-315.20575002886983</v>
      </c>
      <c r="CA70" s="82">
        <v>1</v>
      </c>
      <c r="CB70" s="36" t="s">
        <v>27</v>
      </c>
    </row>
    <row r="71" spans="1:80" ht="18" customHeight="1" x14ac:dyDescent="0.2">
      <c r="A71" s="36">
        <v>21</v>
      </c>
      <c r="B71" s="36" t="s">
        <v>51</v>
      </c>
      <c r="C71" s="36" t="s">
        <v>26</v>
      </c>
      <c r="D71" s="37">
        <v>44196</v>
      </c>
      <c r="E71" s="51"/>
      <c r="F71" s="41">
        <v>1855.13</v>
      </c>
      <c r="G71" s="41"/>
      <c r="H71" s="41"/>
      <c r="I71" s="41"/>
      <c r="J71" s="41">
        <v>-12.41</v>
      </c>
      <c r="K71" s="55">
        <v>1855.13</v>
      </c>
      <c r="L71" s="53">
        <v>0</v>
      </c>
      <c r="M71" s="49">
        <v>0</v>
      </c>
      <c r="N71" s="67">
        <v>0</v>
      </c>
      <c r="O71" s="69">
        <v>0</v>
      </c>
      <c r="P71" s="41">
        <v>0</v>
      </c>
      <c r="Q71" s="51">
        <v>0</v>
      </c>
      <c r="R71" s="47">
        <v>23.750281115896364</v>
      </c>
      <c r="S71" s="82">
        <v>2</v>
      </c>
      <c r="T71" s="36" t="s">
        <v>27</v>
      </c>
      <c r="U71" s="36">
        <v>21</v>
      </c>
      <c r="V71" s="36" t="s">
        <v>51</v>
      </c>
      <c r="W71" s="36" t="s">
        <v>26</v>
      </c>
      <c r="X71" s="37">
        <v>44228</v>
      </c>
      <c r="Y71" s="51"/>
      <c r="Z71" s="41">
        <v>1855.13</v>
      </c>
      <c r="AA71" s="41"/>
      <c r="AB71" s="41"/>
      <c r="AC71" s="41"/>
      <c r="AD71" s="41">
        <v>-12.41</v>
      </c>
      <c r="AE71" s="55">
        <v>1855.13</v>
      </c>
      <c r="AF71" s="53">
        <f t="shared" si="0"/>
        <v>0</v>
      </c>
      <c r="AG71" s="49">
        <f t="shared" si="1"/>
        <v>0</v>
      </c>
      <c r="AH71" s="67">
        <f t="shared" si="2"/>
        <v>0</v>
      </c>
      <c r="AI71" s="69">
        <f t="shared" si="3"/>
        <v>0</v>
      </c>
      <c r="AJ71" s="41">
        <f t="shared" si="4"/>
        <v>0</v>
      </c>
      <c r="AK71" s="62">
        <f t="shared" si="5"/>
        <v>0</v>
      </c>
      <c r="AL71" s="47">
        <f t="shared" si="6"/>
        <v>23.750281115896364</v>
      </c>
      <c r="AM71" s="82">
        <v>2</v>
      </c>
      <c r="AN71" s="43" t="s">
        <v>27</v>
      </c>
      <c r="AO71" s="36">
        <v>21</v>
      </c>
      <c r="AP71" s="36" t="s">
        <v>51</v>
      </c>
      <c r="AQ71" s="36" t="s">
        <v>26</v>
      </c>
      <c r="AR71" s="78">
        <v>44255</v>
      </c>
      <c r="AS71" s="51"/>
      <c r="AT71" s="41">
        <v>1855.14</v>
      </c>
      <c r="AU71" s="41"/>
      <c r="AV71" s="41"/>
      <c r="AW71" s="41"/>
      <c r="AX71" s="41">
        <v>-12.41</v>
      </c>
      <c r="AY71" s="55">
        <f t="shared" si="7"/>
        <v>1855.14</v>
      </c>
      <c r="AZ71" s="53">
        <f t="shared" si="8"/>
        <v>9.9999999999909051E-3</v>
      </c>
      <c r="BA71" s="49">
        <f t="shared" si="9"/>
        <v>3.0796448451732524E-3</v>
      </c>
      <c r="BB71" s="67">
        <f t="shared" si="10"/>
        <v>1.3079644845164157E-2</v>
      </c>
      <c r="BC71" s="69">
        <f t="shared" si="11"/>
        <v>3.9892916777750677E-2</v>
      </c>
      <c r="BD71" s="41">
        <f t="shared" si="12"/>
        <v>-3.97527777258382E-3</v>
      </c>
      <c r="BE71" s="62">
        <f t="shared" si="13"/>
        <v>3.5917639005166854E-2</v>
      </c>
      <c r="BF71" s="47">
        <f t="shared" si="14"/>
        <v>23.78619875490153</v>
      </c>
      <c r="BG71" s="82">
        <v>2</v>
      </c>
      <c r="BH71" s="43" t="s">
        <v>27</v>
      </c>
      <c r="BI71" s="36">
        <v>21</v>
      </c>
      <c r="BJ71" s="36" t="s">
        <v>51</v>
      </c>
      <c r="BK71" s="36" t="s">
        <v>26</v>
      </c>
      <c r="BL71" s="78">
        <v>44286</v>
      </c>
      <c r="BM71" s="51"/>
      <c r="BN71" s="41">
        <v>1855.14</v>
      </c>
      <c r="BO71" s="41"/>
      <c r="BP71" s="41"/>
      <c r="BQ71" s="41"/>
      <c r="BR71" s="41">
        <v>-12.41</v>
      </c>
      <c r="BS71" s="55">
        <v>1855.14</v>
      </c>
      <c r="BT71" s="53">
        <f t="shared" si="15"/>
        <v>0</v>
      </c>
      <c r="BU71" s="49">
        <f t="shared" si="16"/>
        <v>0</v>
      </c>
      <c r="BV71" s="67">
        <f t="shared" si="17"/>
        <v>0</v>
      </c>
      <c r="BW71" s="69">
        <f t="shared" si="18"/>
        <v>0</v>
      </c>
      <c r="BX71" s="41">
        <f t="shared" si="19"/>
        <v>0</v>
      </c>
      <c r="BY71" s="62">
        <f t="shared" si="20"/>
        <v>0</v>
      </c>
      <c r="BZ71" s="47">
        <f t="shared" si="21"/>
        <v>23.78619875490153</v>
      </c>
      <c r="CA71" s="82">
        <v>2</v>
      </c>
      <c r="CB71" s="36" t="s">
        <v>27</v>
      </c>
    </row>
    <row r="72" spans="1:80" ht="18" customHeight="1" x14ac:dyDescent="0.2">
      <c r="A72" s="36">
        <v>22</v>
      </c>
      <c r="B72" s="36" t="s">
        <v>59</v>
      </c>
      <c r="C72" s="36" t="s">
        <v>7</v>
      </c>
      <c r="D72" s="37">
        <v>44196</v>
      </c>
      <c r="E72" s="51"/>
      <c r="F72" s="41">
        <v>51.71</v>
      </c>
      <c r="G72" s="41"/>
      <c r="H72" s="41"/>
      <c r="I72" s="41"/>
      <c r="J72" s="41"/>
      <c r="K72" s="55">
        <v>51.71</v>
      </c>
      <c r="L72" s="53">
        <v>0</v>
      </c>
      <c r="M72" s="49">
        <v>0</v>
      </c>
      <c r="N72" s="67">
        <v>0</v>
      </c>
      <c r="O72" s="69">
        <v>0</v>
      </c>
      <c r="P72" s="41">
        <v>0</v>
      </c>
      <c r="Q72" s="51">
        <v>0</v>
      </c>
      <c r="R72" s="47">
        <v>-131.45398724190997</v>
      </c>
      <c r="S72" s="82">
        <v>1</v>
      </c>
      <c r="T72" s="36" t="s">
        <v>27</v>
      </c>
      <c r="U72" s="36">
        <v>22</v>
      </c>
      <c r="V72" s="36" t="s">
        <v>59</v>
      </c>
      <c r="W72" s="36" t="s">
        <v>7</v>
      </c>
      <c r="X72" s="37">
        <v>44228</v>
      </c>
      <c r="Y72" s="51"/>
      <c r="Z72" s="41">
        <v>51.71</v>
      </c>
      <c r="AA72" s="41"/>
      <c r="AB72" s="41"/>
      <c r="AC72" s="41"/>
      <c r="AD72" s="41"/>
      <c r="AE72" s="55">
        <v>51.71</v>
      </c>
      <c r="AF72" s="53">
        <f t="shared" si="0"/>
        <v>0</v>
      </c>
      <c r="AG72" s="49">
        <f t="shared" si="1"/>
        <v>0</v>
      </c>
      <c r="AH72" s="67">
        <f t="shared" si="2"/>
        <v>0</v>
      </c>
      <c r="AI72" s="69">
        <f t="shared" si="3"/>
        <v>0</v>
      </c>
      <c r="AJ72" s="41">
        <f t="shared" si="4"/>
        <v>0</v>
      </c>
      <c r="AK72" s="62">
        <f t="shared" si="5"/>
        <v>0</v>
      </c>
      <c r="AL72" s="47">
        <f t="shared" si="6"/>
        <v>-131.45398724190997</v>
      </c>
      <c r="AM72" s="82">
        <v>1</v>
      </c>
      <c r="AN72" s="43" t="s">
        <v>27</v>
      </c>
      <c r="AO72" s="36">
        <v>22</v>
      </c>
      <c r="AP72" s="36" t="s">
        <v>59</v>
      </c>
      <c r="AQ72" s="36" t="s">
        <v>7</v>
      </c>
      <c r="AR72" s="78">
        <v>44255</v>
      </c>
      <c r="AS72" s="51"/>
      <c r="AT72" s="41">
        <v>51.71</v>
      </c>
      <c r="AU72" s="41"/>
      <c r="AV72" s="41"/>
      <c r="AW72" s="41"/>
      <c r="AX72" s="41"/>
      <c r="AY72" s="55">
        <f t="shared" si="7"/>
        <v>51.71</v>
      </c>
      <c r="AZ72" s="53">
        <f t="shared" si="8"/>
        <v>0</v>
      </c>
      <c r="BA72" s="49">
        <f t="shared" si="9"/>
        <v>0</v>
      </c>
      <c r="BB72" s="67">
        <f t="shared" si="10"/>
        <v>0</v>
      </c>
      <c r="BC72" s="69">
        <f t="shared" si="11"/>
        <v>0</v>
      </c>
      <c r="BD72" s="41">
        <f t="shared" si="12"/>
        <v>0</v>
      </c>
      <c r="BE72" s="62">
        <f t="shared" si="13"/>
        <v>0</v>
      </c>
      <c r="BF72" s="47">
        <f t="shared" si="14"/>
        <v>-131.45398724190997</v>
      </c>
      <c r="BG72" s="82">
        <v>1</v>
      </c>
      <c r="BH72" s="43" t="s">
        <v>27</v>
      </c>
      <c r="BI72" s="36">
        <v>22</v>
      </c>
      <c r="BJ72" s="36" t="s">
        <v>59</v>
      </c>
      <c r="BK72" s="36" t="s">
        <v>7</v>
      </c>
      <c r="BL72" s="78">
        <v>44286</v>
      </c>
      <c r="BM72" s="51"/>
      <c r="BN72" s="41">
        <v>51.71</v>
      </c>
      <c r="BO72" s="41"/>
      <c r="BP72" s="41"/>
      <c r="BQ72" s="41"/>
      <c r="BR72" s="41"/>
      <c r="BS72" s="55">
        <v>51.71</v>
      </c>
      <c r="BT72" s="53">
        <f t="shared" si="15"/>
        <v>0</v>
      </c>
      <c r="BU72" s="49">
        <f t="shared" si="16"/>
        <v>0</v>
      </c>
      <c r="BV72" s="67">
        <f t="shared" si="17"/>
        <v>0</v>
      </c>
      <c r="BW72" s="69">
        <f t="shared" si="18"/>
        <v>0</v>
      </c>
      <c r="BX72" s="41">
        <f t="shared" si="19"/>
        <v>0</v>
      </c>
      <c r="BY72" s="62">
        <f t="shared" si="20"/>
        <v>0</v>
      </c>
      <c r="BZ72" s="47">
        <f t="shared" si="21"/>
        <v>-131.45398724190997</v>
      </c>
      <c r="CA72" s="82">
        <v>1</v>
      </c>
      <c r="CB72" s="36" t="s">
        <v>27</v>
      </c>
    </row>
    <row r="73" spans="1:80" ht="18" customHeight="1" x14ac:dyDescent="0.2">
      <c r="A73" s="36">
        <v>23</v>
      </c>
      <c r="B73" s="36" t="s">
        <v>52</v>
      </c>
      <c r="C73" s="36" t="s">
        <v>15</v>
      </c>
      <c r="D73" s="37">
        <v>44196</v>
      </c>
      <c r="E73" s="51">
        <v>3000</v>
      </c>
      <c r="F73" s="41">
        <v>13748.52</v>
      </c>
      <c r="G73" s="41"/>
      <c r="H73" s="41"/>
      <c r="I73" s="41"/>
      <c r="J73" s="41"/>
      <c r="K73" s="55">
        <v>13748.52</v>
      </c>
      <c r="L73" s="53">
        <v>634.02000000000044</v>
      </c>
      <c r="M73" s="49">
        <v>-22.069086897902533</v>
      </c>
      <c r="N73" s="67">
        <v>611.95091310209796</v>
      </c>
      <c r="O73" s="69">
        <v>1866.4502849613987</v>
      </c>
      <c r="P73" s="41">
        <v>-227.32033720431505</v>
      </c>
      <c r="Q73" s="51">
        <v>1639.1299477570835</v>
      </c>
      <c r="R73" s="47">
        <v>454.07026144105362</v>
      </c>
      <c r="S73" s="82">
        <v>1</v>
      </c>
      <c r="T73" s="36" t="s">
        <v>27</v>
      </c>
      <c r="U73" s="36">
        <v>23</v>
      </c>
      <c r="V73" s="36" t="s">
        <v>52</v>
      </c>
      <c r="W73" s="36" t="s">
        <v>15</v>
      </c>
      <c r="X73" s="37">
        <v>44228</v>
      </c>
      <c r="Y73" s="51"/>
      <c r="Z73" s="41">
        <v>14405.11</v>
      </c>
      <c r="AA73" s="41"/>
      <c r="AB73" s="41"/>
      <c r="AC73" s="41"/>
      <c r="AD73" s="41"/>
      <c r="AE73" s="55">
        <v>14405.11</v>
      </c>
      <c r="AF73" s="53">
        <f t="shared" si="0"/>
        <v>656.59000000000015</v>
      </c>
      <c r="AG73" s="49">
        <f t="shared" si="1"/>
        <v>83.635501050107635</v>
      </c>
      <c r="AH73" s="67">
        <f t="shared" si="2"/>
        <v>740.22550105010782</v>
      </c>
      <c r="AI73" s="69">
        <f t="shared" si="3"/>
        <v>2257.6877782028287</v>
      </c>
      <c r="AJ73" s="41">
        <f t="shared" si="4"/>
        <v>-194.6418796441028</v>
      </c>
      <c r="AK73" s="62">
        <f t="shared" si="5"/>
        <v>2063.0458985587256</v>
      </c>
      <c r="AL73" s="47">
        <f t="shared" si="6"/>
        <v>2517.1161599997795</v>
      </c>
      <c r="AM73" s="82">
        <v>1</v>
      </c>
      <c r="AN73" s="43" t="s">
        <v>27</v>
      </c>
      <c r="AO73" s="36">
        <v>23</v>
      </c>
      <c r="AP73" s="36" t="s">
        <v>52</v>
      </c>
      <c r="AQ73" s="36" t="s">
        <v>15</v>
      </c>
      <c r="AR73" s="78">
        <v>44255</v>
      </c>
      <c r="AS73" s="51"/>
      <c r="AT73" s="41">
        <v>14992.62</v>
      </c>
      <c r="AU73" s="41"/>
      <c r="AV73" s="41"/>
      <c r="AW73" s="41"/>
      <c r="AX73" s="41"/>
      <c r="AY73" s="55">
        <f t="shared" si="7"/>
        <v>14992.62</v>
      </c>
      <c r="AZ73" s="53">
        <f t="shared" si="8"/>
        <v>587.51000000000022</v>
      </c>
      <c r="BA73" s="49">
        <f t="shared" si="9"/>
        <v>180.93221429893836</v>
      </c>
      <c r="BB73" s="67">
        <f t="shared" si="10"/>
        <v>768.44221429893855</v>
      </c>
      <c r="BC73" s="69">
        <f t="shared" si="11"/>
        <v>2343.7487536117624</v>
      </c>
      <c r="BD73" s="41">
        <f t="shared" si="12"/>
        <v>-233.5515444172845</v>
      </c>
      <c r="BE73" s="62">
        <f t="shared" si="13"/>
        <v>2110.1972091944781</v>
      </c>
      <c r="BF73" s="47">
        <f t="shared" si="14"/>
        <v>4627.3133691942576</v>
      </c>
      <c r="BG73" s="82">
        <v>1</v>
      </c>
      <c r="BH73" s="43" t="s">
        <v>27</v>
      </c>
      <c r="BI73" s="36">
        <v>23</v>
      </c>
      <c r="BJ73" s="36" t="s">
        <v>52</v>
      </c>
      <c r="BK73" s="36" t="s">
        <v>15</v>
      </c>
      <c r="BL73" s="78">
        <v>44286</v>
      </c>
      <c r="BM73" s="51">
        <v>6000</v>
      </c>
      <c r="BN73" s="41">
        <v>15383.49</v>
      </c>
      <c r="BO73" s="41"/>
      <c r="BP73" s="41"/>
      <c r="BQ73" s="41"/>
      <c r="BR73" s="41"/>
      <c r="BS73" s="55">
        <v>15383.49</v>
      </c>
      <c r="BT73" s="53">
        <f t="shared" si="15"/>
        <v>390.86999999999898</v>
      </c>
      <c r="BU73" s="49">
        <f t="shared" si="16"/>
        <v>34.474142771642555</v>
      </c>
      <c r="BV73" s="67">
        <f t="shared" si="17"/>
        <v>425.34414277164154</v>
      </c>
      <c r="BW73" s="69">
        <f t="shared" si="18"/>
        <v>1297.2996354535067</v>
      </c>
      <c r="BX73" s="41">
        <f t="shared" si="19"/>
        <v>-184.33548705950631</v>
      </c>
      <c r="BY73" s="62">
        <f t="shared" si="20"/>
        <v>1112.9641483940004</v>
      </c>
      <c r="BZ73" s="47">
        <f t="shared" si="21"/>
        <v>-259.72248241174202</v>
      </c>
      <c r="CA73" s="82">
        <v>1</v>
      </c>
      <c r="CB73" s="36" t="s">
        <v>27</v>
      </c>
    </row>
    <row r="74" spans="1:80" ht="18" customHeight="1" x14ac:dyDescent="0.2">
      <c r="A74" s="36">
        <v>24</v>
      </c>
      <c r="B74" s="36" t="s">
        <v>53</v>
      </c>
      <c r="C74" s="36" t="s">
        <v>75</v>
      </c>
      <c r="D74" s="37">
        <v>44196</v>
      </c>
      <c r="E74" s="51"/>
      <c r="F74" s="41">
        <v>15948.44</v>
      </c>
      <c r="G74" s="41"/>
      <c r="H74" s="41"/>
      <c r="I74" s="41">
        <v>4482.45</v>
      </c>
      <c r="J74" s="41"/>
      <c r="K74" s="55">
        <v>20430.89</v>
      </c>
      <c r="L74" s="53">
        <v>10.479999999999563</v>
      </c>
      <c r="M74" s="49">
        <v>-0.36478980267185379</v>
      </c>
      <c r="N74" s="67">
        <v>10.115210197327709</v>
      </c>
      <c r="O74" s="69">
        <v>30.851391101849512</v>
      </c>
      <c r="P74" s="41">
        <v>-3.7574794705232017</v>
      </c>
      <c r="Q74" s="51">
        <v>27.093911631326311</v>
      </c>
      <c r="R74" s="47">
        <v>1725.0866902510409</v>
      </c>
      <c r="S74" s="82">
        <v>2</v>
      </c>
      <c r="T74" s="36" t="s">
        <v>27</v>
      </c>
      <c r="U74" s="36">
        <v>24</v>
      </c>
      <c r="V74" s="36" t="s">
        <v>53</v>
      </c>
      <c r="W74" s="36" t="s">
        <v>75</v>
      </c>
      <c r="X74" s="37">
        <v>44228</v>
      </c>
      <c r="Y74" s="51"/>
      <c r="Z74" s="41">
        <v>15959.87</v>
      </c>
      <c r="AA74" s="41"/>
      <c r="AB74" s="41"/>
      <c r="AC74" s="41">
        <v>4482.45</v>
      </c>
      <c r="AD74" s="41"/>
      <c r="AE74" s="55">
        <v>20442.32</v>
      </c>
      <c r="AF74" s="53">
        <f t="shared" si="0"/>
        <v>11.430000000000291</v>
      </c>
      <c r="AG74" s="49">
        <f t="shared" si="1"/>
        <v>1.4559371556111949</v>
      </c>
      <c r="AH74" s="67">
        <f t="shared" si="2"/>
        <v>12.885937155611487</v>
      </c>
      <c r="AI74" s="69">
        <f t="shared" si="3"/>
        <v>39.302108324615034</v>
      </c>
      <c r="AJ74" s="41">
        <f t="shared" si="4"/>
        <v>-3.3883499357775038</v>
      </c>
      <c r="AK74" s="62">
        <f t="shared" si="5"/>
        <v>35.913758388837529</v>
      </c>
      <c r="AL74" s="47">
        <f t="shared" si="6"/>
        <v>1761.0004486398784</v>
      </c>
      <c r="AM74" s="82">
        <v>2</v>
      </c>
      <c r="AN74" s="43" t="s">
        <v>27</v>
      </c>
      <c r="AO74" s="36">
        <v>24</v>
      </c>
      <c r="AP74" s="36" t="s">
        <v>53</v>
      </c>
      <c r="AQ74" s="36" t="s">
        <v>75</v>
      </c>
      <c r="AR74" s="78">
        <v>44255</v>
      </c>
      <c r="AS74" s="51">
        <v>2000</v>
      </c>
      <c r="AT74" s="41">
        <v>15968.74</v>
      </c>
      <c r="AU74" s="41"/>
      <c r="AV74" s="41"/>
      <c r="AW74" s="41">
        <v>4482.45</v>
      </c>
      <c r="AX74" s="41"/>
      <c r="AY74" s="55">
        <f t="shared" si="7"/>
        <v>20451.189999999999</v>
      </c>
      <c r="AZ74" s="53">
        <f t="shared" si="8"/>
        <v>8.8699999999989814</v>
      </c>
      <c r="BA74" s="49">
        <f t="shared" si="9"/>
        <v>2.7316449776708458</v>
      </c>
      <c r="BB74" s="67">
        <f t="shared" si="10"/>
        <v>11.601644977669828</v>
      </c>
      <c r="BC74" s="69">
        <f t="shared" si="11"/>
        <v>35.385017181892977</v>
      </c>
      <c r="BD74" s="41">
        <f t="shared" si="12"/>
        <v>-3.5260713842846512</v>
      </c>
      <c r="BE74" s="62">
        <f t="shared" si="13"/>
        <v>31.858945797608325</v>
      </c>
      <c r="BF74" s="47">
        <f t="shared" si="14"/>
        <v>-207.14060556251326</v>
      </c>
      <c r="BG74" s="82">
        <v>2</v>
      </c>
      <c r="BH74" s="43" t="s">
        <v>27</v>
      </c>
      <c r="BI74" s="36">
        <v>24</v>
      </c>
      <c r="BJ74" s="36" t="s">
        <v>53</v>
      </c>
      <c r="BK74" s="36" t="s">
        <v>75</v>
      </c>
      <c r="BL74" s="78">
        <v>44286</v>
      </c>
      <c r="BM74" s="51"/>
      <c r="BN74" s="41">
        <v>15982.06</v>
      </c>
      <c r="BO74" s="41"/>
      <c r="BP74" s="41"/>
      <c r="BQ74" s="41">
        <v>4482.45</v>
      </c>
      <c r="BR74" s="41"/>
      <c r="BS74" s="55">
        <v>20464.509999999998</v>
      </c>
      <c r="BT74" s="53">
        <f t="shared" si="15"/>
        <v>13.319999999999709</v>
      </c>
      <c r="BU74" s="49">
        <f t="shared" si="16"/>
        <v>1.1748038522226572</v>
      </c>
      <c r="BV74" s="67">
        <f t="shared" si="17"/>
        <v>14.494803852222367</v>
      </c>
      <c r="BW74" s="69">
        <f t="shared" si="18"/>
        <v>44.209151749278213</v>
      </c>
      <c r="BX74" s="41">
        <f t="shared" si="19"/>
        <v>-6.2817527250302572</v>
      </c>
      <c r="BY74" s="62">
        <f t="shared" si="20"/>
        <v>37.927399024247954</v>
      </c>
      <c r="BZ74" s="47">
        <f t="shared" si="21"/>
        <v>-169.2132065382653</v>
      </c>
      <c r="CA74" s="82">
        <v>2</v>
      </c>
      <c r="CB74" s="36" t="s">
        <v>27</v>
      </c>
    </row>
    <row r="75" spans="1:80" ht="18" customHeight="1" x14ac:dyDescent="0.2">
      <c r="A75" s="36">
        <v>25</v>
      </c>
      <c r="B75" s="36" t="s">
        <v>54</v>
      </c>
      <c r="C75" s="36" t="s">
        <v>12</v>
      </c>
      <c r="D75" s="37">
        <v>44196</v>
      </c>
      <c r="E75" s="51">
        <v>8000</v>
      </c>
      <c r="F75" s="41">
        <v>147478.97</v>
      </c>
      <c r="G75" s="41"/>
      <c r="H75" s="41"/>
      <c r="I75" s="41"/>
      <c r="J75" s="41"/>
      <c r="K75" s="55">
        <v>147478.97</v>
      </c>
      <c r="L75" s="53">
        <v>3842.679999999993</v>
      </c>
      <c r="M75" s="49">
        <v>-133.75672508884875</v>
      </c>
      <c r="N75" s="67">
        <v>3708.9232749111443</v>
      </c>
      <c r="O75" s="69">
        <v>11312.215988478989</v>
      </c>
      <c r="P75" s="41">
        <v>-1377.7472530334612</v>
      </c>
      <c r="Q75" s="51">
        <v>9934.4687354455273</v>
      </c>
      <c r="R75" s="47">
        <v>9429.26541498609</v>
      </c>
      <c r="S75" s="82">
        <v>1</v>
      </c>
      <c r="T75" s="36" t="s">
        <v>27</v>
      </c>
      <c r="U75" s="36">
        <v>25</v>
      </c>
      <c r="V75" s="36" t="s">
        <v>54</v>
      </c>
      <c r="W75" s="36" t="s">
        <v>12</v>
      </c>
      <c r="X75" s="37">
        <v>44228</v>
      </c>
      <c r="Y75" s="51">
        <v>10000</v>
      </c>
      <c r="Z75" s="41">
        <v>152894.75</v>
      </c>
      <c r="AA75" s="41"/>
      <c r="AB75" s="41"/>
      <c r="AC75" s="41"/>
      <c r="AD75" s="41"/>
      <c r="AE75" s="55">
        <v>152894.75</v>
      </c>
      <c r="AF75" s="53">
        <f t="shared" si="0"/>
        <v>5415.7799999999988</v>
      </c>
      <c r="AG75" s="49">
        <f t="shared" si="1"/>
        <v>689.8543594589496</v>
      </c>
      <c r="AH75" s="67">
        <f t="shared" si="2"/>
        <v>6105.6343594589489</v>
      </c>
      <c r="AI75" s="69">
        <f t="shared" si="3"/>
        <v>18622.184796349793</v>
      </c>
      <c r="AJ75" s="41">
        <f t="shared" si="4"/>
        <v>-1605.4731246880681</v>
      </c>
      <c r="AK75" s="62">
        <f t="shared" si="5"/>
        <v>17016.711671661724</v>
      </c>
      <c r="AL75" s="47">
        <f t="shared" si="6"/>
        <v>16445.977086647814</v>
      </c>
      <c r="AM75" s="82">
        <v>1</v>
      </c>
      <c r="AN75" s="43" t="s">
        <v>27</v>
      </c>
      <c r="AO75" s="36">
        <v>25</v>
      </c>
      <c r="AP75" s="36" t="s">
        <v>54</v>
      </c>
      <c r="AQ75" s="36" t="s">
        <v>12</v>
      </c>
      <c r="AR75" s="78">
        <v>44255</v>
      </c>
      <c r="AS75" s="51">
        <v>16500</v>
      </c>
      <c r="AT75" s="41">
        <v>156812.71</v>
      </c>
      <c r="AU75" s="41"/>
      <c r="AV75" s="41"/>
      <c r="AW75" s="41"/>
      <c r="AX75" s="41"/>
      <c r="AY75" s="55">
        <f t="shared" si="7"/>
        <v>156812.71</v>
      </c>
      <c r="AZ75" s="53">
        <f t="shared" si="8"/>
        <v>3917.9599999999919</v>
      </c>
      <c r="BA75" s="49">
        <f t="shared" si="9"/>
        <v>1206.5925317605945</v>
      </c>
      <c r="BB75" s="67">
        <f t="shared" si="10"/>
        <v>5124.5525317605861</v>
      </c>
      <c r="BC75" s="69">
        <f t="shared" si="11"/>
        <v>15629.885221869787</v>
      </c>
      <c r="BD75" s="41">
        <f t="shared" si="12"/>
        <v>-1557.4979301886638</v>
      </c>
      <c r="BE75" s="62">
        <f t="shared" si="13"/>
        <v>14072.387291681123</v>
      </c>
      <c r="BF75" s="47">
        <f t="shared" si="14"/>
        <v>14018.364378328937</v>
      </c>
      <c r="BG75" s="82">
        <v>1</v>
      </c>
      <c r="BH75" s="43" t="s">
        <v>27</v>
      </c>
      <c r="BI75" s="36">
        <v>25</v>
      </c>
      <c r="BJ75" s="36" t="s">
        <v>54</v>
      </c>
      <c r="BK75" s="36" t="s">
        <v>12</v>
      </c>
      <c r="BL75" s="78">
        <v>44286</v>
      </c>
      <c r="BM75" s="51">
        <v>14000</v>
      </c>
      <c r="BN75" s="41">
        <v>160444</v>
      </c>
      <c r="BO75" s="41"/>
      <c r="BP75" s="41"/>
      <c r="BQ75" s="41"/>
      <c r="BR75" s="41"/>
      <c r="BS75" s="55">
        <v>160444</v>
      </c>
      <c r="BT75" s="53">
        <f t="shared" si="15"/>
        <v>3631.2900000000081</v>
      </c>
      <c r="BU75" s="49">
        <f t="shared" si="16"/>
        <v>320.27428532565432</v>
      </c>
      <c r="BV75" s="67">
        <f t="shared" si="17"/>
        <v>3951.5642853256622</v>
      </c>
      <c r="BW75" s="69">
        <f t="shared" si="18"/>
        <v>12052.271070243269</v>
      </c>
      <c r="BX75" s="41">
        <f t="shared" si="19"/>
        <v>-1712.5274664321073</v>
      </c>
      <c r="BY75" s="62">
        <f t="shared" si="20"/>
        <v>10339.743603811161</v>
      </c>
      <c r="BZ75" s="47">
        <f t="shared" si="21"/>
        <v>10358.107982140098</v>
      </c>
      <c r="CA75" s="82">
        <v>1</v>
      </c>
      <c r="CB75" s="36" t="s">
        <v>27</v>
      </c>
    </row>
    <row r="76" spans="1:80" ht="18" customHeight="1" x14ac:dyDescent="0.2">
      <c r="A76" s="36">
        <v>26</v>
      </c>
      <c r="B76" s="36" t="s">
        <v>85</v>
      </c>
      <c r="C76" s="36" t="s">
        <v>83</v>
      </c>
      <c r="D76" s="37">
        <v>44196</v>
      </c>
      <c r="E76" s="51"/>
      <c r="F76" s="41">
        <v>6131.22</v>
      </c>
      <c r="G76" s="41">
        <v>43.949999999999996</v>
      </c>
      <c r="H76" s="41">
        <v>2041.1099999999997</v>
      </c>
      <c r="I76" s="41"/>
      <c r="J76" s="41"/>
      <c r="K76" s="55">
        <v>8216.2799999999988</v>
      </c>
      <c r="L76" s="53">
        <v>33.529999999998836</v>
      </c>
      <c r="M76" s="49">
        <v>-1.1671185194262732</v>
      </c>
      <c r="N76" s="67">
        <v>32.362881480572561</v>
      </c>
      <c r="O76" s="69">
        <v>98.706788515746311</v>
      </c>
      <c r="P76" s="41">
        <v>-12.021783076969832</v>
      </c>
      <c r="Q76" s="51">
        <v>86.685005438776471</v>
      </c>
      <c r="R76" s="47">
        <v>-285.39478301499605</v>
      </c>
      <c r="S76" s="82">
        <v>2</v>
      </c>
      <c r="T76" s="36" t="s">
        <v>27</v>
      </c>
      <c r="U76" s="36">
        <v>26</v>
      </c>
      <c r="V76" s="36" t="s">
        <v>85</v>
      </c>
      <c r="W76" s="36" t="s">
        <v>83</v>
      </c>
      <c r="X76" s="37">
        <v>44228</v>
      </c>
      <c r="Y76" s="51"/>
      <c r="Z76" s="41">
        <v>6164.85</v>
      </c>
      <c r="AA76" s="41">
        <v>43.949999999999996</v>
      </c>
      <c r="AB76" s="41">
        <v>2041.1099999999997</v>
      </c>
      <c r="AC76" s="41"/>
      <c r="AD76" s="41"/>
      <c r="AE76" s="55">
        <v>8249.91</v>
      </c>
      <c r="AF76" s="53">
        <f t="shared" si="0"/>
        <v>33.630000000001019</v>
      </c>
      <c r="AG76" s="49">
        <f t="shared" si="1"/>
        <v>4.2837416048298094</v>
      </c>
      <c r="AH76" s="67">
        <f t="shared" si="2"/>
        <v>37.913741604830825</v>
      </c>
      <c r="AI76" s="69">
        <f t="shared" si="3"/>
        <v>115.63691189473401</v>
      </c>
      <c r="AJ76" s="41">
        <f t="shared" si="4"/>
        <v>-9.9693970551354312</v>
      </c>
      <c r="AK76" s="62">
        <f t="shared" si="5"/>
        <v>105.66751483959858</v>
      </c>
      <c r="AL76" s="47">
        <f t="shared" si="6"/>
        <v>-179.72726817539746</v>
      </c>
      <c r="AM76" s="82">
        <v>2</v>
      </c>
      <c r="AN76" s="43" t="s">
        <v>27</v>
      </c>
      <c r="AO76" s="36">
        <v>26</v>
      </c>
      <c r="AP76" s="36" t="s">
        <v>85</v>
      </c>
      <c r="AQ76" s="36" t="s">
        <v>83</v>
      </c>
      <c r="AR76" s="78">
        <v>44255</v>
      </c>
      <c r="AS76" s="51"/>
      <c r="AT76" s="41">
        <v>6168.35</v>
      </c>
      <c r="AU76" s="41">
        <v>43.949999999999996</v>
      </c>
      <c r="AV76" s="41">
        <v>2041.1099999999997</v>
      </c>
      <c r="AW76" s="41"/>
      <c r="AX76" s="41"/>
      <c r="AY76" s="55">
        <f t="shared" si="7"/>
        <v>8253.41</v>
      </c>
      <c r="AZ76" s="53">
        <f t="shared" si="8"/>
        <v>3.5</v>
      </c>
      <c r="BA76" s="49">
        <f t="shared" si="9"/>
        <v>1.0778756958116187</v>
      </c>
      <c r="BB76" s="67">
        <f t="shared" si="10"/>
        <v>4.5778756958116187</v>
      </c>
      <c r="BC76" s="69">
        <f t="shared" si="11"/>
        <v>13.962520872225436</v>
      </c>
      <c r="BD76" s="41">
        <f t="shared" si="12"/>
        <v>-1.3913472204056025</v>
      </c>
      <c r="BE76" s="62">
        <f t="shared" si="13"/>
        <v>12.571173651819834</v>
      </c>
      <c r="BF76" s="47">
        <f t="shared" si="14"/>
        <v>-167.15609452357762</v>
      </c>
      <c r="BG76" s="82">
        <v>2</v>
      </c>
      <c r="BH76" s="43" t="s">
        <v>27</v>
      </c>
      <c r="BI76" s="36">
        <v>26</v>
      </c>
      <c r="BJ76" s="36" t="s">
        <v>85</v>
      </c>
      <c r="BK76" s="36" t="s">
        <v>83</v>
      </c>
      <c r="BL76" s="78">
        <v>44286</v>
      </c>
      <c r="BM76" s="51"/>
      <c r="BN76" s="41">
        <v>6234.4000000000005</v>
      </c>
      <c r="BO76" s="41">
        <v>43.949999999999996</v>
      </c>
      <c r="BP76" s="41">
        <v>2041.1099999999997</v>
      </c>
      <c r="BQ76" s="41"/>
      <c r="BR76" s="41"/>
      <c r="BS76" s="55">
        <v>8319.4599999999991</v>
      </c>
      <c r="BT76" s="53">
        <f t="shared" si="15"/>
        <v>66.049999999999272</v>
      </c>
      <c r="BU76" s="49">
        <f t="shared" si="16"/>
        <v>5.8255100930410917</v>
      </c>
      <c r="BV76" s="67">
        <f t="shared" si="17"/>
        <v>71.875510093040361</v>
      </c>
      <c r="BW76" s="69">
        <f t="shared" si="18"/>
        <v>219.22030578377309</v>
      </c>
      <c r="BX76" s="41">
        <f t="shared" si="19"/>
        <v>-31.149381943562531</v>
      </c>
      <c r="BY76" s="62">
        <f t="shared" si="20"/>
        <v>188.07092384021055</v>
      </c>
      <c r="BZ76" s="47">
        <f t="shared" si="21"/>
        <v>20.914829316632932</v>
      </c>
      <c r="CA76" s="82">
        <v>2</v>
      </c>
      <c r="CB76" s="36" t="s">
        <v>27</v>
      </c>
    </row>
    <row r="77" spans="1:80" ht="18" customHeight="1" x14ac:dyDescent="0.2">
      <c r="A77" s="36">
        <v>27</v>
      </c>
      <c r="B77" s="36" t="s">
        <v>55</v>
      </c>
      <c r="C77" s="36" t="s">
        <v>76</v>
      </c>
      <c r="D77" s="37">
        <v>44196</v>
      </c>
      <c r="E77" s="51"/>
      <c r="F77" s="41">
        <v>709.31000000000006</v>
      </c>
      <c r="G77" s="41"/>
      <c r="H77" s="41"/>
      <c r="I77" s="41">
        <v>1001.32</v>
      </c>
      <c r="J77" s="41">
        <v>86.73</v>
      </c>
      <c r="K77" s="55">
        <v>1710.63</v>
      </c>
      <c r="L77" s="53">
        <v>0</v>
      </c>
      <c r="M77" s="49">
        <v>0</v>
      </c>
      <c r="N77" s="67">
        <v>0</v>
      </c>
      <c r="O77" s="69">
        <v>0</v>
      </c>
      <c r="P77" s="41">
        <v>0</v>
      </c>
      <c r="Q77" s="51">
        <v>0</v>
      </c>
      <c r="R77" s="47">
        <v>-24.728967085743406</v>
      </c>
      <c r="S77" s="82">
        <v>2</v>
      </c>
      <c r="T77" s="36" t="s">
        <v>27</v>
      </c>
      <c r="U77" s="36">
        <v>27</v>
      </c>
      <c r="V77" s="36" t="s">
        <v>55</v>
      </c>
      <c r="W77" s="36" t="s">
        <v>76</v>
      </c>
      <c r="X77" s="37">
        <v>44228</v>
      </c>
      <c r="Y77" s="51"/>
      <c r="Z77" s="41">
        <v>709.31000000000006</v>
      </c>
      <c r="AA77" s="41"/>
      <c r="AB77" s="41"/>
      <c r="AC77" s="41">
        <v>1001.32</v>
      </c>
      <c r="AD77" s="41">
        <v>86.73</v>
      </c>
      <c r="AE77" s="55">
        <v>1710.63</v>
      </c>
      <c r="AF77" s="53">
        <f t="shared" si="0"/>
        <v>0</v>
      </c>
      <c r="AG77" s="49">
        <f t="shared" si="1"/>
        <v>0</v>
      </c>
      <c r="AH77" s="67">
        <f t="shared" si="2"/>
        <v>0</v>
      </c>
      <c r="AI77" s="69">
        <f t="shared" si="3"/>
        <v>0</v>
      </c>
      <c r="AJ77" s="41">
        <f t="shared" si="4"/>
        <v>0</v>
      </c>
      <c r="AK77" s="62">
        <f t="shared" si="5"/>
        <v>0</v>
      </c>
      <c r="AL77" s="47">
        <f t="shared" si="6"/>
        <v>-24.728967085743406</v>
      </c>
      <c r="AM77" s="82">
        <v>2</v>
      </c>
      <c r="AN77" s="43" t="s">
        <v>27</v>
      </c>
      <c r="AO77" s="36">
        <v>27</v>
      </c>
      <c r="AP77" s="36" t="s">
        <v>55</v>
      </c>
      <c r="AQ77" s="36" t="s">
        <v>76</v>
      </c>
      <c r="AR77" s="78">
        <v>44255</v>
      </c>
      <c r="AS77" s="51"/>
      <c r="AT77" s="41">
        <v>709.31000000000006</v>
      </c>
      <c r="AU77" s="41"/>
      <c r="AV77" s="41"/>
      <c r="AW77" s="41">
        <v>1001.32</v>
      </c>
      <c r="AX77" s="41">
        <v>86.73</v>
      </c>
      <c r="AY77" s="55">
        <f t="shared" si="7"/>
        <v>1710.63</v>
      </c>
      <c r="AZ77" s="53">
        <f t="shared" si="8"/>
        <v>0</v>
      </c>
      <c r="BA77" s="49">
        <f t="shared" si="9"/>
        <v>0</v>
      </c>
      <c r="BB77" s="67">
        <f t="shared" si="10"/>
        <v>0</v>
      </c>
      <c r="BC77" s="69">
        <f t="shared" si="11"/>
        <v>0</v>
      </c>
      <c r="BD77" s="41">
        <f t="shared" si="12"/>
        <v>0</v>
      </c>
      <c r="BE77" s="62">
        <f t="shared" si="13"/>
        <v>0</v>
      </c>
      <c r="BF77" s="47">
        <f t="shared" si="14"/>
        <v>-24.728967085743406</v>
      </c>
      <c r="BG77" s="82">
        <v>2</v>
      </c>
      <c r="BH77" s="43" t="s">
        <v>27</v>
      </c>
      <c r="BI77" s="36">
        <v>27</v>
      </c>
      <c r="BJ77" s="36" t="s">
        <v>55</v>
      </c>
      <c r="BK77" s="36" t="s">
        <v>76</v>
      </c>
      <c r="BL77" s="78">
        <v>44286</v>
      </c>
      <c r="BM77" s="51"/>
      <c r="BN77" s="41">
        <v>709.31000000000006</v>
      </c>
      <c r="BO77" s="41"/>
      <c r="BP77" s="41"/>
      <c r="BQ77" s="41">
        <v>1001.32</v>
      </c>
      <c r="BR77" s="41">
        <v>86.73</v>
      </c>
      <c r="BS77" s="55">
        <v>1710.63</v>
      </c>
      <c r="BT77" s="53">
        <f t="shared" si="15"/>
        <v>0</v>
      </c>
      <c r="BU77" s="49">
        <f t="shared" si="16"/>
        <v>0</v>
      </c>
      <c r="BV77" s="67">
        <f t="shared" si="17"/>
        <v>0</v>
      </c>
      <c r="BW77" s="69">
        <f t="shared" si="18"/>
        <v>0</v>
      </c>
      <c r="BX77" s="41">
        <f t="shared" si="19"/>
        <v>0</v>
      </c>
      <c r="BY77" s="62">
        <f t="shared" si="20"/>
        <v>0</v>
      </c>
      <c r="BZ77" s="47">
        <f t="shared" si="21"/>
        <v>-24.728967085743406</v>
      </c>
      <c r="CA77" s="82">
        <v>2</v>
      </c>
      <c r="CB77" s="36" t="s">
        <v>27</v>
      </c>
    </row>
    <row r="78" spans="1:80" ht="18" customHeight="1" x14ac:dyDescent="0.2">
      <c r="A78" s="36">
        <v>28</v>
      </c>
      <c r="B78" s="36" t="s">
        <v>56</v>
      </c>
      <c r="C78" s="36" t="s">
        <v>77</v>
      </c>
      <c r="D78" s="37">
        <v>44196</v>
      </c>
      <c r="E78" s="51"/>
      <c r="F78" s="41">
        <v>702.47</v>
      </c>
      <c r="G78" s="41"/>
      <c r="H78" s="41"/>
      <c r="I78" s="41">
        <v>705.21</v>
      </c>
      <c r="J78" s="41"/>
      <c r="K78" s="55">
        <v>1407.68</v>
      </c>
      <c r="L78" s="53">
        <v>0</v>
      </c>
      <c r="M78" s="49">
        <v>0</v>
      </c>
      <c r="N78" s="67">
        <v>0</v>
      </c>
      <c r="O78" s="69">
        <v>0</v>
      </c>
      <c r="P78" s="41">
        <v>0</v>
      </c>
      <c r="Q78" s="51">
        <v>0</v>
      </c>
      <c r="R78" s="47">
        <v>312.73280285200434</v>
      </c>
      <c r="S78" s="82">
        <v>2</v>
      </c>
      <c r="T78" s="36" t="s">
        <v>27</v>
      </c>
      <c r="U78" s="36">
        <v>28</v>
      </c>
      <c r="V78" s="36" t="s">
        <v>56</v>
      </c>
      <c r="W78" s="36" t="s">
        <v>77</v>
      </c>
      <c r="X78" s="37">
        <v>44228</v>
      </c>
      <c r="Y78" s="51"/>
      <c r="Z78" s="41">
        <v>702.47</v>
      </c>
      <c r="AA78" s="41"/>
      <c r="AB78" s="41"/>
      <c r="AC78" s="41">
        <v>705.21</v>
      </c>
      <c r="AD78" s="41"/>
      <c r="AE78" s="55">
        <v>1407.68</v>
      </c>
      <c r="AF78" s="53">
        <f t="shared" si="0"/>
        <v>0</v>
      </c>
      <c r="AG78" s="49">
        <f t="shared" si="1"/>
        <v>0</v>
      </c>
      <c r="AH78" s="67">
        <f t="shared" si="2"/>
        <v>0</v>
      </c>
      <c r="AI78" s="69">
        <f t="shared" si="3"/>
        <v>0</v>
      </c>
      <c r="AJ78" s="41">
        <f t="shared" si="4"/>
        <v>0</v>
      </c>
      <c r="AK78" s="62">
        <f t="shared" si="5"/>
        <v>0</v>
      </c>
      <c r="AL78" s="47">
        <f t="shared" si="6"/>
        <v>312.73280285200434</v>
      </c>
      <c r="AM78" s="82">
        <v>2</v>
      </c>
      <c r="AN78" s="43" t="s">
        <v>27</v>
      </c>
      <c r="AO78" s="36">
        <v>28</v>
      </c>
      <c r="AP78" s="36" t="s">
        <v>56</v>
      </c>
      <c r="AQ78" s="36" t="s">
        <v>77</v>
      </c>
      <c r="AR78" s="78">
        <v>44255</v>
      </c>
      <c r="AS78" s="51"/>
      <c r="AT78" s="41">
        <v>702.47</v>
      </c>
      <c r="AU78" s="41"/>
      <c r="AV78" s="41"/>
      <c r="AW78" s="41">
        <v>705.21</v>
      </c>
      <c r="AX78" s="41"/>
      <c r="AY78" s="55">
        <f t="shared" si="7"/>
        <v>1407.68</v>
      </c>
      <c r="AZ78" s="53">
        <f t="shared" si="8"/>
        <v>0</v>
      </c>
      <c r="BA78" s="49">
        <f t="shared" si="9"/>
        <v>0</v>
      </c>
      <c r="BB78" s="67">
        <f t="shared" si="10"/>
        <v>0</v>
      </c>
      <c r="BC78" s="69">
        <f t="shared" si="11"/>
        <v>0</v>
      </c>
      <c r="BD78" s="41">
        <f t="shared" si="12"/>
        <v>0</v>
      </c>
      <c r="BE78" s="62">
        <f t="shared" si="13"/>
        <v>0</v>
      </c>
      <c r="BF78" s="47">
        <f t="shared" si="14"/>
        <v>312.73280285200434</v>
      </c>
      <c r="BG78" s="82">
        <v>2</v>
      </c>
      <c r="BH78" s="43" t="s">
        <v>27</v>
      </c>
      <c r="BI78" s="36">
        <v>28</v>
      </c>
      <c r="BJ78" s="36" t="s">
        <v>56</v>
      </c>
      <c r="BK78" s="36" t="s">
        <v>77</v>
      </c>
      <c r="BL78" s="78">
        <v>44286</v>
      </c>
      <c r="BM78" s="51"/>
      <c r="BN78" s="41">
        <v>702.5</v>
      </c>
      <c r="BO78" s="41"/>
      <c r="BP78" s="41"/>
      <c r="BQ78" s="41">
        <v>705.21</v>
      </c>
      <c r="BR78" s="41"/>
      <c r="BS78" s="55">
        <v>1407.71</v>
      </c>
      <c r="BT78" s="53">
        <f t="shared" si="15"/>
        <v>2.9999999999972715E-2</v>
      </c>
      <c r="BU78" s="49">
        <f t="shared" si="16"/>
        <v>2.6459546221207528E-3</v>
      </c>
      <c r="BV78" s="67">
        <f t="shared" si="17"/>
        <v>3.2645954622093465E-2</v>
      </c>
      <c r="BW78" s="69">
        <f t="shared" si="18"/>
        <v>9.9570161597385062E-2</v>
      </c>
      <c r="BX78" s="41">
        <f t="shared" si="19"/>
        <v>-1.4148091723028559E-2</v>
      </c>
      <c r="BY78" s="62">
        <f t="shared" si="20"/>
        <v>8.5422069874356507E-2</v>
      </c>
      <c r="BZ78" s="47">
        <f t="shared" si="21"/>
        <v>312.81822492187871</v>
      </c>
      <c r="CA78" s="82">
        <v>2</v>
      </c>
      <c r="CB78" s="36" t="s">
        <v>27</v>
      </c>
    </row>
    <row r="79" spans="1:80" ht="18" customHeight="1" x14ac:dyDescent="0.2">
      <c r="A79" s="36">
        <v>29</v>
      </c>
      <c r="B79" s="36" t="s">
        <v>57</v>
      </c>
      <c r="C79" s="36" t="s">
        <v>73</v>
      </c>
      <c r="D79" s="37">
        <v>44196</v>
      </c>
      <c r="E79" s="51"/>
      <c r="F79" s="41">
        <v>1149.05</v>
      </c>
      <c r="G79" s="41"/>
      <c r="H79" s="41">
        <v>0</v>
      </c>
      <c r="I79" s="41">
        <v>697.24</v>
      </c>
      <c r="J79" s="41">
        <v>76.959999999999994</v>
      </c>
      <c r="K79" s="55">
        <v>1846.29</v>
      </c>
      <c r="L79" s="53">
        <v>0</v>
      </c>
      <c r="M79" s="49">
        <v>0</v>
      </c>
      <c r="N79" s="67">
        <v>0</v>
      </c>
      <c r="O79" s="69">
        <v>0</v>
      </c>
      <c r="P79" s="41">
        <v>0</v>
      </c>
      <c r="Q79" s="51">
        <v>0</v>
      </c>
      <c r="R79" s="47">
        <v>-126.09721564843551</v>
      </c>
      <c r="S79" s="82">
        <v>2</v>
      </c>
      <c r="T79" s="36" t="s">
        <v>27</v>
      </c>
      <c r="U79" s="36">
        <v>29</v>
      </c>
      <c r="V79" s="36" t="s">
        <v>57</v>
      </c>
      <c r="W79" s="36" t="s">
        <v>73</v>
      </c>
      <c r="X79" s="37">
        <v>44228</v>
      </c>
      <c r="Y79" s="51"/>
      <c r="Z79" s="41">
        <v>1149.05</v>
      </c>
      <c r="AA79" s="41"/>
      <c r="AB79" s="41">
        <v>0</v>
      </c>
      <c r="AC79" s="41">
        <v>697.24</v>
      </c>
      <c r="AD79" s="41">
        <v>76.959999999999994</v>
      </c>
      <c r="AE79" s="55">
        <v>1846.29</v>
      </c>
      <c r="AF79" s="53">
        <f t="shared" si="0"/>
        <v>0</v>
      </c>
      <c r="AG79" s="49">
        <f t="shared" si="1"/>
        <v>0</v>
      </c>
      <c r="AH79" s="67">
        <f t="shared" si="2"/>
        <v>0</v>
      </c>
      <c r="AI79" s="69">
        <f t="shared" si="3"/>
        <v>0</v>
      </c>
      <c r="AJ79" s="41">
        <f t="shared" si="4"/>
        <v>0</v>
      </c>
      <c r="AK79" s="62">
        <f t="shared" si="5"/>
        <v>0</v>
      </c>
      <c r="AL79" s="47">
        <f t="shared" si="6"/>
        <v>-126.09721564843551</v>
      </c>
      <c r="AM79" s="82">
        <v>2</v>
      </c>
      <c r="AN79" s="43" t="s">
        <v>27</v>
      </c>
      <c r="AO79" s="36">
        <v>29</v>
      </c>
      <c r="AP79" s="36" t="s">
        <v>57</v>
      </c>
      <c r="AQ79" s="36" t="s">
        <v>73</v>
      </c>
      <c r="AR79" s="78">
        <v>44255</v>
      </c>
      <c r="AS79" s="51"/>
      <c r="AT79" s="41">
        <v>1149.1000000000001</v>
      </c>
      <c r="AU79" s="41"/>
      <c r="AV79" s="41">
        <v>0</v>
      </c>
      <c r="AW79" s="41">
        <v>697.24</v>
      </c>
      <c r="AX79" s="41">
        <v>76.959999999999994</v>
      </c>
      <c r="AY79" s="55">
        <f t="shared" si="7"/>
        <v>1846.3400000000001</v>
      </c>
      <c r="AZ79" s="53">
        <f t="shared" si="8"/>
        <v>5.0000000000181899E-2</v>
      </c>
      <c r="BA79" s="49">
        <f t="shared" si="9"/>
        <v>1.5398224225936286E-2</v>
      </c>
      <c r="BB79" s="67">
        <f t="shared" si="10"/>
        <v>6.5398224226118185E-2</v>
      </c>
      <c r="BC79" s="69">
        <f t="shared" si="11"/>
        <v>0.19946458388966046</v>
      </c>
      <c r="BD79" s="41">
        <f t="shared" si="12"/>
        <v>-1.9876388863009489E-2</v>
      </c>
      <c r="BE79" s="62">
        <f t="shared" si="13"/>
        <v>0.17958819502665097</v>
      </c>
      <c r="BF79" s="47">
        <f t="shared" si="14"/>
        <v>-125.91762745340885</v>
      </c>
      <c r="BG79" s="82">
        <v>2</v>
      </c>
      <c r="BH79" s="43" t="s">
        <v>27</v>
      </c>
      <c r="BI79" s="36">
        <v>29</v>
      </c>
      <c r="BJ79" s="36" t="s">
        <v>57</v>
      </c>
      <c r="BK79" s="36" t="s">
        <v>73</v>
      </c>
      <c r="BL79" s="78">
        <v>44286</v>
      </c>
      <c r="BM79" s="51"/>
      <c r="BN79" s="41">
        <v>1149.6200000000001</v>
      </c>
      <c r="BO79" s="41"/>
      <c r="BP79" s="41">
        <v>0</v>
      </c>
      <c r="BQ79" s="41">
        <v>697.24</v>
      </c>
      <c r="BR79" s="41">
        <v>76.959999999999994</v>
      </c>
      <c r="BS79" s="55">
        <v>1846.8600000000001</v>
      </c>
      <c r="BT79" s="53">
        <f t="shared" si="15"/>
        <v>0.51999999999998181</v>
      </c>
      <c r="BU79" s="49">
        <f t="shared" si="16"/>
        <v>4.586321345013316E-2</v>
      </c>
      <c r="BV79" s="67">
        <f t="shared" si="17"/>
        <v>0.56586321345011492</v>
      </c>
      <c r="BW79" s="69">
        <f t="shared" si="18"/>
        <v>1.7258828010228504</v>
      </c>
      <c r="BX79" s="41">
        <f t="shared" si="19"/>
        <v>-0.24523358986604282</v>
      </c>
      <c r="BY79" s="62">
        <f t="shared" si="20"/>
        <v>1.4806492111568077</v>
      </c>
      <c r="BZ79" s="47">
        <f t="shared" si="21"/>
        <v>-124.43697824225205</v>
      </c>
      <c r="CA79" s="82">
        <v>2</v>
      </c>
      <c r="CB79" s="36" t="s">
        <v>27</v>
      </c>
    </row>
    <row r="80" spans="1:80" ht="18" customHeight="1" x14ac:dyDescent="0.2">
      <c r="A80" s="36">
        <v>30</v>
      </c>
      <c r="B80" s="36" t="s">
        <v>112</v>
      </c>
      <c r="C80" s="36" t="s">
        <v>108</v>
      </c>
      <c r="D80" s="37">
        <v>44196</v>
      </c>
      <c r="E80" s="51"/>
      <c r="F80" s="41">
        <v>5.07</v>
      </c>
      <c r="G80" s="41"/>
      <c r="H80" s="41"/>
      <c r="I80" s="41"/>
      <c r="J80" s="41"/>
      <c r="K80" s="55">
        <v>5.07</v>
      </c>
      <c r="L80" s="53">
        <v>0</v>
      </c>
      <c r="M80" s="49">
        <v>0</v>
      </c>
      <c r="N80" s="67">
        <v>0</v>
      </c>
      <c r="O80" s="69">
        <v>0</v>
      </c>
      <c r="P80" s="41">
        <v>0</v>
      </c>
      <c r="Q80" s="51">
        <v>0</v>
      </c>
      <c r="R80" s="47">
        <v>12.774352204815138</v>
      </c>
      <c r="S80" s="82">
        <v>1</v>
      </c>
      <c r="T80" s="36" t="s">
        <v>27</v>
      </c>
      <c r="U80" s="36">
        <v>30</v>
      </c>
      <c r="V80" s="36" t="s">
        <v>112</v>
      </c>
      <c r="W80" s="36" t="s">
        <v>108</v>
      </c>
      <c r="X80" s="37">
        <v>44228</v>
      </c>
      <c r="Y80" s="51"/>
      <c r="Z80" s="41">
        <v>5.07</v>
      </c>
      <c r="AA80" s="41"/>
      <c r="AB80" s="41"/>
      <c r="AC80" s="41"/>
      <c r="AD80" s="41"/>
      <c r="AE80" s="55">
        <v>5.07</v>
      </c>
      <c r="AF80" s="53">
        <f t="shared" si="0"/>
        <v>0</v>
      </c>
      <c r="AG80" s="49">
        <f t="shared" si="1"/>
        <v>0</v>
      </c>
      <c r="AH80" s="67">
        <f t="shared" si="2"/>
        <v>0</v>
      </c>
      <c r="AI80" s="69">
        <f t="shared" si="3"/>
        <v>0</v>
      </c>
      <c r="AJ80" s="41">
        <f t="shared" si="4"/>
        <v>0</v>
      </c>
      <c r="AK80" s="62">
        <f t="shared" si="5"/>
        <v>0</v>
      </c>
      <c r="AL80" s="47">
        <f t="shared" si="6"/>
        <v>12.774352204815138</v>
      </c>
      <c r="AM80" s="82">
        <v>1</v>
      </c>
      <c r="AN80" s="43" t="s">
        <v>27</v>
      </c>
      <c r="AO80" s="36">
        <v>30</v>
      </c>
      <c r="AP80" s="36" t="s">
        <v>112</v>
      </c>
      <c r="AQ80" s="36" t="s">
        <v>108</v>
      </c>
      <c r="AR80" s="78">
        <v>44255</v>
      </c>
      <c r="AS80" s="51"/>
      <c r="AT80" s="41">
        <v>5.07</v>
      </c>
      <c r="AU80" s="41"/>
      <c r="AV80" s="41"/>
      <c r="AW80" s="41"/>
      <c r="AX80" s="41"/>
      <c r="AY80" s="55">
        <f t="shared" si="7"/>
        <v>5.07</v>
      </c>
      <c r="AZ80" s="53">
        <f t="shared" si="8"/>
        <v>0</v>
      </c>
      <c r="BA80" s="49">
        <f t="shared" si="9"/>
        <v>0</v>
      </c>
      <c r="BB80" s="67">
        <f t="shared" si="10"/>
        <v>0</v>
      </c>
      <c r="BC80" s="69">
        <f t="shared" si="11"/>
        <v>0</v>
      </c>
      <c r="BD80" s="41">
        <f t="shared" si="12"/>
        <v>0</v>
      </c>
      <c r="BE80" s="62">
        <f t="shared" si="13"/>
        <v>0</v>
      </c>
      <c r="BF80" s="47">
        <f t="shared" si="14"/>
        <v>12.774352204815138</v>
      </c>
      <c r="BG80" s="82">
        <v>1</v>
      </c>
      <c r="BH80" s="43" t="s">
        <v>27</v>
      </c>
      <c r="BI80" s="36">
        <v>30</v>
      </c>
      <c r="BJ80" s="36" t="s">
        <v>112</v>
      </c>
      <c r="BK80" s="36" t="s">
        <v>108</v>
      </c>
      <c r="BL80" s="78">
        <v>44286</v>
      </c>
      <c r="BM80" s="51"/>
      <c r="BN80" s="41">
        <v>5.07</v>
      </c>
      <c r="BO80" s="41"/>
      <c r="BP80" s="41"/>
      <c r="BQ80" s="41"/>
      <c r="BR80" s="41"/>
      <c r="BS80" s="55">
        <v>5.07</v>
      </c>
      <c r="BT80" s="53">
        <f t="shared" si="15"/>
        <v>0</v>
      </c>
      <c r="BU80" s="49">
        <f t="shared" si="16"/>
        <v>0</v>
      </c>
      <c r="BV80" s="67">
        <f t="shared" si="17"/>
        <v>0</v>
      </c>
      <c r="BW80" s="69">
        <f t="shared" si="18"/>
        <v>0</v>
      </c>
      <c r="BX80" s="41">
        <f t="shared" si="19"/>
        <v>0</v>
      </c>
      <c r="BY80" s="62">
        <f t="shared" si="20"/>
        <v>0</v>
      </c>
      <c r="BZ80" s="47">
        <f t="shared" si="21"/>
        <v>12.774352204815138</v>
      </c>
      <c r="CA80" s="82">
        <v>1</v>
      </c>
      <c r="CB80" s="36" t="s">
        <v>27</v>
      </c>
    </row>
    <row r="81" spans="1:80" ht="18" customHeight="1" x14ac:dyDescent="0.2">
      <c r="A81" s="36">
        <v>31</v>
      </c>
      <c r="B81" s="36" t="s">
        <v>113</v>
      </c>
      <c r="C81" s="36" t="s">
        <v>109</v>
      </c>
      <c r="D81" s="37">
        <v>44196</v>
      </c>
      <c r="E81" s="51"/>
      <c r="F81" s="41">
        <v>2171.7400000000002</v>
      </c>
      <c r="G81" s="41"/>
      <c r="H81" s="41"/>
      <c r="I81" s="41"/>
      <c r="J81" s="41"/>
      <c r="K81" s="55">
        <v>2171.7400000000002</v>
      </c>
      <c r="L81" s="53">
        <v>1661.2000000000003</v>
      </c>
      <c r="M81" s="49">
        <v>-57.823360705964589</v>
      </c>
      <c r="N81" s="67">
        <v>1603.3766392940356</v>
      </c>
      <c r="O81" s="69">
        <v>4890.2987498468083</v>
      </c>
      <c r="P81" s="41">
        <v>-595.60352065204233</v>
      </c>
      <c r="Q81" s="51">
        <v>4294.6952291947655</v>
      </c>
      <c r="R81" s="47">
        <v>6153.6186723313504</v>
      </c>
      <c r="S81" s="82">
        <v>1</v>
      </c>
      <c r="T81" s="36" t="s">
        <v>27</v>
      </c>
      <c r="U81" s="36">
        <v>31</v>
      </c>
      <c r="V81" s="36" t="s">
        <v>113</v>
      </c>
      <c r="W81" s="36" t="s">
        <v>109</v>
      </c>
      <c r="X81" s="37">
        <v>44228</v>
      </c>
      <c r="Y81" s="51"/>
      <c r="Z81" s="41">
        <v>4230.55</v>
      </c>
      <c r="AA81" s="41"/>
      <c r="AB81" s="41"/>
      <c r="AC81" s="41"/>
      <c r="AD81" s="41"/>
      <c r="AE81" s="55">
        <v>4230.55</v>
      </c>
      <c r="AF81" s="53">
        <f t="shared" si="0"/>
        <v>2058.81</v>
      </c>
      <c r="AG81" s="49">
        <f t="shared" si="1"/>
        <v>262.24829180610743</v>
      </c>
      <c r="AH81" s="67">
        <f t="shared" si="2"/>
        <v>2321.0582918061073</v>
      </c>
      <c r="AI81" s="69">
        <f t="shared" si="3"/>
        <v>7079.2277900086265</v>
      </c>
      <c r="AJ81" s="41">
        <f t="shared" si="4"/>
        <v>-610.32097386508337</v>
      </c>
      <c r="AK81" s="62">
        <f t="shared" si="5"/>
        <v>6468.9068161435434</v>
      </c>
      <c r="AL81" s="47">
        <f t="shared" si="6"/>
        <v>12622.525488474894</v>
      </c>
      <c r="AM81" s="82">
        <v>1</v>
      </c>
      <c r="AN81" s="43" t="s">
        <v>27</v>
      </c>
      <c r="AO81" s="36">
        <v>31</v>
      </c>
      <c r="AP81" s="36" t="s">
        <v>113</v>
      </c>
      <c r="AQ81" s="36" t="s">
        <v>109</v>
      </c>
      <c r="AR81" s="78">
        <v>44255</v>
      </c>
      <c r="AS81" s="51"/>
      <c r="AT81" s="41">
        <v>5760.1500000000005</v>
      </c>
      <c r="AU81" s="41"/>
      <c r="AV81" s="41"/>
      <c r="AW81" s="41"/>
      <c r="AX81" s="41"/>
      <c r="AY81" s="55">
        <f t="shared" si="7"/>
        <v>5760.1500000000005</v>
      </c>
      <c r="AZ81" s="53">
        <f t="shared" si="8"/>
        <v>1529.6000000000004</v>
      </c>
      <c r="BA81" s="49">
        <f t="shared" si="9"/>
        <v>471.06247551812925</v>
      </c>
      <c r="BB81" s="67">
        <f t="shared" si="10"/>
        <v>2000.6624755181297</v>
      </c>
      <c r="BC81" s="69">
        <f t="shared" si="11"/>
        <v>6102.020550330295</v>
      </c>
      <c r="BD81" s="41">
        <f t="shared" si="12"/>
        <v>-608.05848809497434</v>
      </c>
      <c r="BE81" s="62">
        <f t="shared" si="13"/>
        <v>5493.9620622353204</v>
      </c>
      <c r="BF81" s="47">
        <f t="shared" si="14"/>
        <v>18116.487550710215</v>
      </c>
      <c r="BG81" s="82">
        <v>1</v>
      </c>
      <c r="BH81" s="43" t="s">
        <v>27</v>
      </c>
      <c r="BI81" s="36">
        <v>31</v>
      </c>
      <c r="BJ81" s="36" t="s">
        <v>113</v>
      </c>
      <c r="BK81" s="36" t="s">
        <v>109</v>
      </c>
      <c r="BL81" s="78">
        <v>44286</v>
      </c>
      <c r="BM81" s="51">
        <v>12660</v>
      </c>
      <c r="BN81" s="41">
        <v>6977.76</v>
      </c>
      <c r="BO81" s="41"/>
      <c r="BP81" s="41"/>
      <c r="BQ81" s="41"/>
      <c r="BR81" s="41"/>
      <c r="BS81" s="55">
        <v>6977.76</v>
      </c>
      <c r="BT81" s="53">
        <f t="shared" si="15"/>
        <v>1217.6099999999997</v>
      </c>
      <c r="BU81" s="49">
        <f t="shared" si="16"/>
        <v>107.39136024811263</v>
      </c>
      <c r="BV81" s="67">
        <f t="shared" si="17"/>
        <v>1325.0013602481124</v>
      </c>
      <c r="BW81" s="69">
        <f t="shared" si="18"/>
        <v>4041.2541487567428</v>
      </c>
      <c r="BX81" s="41">
        <f t="shared" si="19"/>
        <v>-574.22859876308235</v>
      </c>
      <c r="BY81" s="62">
        <f t="shared" si="20"/>
        <v>3467.0255499936602</v>
      </c>
      <c r="BZ81" s="47">
        <f t="shared" si="21"/>
        <v>8923.5131007038763</v>
      </c>
      <c r="CA81" s="82">
        <v>1</v>
      </c>
      <c r="CB81" s="36" t="s">
        <v>27</v>
      </c>
    </row>
    <row r="82" spans="1:80" ht="18" customHeight="1" x14ac:dyDescent="0.2">
      <c r="A82" s="36">
        <v>32</v>
      </c>
      <c r="B82" s="36" t="s">
        <v>114</v>
      </c>
      <c r="C82" s="36" t="s">
        <v>110</v>
      </c>
      <c r="D82" s="37">
        <v>44196</v>
      </c>
      <c r="E82" s="51"/>
      <c r="F82" s="41">
        <v>2.0300000000000002</v>
      </c>
      <c r="G82" s="41"/>
      <c r="H82" s="41"/>
      <c r="I82" s="41"/>
      <c r="J82" s="41"/>
      <c r="K82" s="55">
        <v>2.0300000000000002</v>
      </c>
      <c r="L82" s="53">
        <v>0</v>
      </c>
      <c r="M82" s="49">
        <v>0</v>
      </c>
      <c r="N82" s="67">
        <v>0</v>
      </c>
      <c r="O82" s="69">
        <v>0</v>
      </c>
      <c r="P82" s="41">
        <v>0</v>
      </c>
      <c r="Q82" s="51">
        <v>0</v>
      </c>
      <c r="R82" s="47">
        <v>5.1044127692906658</v>
      </c>
      <c r="S82" s="82">
        <v>1</v>
      </c>
      <c r="T82" s="36" t="s">
        <v>27</v>
      </c>
      <c r="U82" s="36">
        <v>32</v>
      </c>
      <c r="V82" s="36" t="s">
        <v>114</v>
      </c>
      <c r="W82" s="36" t="s">
        <v>110</v>
      </c>
      <c r="X82" s="37">
        <v>44228</v>
      </c>
      <c r="Y82" s="51"/>
      <c r="Z82" s="41">
        <v>2.0300000000000002</v>
      </c>
      <c r="AA82" s="41"/>
      <c r="AB82" s="41"/>
      <c r="AC82" s="41"/>
      <c r="AD82" s="41"/>
      <c r="AE82" s="55">
        <v>2.0300000000000002</v>
      </c>
      <c r="AF82" s="53">
        <f t="shared" si="0"/>
        <v>0</v>
      </c>
      <c r="AG82" s="49">
        <f t="shared" si="1"/>
        <v>0</v>
      </c>
      <c r="AH82" s="67">
        <f t="shared" si="2"/>
        <v>0</v>
      </c>
      <c r="AI82" s="69">
        <f t="shared" si="3"/>
        <v>0</v>
      </c>
      <c r="AJ82" s="41">
        <f t="shared" si="4"/>
        <v>0</v>
      </c>
      <c r="AK82" s="62">
        <f t="shared" si="5"/>
        <v>0</v>
      </c>
      <c r="AL82" s="47">
        <f t="shared" si="6"/>
        <v>5.1044127692906658</v>
      </c>
      <c r="AM82" s="82">
        <v>1</v>
      </c>
      <c r="AN82" s="43" t="s">
        <v>27</v>
      </c>
      <c r="AO82" s="36">
        <v>32</v>
      </c>
      <c r="AP82" s="36" t="s">
        <v>114</v>
      </c>
      <c r="AQ82" s="36" t="s">
        <v>110</v>
      </c>
      <c r="AR82" s="78">
        <v>44255</v>
      </c>
      <c r="AS82" s="51"/>
      <c r="AT82" s="41">
        <v>2.0300000000000002</v>
      </c>
      <c r="AU82" s="41"/>
      <c r="AV82" s="41"/>
      <c r="AW82" s="41"/>
      <c r="AX82" s="41"/>
      <c r="AY82" s="55">
        <f t="shared" si="7"/>
        <v>2.0300000000000002</v>
      </c>
      <c r="AZ82" s="53">
        <f t="shared" si="8"/>
        <v>0</v>
      </c>
      <c r="BA82" s="49">
        <f t="shared" si="9"/>
        <v>0</v>
      </c>
      <c r="BB82" s="67">
        <f t="shared" si="10"/>
        <v>0</v>
      </c>
      <c r="BC82" s="69">
        <f t="shared" si="11"/>
        <v>0</v>
      </c>
      <c r="BD82" s="41">
        <f t="shared" si="12"/>
        <v>0</v>
      </c>
      <c r="BE82" s="62">
        <f t="shared" si="13"/>
        <v>0</v>
      </c>
      <c r="BF82" s="47">
        <f t="shared" si="14"/>
        <v>5.1044127692906658</v>
      </c>
      <c r="BG82" s="82">
        <v>1</v>
      </c>
      <c r="BH82" s="43" t="s">
        <v>27</v>
      </c>
      <c r="BI82" s="36">
        <v>32</v>
      </c>
      <c r="BJ82" s="36" t="s">
        <v>114</v>
      </c>
      <c r="BK82" s="36" t="s">
        <v>110</v>
      </c>
      <c r="BL82" s="78">
        <v>44286</v>
      </c>
      <c r="BM82" s="51"/>
      <c r="BN82" s="41">
        <v>2.0300000000000002</v>
      </c>
      <c r="BO82" s="41"/>
      <c r="BP82" s="41"/>
      <c r="BQ82" s="41"/>
      <c r="BR82" s="41"/>
      <c r="BS82" s="55">
        <v>2.0300000000000002</v>
      </c>
      <c r="BT82" s="53">
        <f t="shared" si="15"/>
        <v>0</v>
      </c>
      <c r="BU82" s="49">
        <f t="shared" si="16"/>
        <v>0</v>
      </c>
      <c r="BV82" s="67">
        <f t="shared" si="17"/>
        <v>0</v>
      </c>
      <c r="BW82" s="69">
        <f t="shared" si="18"/>
        <v>0</v>
      </c>
      <c r="BX82" s="41">
        <f t="shared" si="19"/>
        <v>0</v>
      </c>
      <c r="BY82" s="62">
        <f t="shared" si="20"/>
        <v>0</v>
      </c>
      <c r="BZ82" s="47">
        <f t="shared" si="21"/>
        <v>5.1044127692906658</v>
      </c>
      <c r="CA82" s="82">
        <v>1</v>
      </c>
      <c r="CB82" s="36" t="s">
        <v>27</v>
      </c>
    </row>
    <row r="83" spans="1:80" ht="18" customHeight="1" x14ac:dyDescent="0.2">
      <c r="A83" s="36">
        <v>33</v>
      </c>
      <c r="B83" s="36" t="s">
        <v>115</v>
      </c>
      <c r="C83" s="36" t="s">
        <v>116</v>
      </c>
      <c r="D83" s="37">
        <v>44196</v>
      </c>
      <c r="E83" s="51"/>
      <c r="F83" s="41">
        <v>7305.32</v>
      </c>
      <c r="G83" s="41"/>
      <c r="H83" s="41">
        <v>-7305.2</v>
      </c>
      <c r="I83" s="41"/>
      <c r="J83" s="41"/>
      <c r="K83" s="55">
        <v>0.11999999999989086</v>
      </c>
      <c r="L83" s="53">
        <v>3.999999999996362E-2</v>
      </c>
      <c r="M83" s="49">
        <v>-1.3923274911127376E-3</v>
      </c>
      <c r="N83" s="67">
        <v>3.8607672508850881E-2</v>
      </c>
      <c r="O83" s="69">
        <v>0.11775340115199517</v>
      </c>
      <c r="P83" s="41">
        <v>-1.4341524696640994E-2</v>
      </c>
      <c r="Q83" s="51">
        <v>0.10341187645535418</v>
      </c>
      <c r="R83" s="47">
        <v>0.34069046981857826</v>
      </c>
      <c r="S83" s="82">
        <v>2</v>
      </c>
      <c r="T83" s="36" t="s">
        <v>27</v>
      </c>
      <c r="U83" s="36">
        <v>33</v>
      </c>
      <c r="V83" s="36" t="s">
        <v>115</v>
      </c>
      <c r="W83" s="36" t="s">
        <v>116</v>
      </c>
      <c r="X83" s="37">
        <v>44228</v>
      </c>
      <c r="Y83" s="51"/>
      <c r="Z83" s="41">
        <v>7305.38</v>
      </c>
      <c r="AA83" s="41"/>
      <c r="AB83" s="41">
        <v>-7305.2</v>
      </c>
      <c r="AC83" s="41"/>
      <c r="AD83" s="41"/>
      <c r="AE83" s="55">
        <v>0.18000000000029104</v>
      </c>
      <c r="AF83" s="53">
        <f t="shared" si="0"/>
        <v>6.0000000000400178E-2</v>
      </c>
      <c r="AG83" s="49">
        <f t="shared" si="1"/>
        <v>7.6427147276686E-3</v>
      </c>
      <c r="AH83" s="67">
        <f t="shared" si="2"/>
        <v>6.7642714728068778E-2</v>
      </c>
      <c r="AI83" s="69">
        <f t="shared" si="3"/>
        <v>0.20631027992060977</v>
      </c>
      <c r="AJ83" s="41">
        <f t="shared" si="4"/>
        <v>-1.7786613836220558E-2</v>
      </c>
      <c r="AK83" s="62">
        <f t="shared" si="5"/>
        <v>0.1885236660843892</v>
      </c>
      <c r="AL83" s="47">
        <f t="shared" si="6"/>
        <v>0.5292141359029674</v>
      </c>
      <c r="AM83" s="82">
        <v>2</v>
      </c>
      <c r="AN83" s="43" t="s">
        <v>27</v>
      </c>
      <c r="AO83" s="36">
        <v>33</v>
      </c>
      <c r="AP83" s="36" t="s">
        <v>115</v>
      </c>
      <c r="AQ83" s="36" t="s">
        <v>116</v>
      </c>
      <c r="AR83" s="78">
        <v>44255</v>
      </c>
      <c r="AS83" s="51"/>
      <c r="AT83" s="41">
        <v>7305.45</v>
      </c>
      <c r="AU83" s="41"/>
      <c r="AV83" s="41">
        <v>-7305.2</v>
      </c>
      <c r="AW83" s="41"/>
      <c r="AX83" s="41"/>
      <c r="AY83" s="55">
        <f t="shared" si="7"/>
        <v>0.25</v>
      </c>
      <c r="AZ83" s="53">
        <f t="shared" si="8"/>
        <v>6.9999999999708962E-2</v>
      </c>
      <c r="BA83" s="49">
        <f t="shared" si="9"/>
        <v>2.1557513916142745E-2</v>
      </c>
      <c r="BB83" s="67">
        <f t="shared" si="10"/>
        <v>9.1557513915851707E-2</v>
      </c>
      <c r="BC83" s="69">
        <f t="shared" si="11"/>
        <v>0.27925041744334766</v>
      </c>
      <c r="BD83" s="41">
        <f t="shared" si="12"/>
        <v>-2.7826944407996351E-2</v>
      </c>
      <c r="BE83" s="62">
        <f t="shared" si="13"/>
        <v>0.25142347303535129</v>
      </c>
      <c r="BF83" s="47">
        <f t="shared" si="14"/>
        <v>0.78063760893831868</v>
      </c>
      <c r="BG83" s="82">
        <v>2</v>
      </c>
      <c r="BH83" s="43" t="s">
        <v>27</v>
      </c>
      <c r="BI83" s="36">
        <v>33</v>
      </c>
      <c r="BJ83" s="36" t="s">
        <v>115</v>
      </c>
      <c r="BK83" s="36" t="s">
        <v>116</v>
      </c>
      <c r="BL83" s="78">
        <v>44286</v>
      </c>
      <c r="BM83" s="51"/>
      <c r="BN83" s="41">
        <v>7305.46</v>
      </c>
      <c r="BO83" s="41"/>
      <c r="BP83" s="41">
        <v>-7305.2</v>
      </c>
      <c r="BQ83" s="41"/>
      <c r="BR83" s="41"/>
      <c r="BS83" s="55">
        <v>0.26000000000021828</v>
      </c>
      <c r="BT83" s="53">
        <f t="shared" si="15"/>
        <v>1.0000000000218279E-2</v>
      </c>
      <c r="BU83" s="49">
        <f t="shared" si="16"/>
        <v>8.8198487406030497E-4</v>
      </c>
      <c r="BV83" s="67">
        <f t="shared" si="17"/>
        <v>1.0881984874278584E-2</v>
      </c>
      <c r="BW83" s="69">
        <f t="shared" si="18"/>
        <v>3.3190053866549683E-2</v>
      </c>
      <c r="BX83" s="41">
        <f t="shared" si="19"/>
        <v>-4.7160305744500843E-3</v>
      </c>
      <c r="BY83" s="62">
        <f t="shared" si="20"/>
        <v>2.8474023292099599E-2</v>
      </c>
      <c r="BZ83" s="47">
        <f t="shared" si="21"/>
        <v>0.80911163223041827</v>
      </c>
      <c r="CA83" s="82">
        <v>2</v>
      </c>
      <c r="CB83" s="36" t="s">
        <v>27</v>
      </c>
    </row>
    <row r="84" spans="1:80" ht="18" customHeight="1" x14ac:dyDescent="0.2">
      <c r="A84" s="36">
        <v>34</v>
      </c>
      <c r="B84" s="36" t="s">
        <v>117</v>
      </c>
      <c r="C84" s="36" t="s">
        <v>118</v>
      </c>
      <c r="D84" s="37">
        <v>44196</v>
      </c>
      <c r="E84" s="51"/>
      <c r="F84" s="41">
        <v>1594.32</v>
      </c>
      <c r="G84" s="41"/>
      <c r="H84" s="41">
        <v>-1594.32</v>
      </c>
      <c r="I84" s="41"/>
      <c r="J84" s="41"/>
      <c r="K84" s="55">
        <v>0</v>
      </c>
      <c r="L84" s="53">
        <v>0</v>
      </c>
      <c r="M84" s="49">
        <v>0</v>
      </c>
      <c r="N84" s="67">
        <v>0</v>
      </c>
      <c r="O84" s="69">
        <v>0</v>
      </c>
      <c r="P84" s="41">
        <v>0</v>
      </c>
      <c r="Q84" s="51">
        <v>0</v>
      </c>
      <c r="R84" s="47">
        <v>0</v>
      </c>
      <c r="S84" s="82">
        <v>2</v>
      </c>
      <c r="T84" s="36" t="s">
        <v>27</v>
      </c>
      <c r="U84" s="36">
        <v>34</v>
      </c>
      <c r="V84" s="36" t="s">
        <v>117</v>
      </c>
      <c r="W84" s="36" t="s">
        <v>118</v>
      </c>
      <c r="X84" s="37">
        <v>44228</v>
      </c>
      <c r="Y84" s="51"/>
      <c r="Z84" s="41">
        <v>1594.32</v>
      </c>
      <c r="AA84" s="41"/>
      <c r="AB84" s="41">
        <v>-1594.32</v>
      </c>
      <c r="AC84" s="41"/>
      <c r="AD84" s="41"/>
      <c r="AE84" s="55">
        <v>0</v>
      </c>
      <c r="AF84" s="53">
        <f t="shared" si="0"/>
        <v>0</v>
      </c>
      <c r="AG84" s="49">
        <f t="shared" si="1"/>
        <v>0</v>
      </c>
      <c r="AH84" s="67">
        <f t="shared" si="2"/>
        <v>0</v>
      </c>
      <c r="AI84" s="69">
        <f t="shared" si="3"/>
        <v>0</v>
      </c>
      <c r="AJ84" s="41">
        <f t="shared" si="4"/>
        <v>0</v>
      </c>
      <c r="AK84" s="62">
        <f t="shared" si="5"/>
        <v>0</v>
      </c>
      <c r="AL84" s="47">
        <f t="shared" si="6"/>
        <v>0</v>
      </c>
      <c r="AM84" s="82">
        <v>2</v>
      </c>
      <c r="AN84" s="43" t="s">
        <v>27</v>
      </c>
      <c r="AO84" s="36">
        <v>34</v>
      </c>
      <c r="AP84" s="36" t="s">
        <v>117</v>
      </c>
      <c r="AQ84" s="36" t="s">
        <v>118</v>
      </c>
      <c r="AR84" s="78">
        <v>44255</v>
      </c>
      <c r="AS84" s="51"/>
      <c r="AT84" s="41">
        <v>1594.32</v>
      </c>
      <c r="AU84" s="41"/>
      <c r="AV84" s="41">
        <v>-1594.32</v>
      </c>
      <c r="AW84" s="41"/>
      <c r="AX84" s="41"/>
      <c r="AY84" s="55">
        <f t="shared" si="7"/>
        <v>0</v>
      </c>
      <c r="AZ84" s="53">
        <f t="shared" si="8"/>
        <v>0</v>
      </c>
      <c r="BA84" s="49">
        <f t="shared" si="9"/>
        <v>0</v>
      </c>
      <c r="BB84" s="67">
        <f t="shared" si="10"/>
        <v>0</v>
      </c>
      <c r="BC84" s="69">
        <f t="shared" si="11"/>
        <v>0</v>
      </c>
      <c r="BD84" s="41">
        <f t="shared" si="12"/>
        <v>0</v>
      </c>
      <c r="BE84" s="62">
        <f t="shared" si="13"/>
        <v>0</v>
      </c>
      <c r="BF84" s="47">
        <f t="shared" si="14"/>
        <v>0</v>
      </c>
      <c r="BG84" s="82">
        <v>2</v>
      </c>
      <c r="BH84" s="43" t="s">
        <v>27</v>
      </c>
      <c r="BI84" s="36">
        <v>34</v>
      </c>
      <c r="BJ84" s="36" t="s">
        <v>117</v>
      </c>
      <c r="BK84" s="36" t="s">
        <v>118</v>
      </c>
      <c r="BL84" s="78">
        <v>44286</v>
      </c>
      <c r="BM84" s="51"/>
      <c r="BN84" s="41">
        <v>1594.32</v>
      </c>
      <c r="BO84" s="41"/>
      <c r="BP84" s="41">
        <v>-1594.32</v>
      </c>
      <c r="BQ84" s="41"/>
      <c r="BR84" s="41"/>
      <c r="BS84" s="55">
        <v>0</v>
      </c>
      <c r="BT84" s="53">
        <f t="shared" si="15"/>
        <v>0</v>
      </c>
      <c r="BU84" s="49">
        <f t="shared" si="16"/>
        <v>0</v>
      </c>
      <c r="BV84" s="67">
        <f t="shared" si="17"/>
        <v>0</v>
      </c>
      <c r="BW84" s="69">
        <f t="shared" si="18"/>
        <v>0</v>
      </c>
      <c r="BX84" s="41">
        <f t="shared" si="19"/>
        <v>0</v>
      </c>
      <c r="BY84" s="62">
        <f t="shared" si="20"/>
        <v>0</v>
      </c>
      <c r="BZ84" s="47">
        <f t="shared" si="21"/>
        <v>0</v>
      </c>
      <c r="CA84" s="82">
        <v>2</v>
      </c>
      <c r="CB84" s="36" t="s">
        <v>27</v>
      </c>
    </row>
    <row r="85" spans="1:80" ht="18" customHeight="1" x14ac:dyDescent="0.2">
      <c r="A85" s="36">
        <v>35</v>
      </c>
      <c r="B85" s="36" t="s">
        <v>119</v>
      </c>
      <c r="C85" s="36" t="s">
        <v>120</v>
      </c>
      <c r="D85" s="37">
        <v>44196</v>
      </c>
      <c r="E85" s="51"/>
      <c r="F85" s="41">
        <v>578.56000000000006</v>
      </c>
      <c r="G85" s="41"/>
      <c r="H85" s="41">
        <v>-578.55999999999995</v>
      </c>
      <c r="I85" s="41"/>
      <c r="J85" s="41"/>
      <c r="K85" s="55">
        <v>1.1368683772161603E-13</v>
      </c>
      <c r="L85" s="53">
        <v>0</v>
      </c>
      <c r="M85" s="49">
        <v>0</v>
      </c>
      <c r="N85" s="67">
        <v>0</v>
      </c>
      <c r="O85" s="69">
        <v>0</v>
      </c>
      <c r="P85" s="41">
        <v>0</v>
      </c>
      <c r="Q85" s="51">
        <v>0</v>
      </c>
      <c r="R85" s="47">
        <v>3.744159125262646E-13</v>
      </c>
      <c r="S85" s="82">
        <v>2</v>
      </c>
      <c r="T85" s="36" t="s">
        <v>27</v>
      </c>
      <c r="U85" s="36">
        <v>35</v>
      </c>
      <c r="V85" s="36" t="s">
        <v>119</v>
      </c>
      <c r="W85" s="36" t="s">
        <v>120</v>
      </c>
      <c r="X85" s="37">
        <v>44228</v>
      </c>
      <c r="Y85" s="51"/>
      <c r="Z85" s="41">
        <v>578.56000000000006</v>
      </c>
      <c r="AA85" s="41"/>
      <c r="AB85" s="41">
        <v>-578.55999999999995</v>
      </c>
      <c r="AC85" s="41"/>
      <c r="AD85" s="41"/>
      <c r="AE85" s="55">
        <v>1.1368683772161603E-13</v>
      </c>
      <c r="AF85" s="53">
        <f t="shared" si="0"/>
        <v>0</v>
      </c>
      <c r="AG85" s="49">
        <f t="shared" si="1"/>
        <v>0</v>
      </c>
      <c r="AH85" s="67">
        <f t="shared" si="2"/>
        <v>0</v>
      </c>
      <c r="AI85" s="69">
        <f t="shared" si="3"/>
        <v>0</v>
      </c>
      <c r="AJ85" s="41">
        <f t="shared" si="4"/>
        <v>0</v>
      </c>
      <c r="AK85" s="62">
        <f t="shared" si="5"/>
        <v>0</v>
      </c>
      <c r="AL85" s="47">
        <f t="shared" si="6"/>
        <v>3.744159125262646E-13</v>
      </c>
      <c r="AM85" s="82">
        <v>2</v>
      </c>
      <c r="AN85" s="43" t="s">
        <v>27</v>
      </c>
      <c r="AO85" s="36">
        <v>35</v>
      </c>
      <c r="AP85" s="36" t="s">
        <v>119</v>
      </c>
      <c r="AQ85" s="36" t="s">
        <v>120</v>
      </c>
      <c r="AR85" s="78">
        <v>44255</v>
      </c>
      <c r="AS85" s="51"/>
      <c r="AT85" s="41">
        <v>578.56000000000006</v>
      </c>
      <c r="AU85" s="41"/>
      <c r="AV85" s="41">
        <v>-578.55999999999995</v>
      </c>
      <c r="AW85" s="41"/>
      <c r="AX85" s="41"/>
      <c r="AY85" s="80">
        <f t="shared" si="7"/>
        <v>1.1368683772161603E-13</v>
      </c>
      <c r="AZ85" s="53">
        <f t="shared" si="8"/>
        <v>0</v>
      </c>
      <c r="BA85" s="49">
        <f t="shared" si="9"/>
        <v>0</v>
      </c>
      <c r="BB85" s="67">
        <f t="shared" si="10"/>
        <v>0</v>
      </c>
      <c r="BC85" s="69">
        <f t="shared" si="11"/>
        <v>0</v>
      </c>
      <c r="BD85" s="41">
        <f t="shared" si="12"/>
        <v>0</v>
      </c>
      <c r="BE85" s="62">
        <f t="shared" si="13"/>
        <v>0</v>
      </c>
      <c r="BF85" s="47">
        <f t="shared" si="14"/>
        <v>3.744159125262646E-13</v>
      </c>
      <c r="BG85" s="82">
        <v>2</v>
      </c>
      <c r="BH85" s="43" t="s">
        <v>27</v>
      </c>
      <c r="BI85" s="36">
        <v>35</v>
      </c>
      <c r="BJ85" s="36" t="s">
        <v>119</v>
      </c>
      <c r="BK85" s="36" t="s">
        <v>120</v>
      </c>
      <c r="BL85" s="78">
        <v>44286</v>
      </c>
      <c r="BM85" s="51"/>
      <c r="BN85" s="41">
        <v>578.56000000000006</v>
      </c>
      <c r="BO85" s="41"/>
      <c r="BP85" s="41">
        <v>-578.55999999999995</v>
      </c>
      <c r="BQ85" s="41"/>
      <c r="BR85" s="41"/>
      <c r="BS85" s="55">
        <v>1.1368683772161603E-13</v>
      </c>
      <c r="BT85" s="53">
        <f t="shared" si="15"/>
        <v>0</v>
      </c>
      <c r="BU85" s="49">
        <f t="shared" si="16"/>
        <v>0</v>
      </c>
      <c r="BV85" s="67">
        <f t="shared" si="17"/>
        <v>0</v>
      </c>
      <c r="BW85" s="69">
        <f t="shared" si="18"/>
        <v>0</v>
      </c>
      <c r="BX85" s="41">
        <f t="shared" si="19"/>
        <v>0</v>
      </c>
      <c r="BY85" s="62">
        <f t="shared" si="20"/>
        <v>0</v>
      </c>
      <c r="BZ85" s="47">
        <f t="shared" si="21"/>
        <v>3.744159125262646E-13</v>
      </c>
      <c r="CA85" s="82">
        <v>2</v>
      </c>
      <c r="CB85" s="36" t="s">
        <v>27</v>
      </c>
    </row>
    <row r="86" spans="1:80" ht="18" customHeight="1" x14ac:dyDescent="0.2">
      <c r="A86" s="36">
        <v>36</v>
      </c>
      <c r="B86" s="36" t="s">
        <v>121</v>
      </c>
      <c r="C86" s="36" t="s">
        <v>122</v>
      </c>
      <c r="D86" s="37">
        <v>44196</v>
      </c>
      <c r="E86" s="51"/>
      <c r="F86" s="41">
        <v>51.870000000000005</v>
      </c>
      <c r="G86" s="41"/>
      <c r="H86" s="41">
        <v>-51.86</v>
      </c>
      <c r="I86" s="41"/>
      <c r="J86" s="41"/>
      <c r="K86" s="55">
        <v>1.0000000000005116E-2</v>
      </c>
      <c r="L86" s="53">
        <v>0</v>
      </c>
      <c r="M86" s="49">
        <v>0</v>
      </c>
      <c r="N86" s="67">
        <v>0</v>
      </c>
      <c r="O86" s="69">
        <v>0</v>
      </c>
      <c r="P86" s="41">
        <v>0</v>
      </c>
      <c r="Q86" s="51">
        <v>0</v>
      </c>
      <c r="R86" s="47">
        <v>1.9456112131555837E-2</v>
      </c>
      <c r="S86" s="82">
        <v>2</v>
      </c>
      <c r="T86" s="36" t="s">
        <v>27</v>
      </c>
      <c r="U86" s="36">
        <v>36</v>
      </c>
      <c r="V86" s="36" t="s">
        <v>121</v>
      </c>
      <c r="W86" s="36" t="s">
        <v>122</v>
      </c>
      <c r="X86" s="37">
        <v>44228</v>
      </c>
      <c r="Y86" s="51"/>
      <c r="Z86" s="41">
        <v>51.870000000000005</v>
      </c>
      <c r="AA86" s="41"/>
      <c r="AB86" s="41">
        <v>-51.86</v>
      </c>
      <c r="AC86" s="41"/>
      <c r="AD86" s="41"/>
      <c r="AE86" s="55">
        <v>1.0000000000005116E-2</v>
      </c>
      <c r="AF86" s="53">
        <f t="shared" si="0"/>
        <v>0</v>
      </c>
      <c r="AG86" s="49">
        <f t="shared" si="1"/>
        <v>0</v>
      </c>
      <c r="AH86" s="67">
        <f t="shared" si="2"/>
        <v>0</v>
      </c>
      <c r="AI86" s="69">
        <f t="shared" si="3"/>
        <v>0</v>
      </c>
      <c r="AJ86" s="41">
        <f t="shared" si="4"/>
        <v>0</v>
      </c>
      <c r="AK86" s="62">
        <f t="shared" si="5"/>
        <v>0</v>
      </c>
      <c r="AL86" s="47">
        <f t="shared" si="6"/>
        <v>1.9456112131555837E-2</v>
      </c>
      <c r="AM86" s="82">
        <v>2</v>
      </c>
      <c r="AN86" s="43" t="s">
        <v>27</v>
      </c>
      <c r="AO86" s="36">
        <v>36</v>
      </c>
      <c r="AP86" s="36" t="s">
        <v>121</v>
      </c>
      <c r="AQ86" s="36" t="s">
        <v>122</v>
      </c>
      <c r="AR86" s="78">
        <v>44255</v>
      </c>
      <c r="AS86" s="51"/>
      <c r="AT86" s="41">
        <v>51.870000000000005</v>
      </c>
      <c r="AU86" s="41"/>
      <c r="AV86" s="41">
        <v>-51.86</v>
      </c>
      <c r="AW86" s="41"/>
      <c r="AX86" s="41"/>
      <c r="AY86" s="55">
        <f t="shared" si="7"/>
        <v>1.0000000000005116E-2</v>
      </c>
      <c r="AZ86" s="53">
        <f t="shared" si="8"/>
        <v>0</v>
      </c>
      <c r="BA86" s="49">
        <f t="shared" si="9"/>
        <v>0</v>
      </c>
      <c r="BB86" s="67">
        <f t="shared" si="10"/>
        <v>0</v>
      </c>
      <c r="BC86" s="69">
        <f t="shared" si="11"/>
        <v>0</v>
      </c>
      <c r="BD86" s="41">
        <f t="shared" si="12"/>
        <v>0</v>
      </c>
      <c r="BE86" s="62">
        <f t="shared" si="13"/>
        <v>0</v>
      </c>
      <c r="BF86" s="47">
        <f t="shared" si="14"/>
        <v>1.9456112131555837E-2</v>
      </c>
      <c r="BG86" s="82">
        <v>2</v>
      </c>
      <c r="BH86" s="43" t="s">
        <v>27</v>
      </c>
      <c r="BI86" s="36">
        <v>36</v>
      </c>
      <c r="BJ86" s="36" t="s">
        <v>121</v>
      </c>
      <c r="BK86" s="36" t="s">
        <v>122</v>
      </c>
      <c r="BL86" s="78">
        <v>44286</v>
      </c>
      <c r="BM86" s="51"/>
      <c r="BN86" s="41">
        <v>51.870000000000005</v>
      </c>
      <c r="BO86" s="41"/>
      <c r="BP86" s="41">
        <v>-51.86</v>
      </c>
      <c r="BQ86" s="41"/>
      <c r="BR86" s="41"/>
      <c r="BS86" s="55">
        <v>1.0000000000005116E-2</v>
      </c>
      <c r="BT86" s="53">
        <f t="shared" si="15"/>
        <v>0</v>
      </c>
      <c r="BU86" s="49">
        <f t="shared" si="16"/>
        <v>0</v>
      </c>
      <c r="BV86" s="67">
        <f t="shared" si="17"/>
        <v>0</v>
      </c>
      <c r="BW86" s="69">
        <f t="shared" si="18"/>
        <v>0</v>
      </c>
      <c r="BX86" s="41">
        <f t="shared" si="19"/>
        <v>0</v>
      </c>
      <c r="BY86" s="62">
        <f t="shared" si="20"/>
        <v>0</v>
      </c>
      <c r="BZ86" s="47">
        <f t="shared" si="21"/>
        <v>1.9456112131555837E-2</v>
      </c>
      <c r="CA86" s="82">
        <v>2</v>
      </c>
      <c r="CB86" s="36" t="s">
        <v>27</v>
      </c>
    </row>
    <row r="87" spans="1:80" ht="18" customHeight="1" x14ac:dyDescent="0.2">
      <c r="A87" s="36">
        <v>37</v>
      </c>
      <c r="B87" s="36" t="s">
        <v>123</v>
      </c>
      <c r="C87" s="36" t="s">
        <v>124</v>
      </c>
      <c r="D87" s="37">
        <v>44196</v>
      </c>
      <c r="E87" s="51"/>
      <c r="F87" s="41">
        <v>1126.68</v>
      </c>
      <c r="G87" s="41"/>
      <c r="H87" s="41">
        <v>-1126.67</v>
      </c>
      <c r="I87" s="41"/>
      <c r="J87" s="41"/>
      <c r="K87" s="55">
        <v>9.9999999999909051E-3</v>
      </c>
      <c r="L87" s="53">
        <v>0</v>
      </c>
      <c r="M87" s="49">
        <v>0</v>
      </c>
      <c r="N87" s="67">
        <v>0</v>
      </c>
      <c r="O87" s="69">
        <v>0</v>
      </c>
      <c r="P87" s="41">
        <v>0</v>
      </c>
      <c r="Q87" s="51">
        <v>0</v>
      </c>
      <c r="R87" s="47">
        <v>1.9456112131528189E-2</v>
      </c>
      <c r="S87" s="82">
        <v>2</v>
      </c>
      <c r="T87" s="36" t="s">
        <v>27</v>
      </c>
      <c r="U87" s="36">
        <v>37</v>
      </c>
      <c r="V87" s="36" t="s">
        <v>123</v>
      </c>
      <c r="W87" s="36" t="s">
        <v>124</v>
      </c>
      <c r="X87" s="37">
        <v>44228</v>
      </c>
      <c r="Y87" s="51"/>
      <c r="Z87" s="41">
        <v>1126.68</v>
      </c>
      <c r="AA87" s="41"/>
      <c r="AB87" s="41">
        <v>-1126.67</v>
      </c>
      <c r="AC87" s="41"/>
      <c r="AD87" s="41"/>
      <c r="AE87" s="55">
        <v>9.9999999999909051E-3</v>
      </c>
      <c r="AF87" s="53">
        <f t="shared" si="0"/>
        <v>0</v>
      </c>
      <c r="AG87" s="49">
        <f t="shared" si="1"/>
        <v>0</v>
      </c>
      <c r="AH87" s="67">
        <f t="shared" si="2"/>
        <v>0</v>
      </c>
      <c r="AI87" s="69">
        <f t="shared" si="3"/>
        <v>0</v>
      </c>
      <c r="AJ87" s="41">
        <f t="shared" si="4"/>
        <v>0</v>
      </c>
      <c r="AK87" s="62">
        <f t="shared" si="5"/>
        <v>0</v>
      </c>
      <c r="AL87" s="47">
        <f t="shared" si="6"/>
        <v>1.9456112131528189E-2</v>
      </c>
      <c r="AM87" s="82">
        <v>2</v>
      </c>
      <c r="AN87" s="43" t="s">
        <v>27</v>
      </c>
      <c r="AO87" s="36">
        <v>37</v>
      </c>
      <c r="AP87" s="36" t="s">
        <v>123</v>
      </c>
      <c r="AQ87" s="36" t="s">
        <v>124</v>
      </c>
      <c r="AR87" s="78">
        <v>44255</v>
      </c>
      <c r="AS87" s="51"/>
      <c r="AT87" s="41">
        <v>1126.68</v>
      </c>
      <c r="AU87" s="41"/>
      <c r="AV87" s="41">
        <v>-1126.67</v>
      </c>
      <c r="AW87" s="41"/>
      <c r="AX87" s="41"/>
      <c r="AY87" s="55">
        <f t="shared" si="7"/>
        <v>9.9999999999909051E-3</v>
      </c>
      <c r="AZ87" s="53">
        <f t="shared" si="8"/>
        <v>0</v>
      </c>
      <c r="BA87" s="49">
        <f t="shared" si="9"/>
        <v>0</v>
      </c>
      <c r="BB87" s="67">
        <f t="shared" si="10"/>
        <v>0</v>
      </c>
      <c r="BC87" s="69">
        <f t="shared" si="11"/>
        <v>0</v>
      </c>
      <c r="BD87" s="41">
        <f t="shared" si="12"/>
        <v>0</v>
      </c>
      <c r="BE87" s="62">
        <f t="shared" si="13"/>
        <v>0</v>
      </c>
      <c r="BF87" s="47">
        <f t="shared" si="14"/>
        <v>1.9456112131528189E-2</v>
      </c>
      <c r="BG87" s="82">
        <v>2</v>
      </c>
      <c r="BH87" s="43" t="s">
        <v>27</v>
      </c>
      <c r="BI87" s="36">
        <v>37</v>
      </c>
      <c r="BJ87" s="36" t="s">
        <v>123</v>
      </c>
      <c r="BK87" s="36" t="s">
        <v>124</v>
      </c>
      <c r="BL87" s="78">
        <v>44286</v>
      </c>
      <c r="BM87" s="51"/>
      <c r="BN87" s="41">
        <v>1126.68</v>
      </c>
      <c r="BO87" s="41"/>
      <c r="BP87" s="41">
        <v>-1126.67</v>
      </c>
      <c r="BQ87" s="41"/>
      <c r="BR87" s="41"/>
      <c r="BS87" s="55">
        <v>9.9999999999909051E-3</v>
      </c>
      <c r="BT87" s="53">
        <f t="shared" si="15"/>
        <v>0</v>
      </c>
      <c r="BU87" s="49">
        <f t="shared" si="16"/>
        <v>0</v>
      </c>
      <c r="BV87" s="67">
        <f t="shared" si="17"/>
        <v>0</v>
      </c>
      <c r="BW87" s="69">
        <f t="shared" si="18"/>
        <v>0</v>
      </c>
      <c r="BX87" s="41">
        <f t="shared" si="19"/>
        <v>0</v>
      </c>
      <c r="BY87" s="62">
        <f t="shared" si="20"/>
        <v>0</v>
      </c>
      <c r="BZ87" s="47">
        <f t="shared" si="21"/>
        <v>1.9456112131528189E-2</v>
      </c>
      <c r="CA87" s="82">
        <v>2</v>
      </c>
      <c r="CB87" s="36" t="s">
        <v>27</v>
      </c>
    </row>
    <row r="88" spans="1:80" s="60" customFormat="1" ht="18" customHeight="1" x14ac:dyDescent="0.2">
      <c r="A88" s="57"/>
      <c r="B88" s="57" t="s">
        <v>18</v>
      </c>
      <c r="C88" s="57"/>
      <c r="D88" s="57"/>
      <c r="E88" s="58">
        <v>26799.56</v>
      </c>
      <c r="F88" s="58">
        <v>478155.31</v>
      </c>
      <c r="G88" s="58">
        <v>139.6</v>
      </c>
      <c r="H88" s="58">
        <v>-12179.72</v>
      </c>
      <c r="I88" s="58">
        <v>9510.6</v>
      </c>
      <c r="J88" s="58">
        <v>31694.129999999997</v>
      </c>
      <c r="K88" s="58">
        <v>475625.79</v>
      </c>
      <c r="L88" s="58">
        <v>13054.399999999976</v>
      </c>
      <c r="M88" s="58">
        <v>-454.39999999996536</v>
      </c>
      <c r="N88" s="58">
        <v>12600.000000000009</v>
      </c>
      <c r="O88" s="58">
        <v>38430.000000000022</v>
      </c>
      <c r="P88" s="58">
        <v>-4680.5000000000036</v>
      </c>
      <c r="Q88" s="58">
        <v>33749.500000000022</v>
      </c>
      <c r="R88" s="58">
        <v>24780.591727496369</v>
      </c>
      <c r="S88" s="59"/>
      <c r="T88" s="57"/>
      <c r="U88" s="57"/>
      <c r="V88" s="71" t="s">
        <v>142</v>
      </c>
      <c r="W88" s="57"/>
      <c r="X88" s="57"/>
      <c r="Y88" s="58">
        <f>SUM(Y50:Y87)</f>
        <v>26540.71</v>
      </c>
      <c r="Z88" s="58">
        <f t="shared" ref="Z88:AL88" si="22">SUM(Z50:Z87)</f>
        <v>493944.14999999991</v>
      </c>
      <c r="AA88" s="58">
        <f t="shared" si="22"/>
        <v>139.6</v>
      </c>
      <c r="AB88" s="58">
        <f t="shared" si="22"/>
        <v>-12179.72</v>
      </c>
      <c r="AC88" s="58">
        <f t="shared" si="22"/>
        <v>9510.6</v>
      </c>
      <c r="AD88" s="58">
        <f t="shared" si="22"/>
        <v>31694.129999999997</v>
      </c>
      <c r="AE88" s="58">
        <f t="shared" si="22"/>
        <v>491414.62999999995</v>
      </c>
      <c r="AF88" s="58">
        <f t="shared" si="22"/>
        <v>15788.840000000018</v>
      </c>
      <c r="AG88" s="58">
        <f t="shared" si="22"/>
        <v>2011.1599999999737</v>
      </c>
      <c r="AH88" s="58">
        <f t="shared" si="22"/>
        <v>17799.999999999993</v>
      </c>
      <c r="AI88" s="58">
        <f t="shared" si="22"/>
        <v>54289.999999999978</v>
      </c>
      <c r="AJ88" s="58">
        <f t="shared" si="22"/>
        <v>-4680.4999999999982</v>
      </c>
      <c r="AK88" s="58">
        <f t="shared" si="22"/>
        <v>49609.499999999971</v>
      </c>
      <c r="AL88" s="58">
        <f t="shared" si="22"/>
        <v>47849.381727496337</v>
      </c>
      <c r="AM88" s="59"/>
      <c r="AN88" s="77"/>
      <c r="AO88" s="57"/>
      <c r="AP88" s="57" t="s">
        <v>142</v>
      </c>
      <c r="AQ88" s="57"/>
      <c r="AR88" s="57"/>
      <c r="AS88" s="58">
        <f>SUM(AS50:AS87)</f>
        <v>40578.120000000003</v>
      </c>
      <c r="AT88" s="58">
        <f>SUM(AT50:AT87)</f>
        <v>505718.16999999993</v>
      </c>
      <c r="AU88" s="58">
        <f t="shared" ref="AU88:BF88" si="23">SUM(AU50:AU87)</f>
        <v>139.6</v>
      </c>
      <c r="AV88" s="58">
        <f t="shared" si="23"/>
        <v>-12179.72</v>
      </c>
      <c r="AW88" s="58">
        <f t="shared" si="23"/>
        <v>9510.6</v>
      </c>
      <c r="AX88" s="58">
        <f t="shared" si="23"/>
        <v>31694.129999999997</v>
      </c>
      <c r="AY88" s="58">
        <f t="shared" si="23"/>
        <v>503188.65</v>
      </c>
      <c r="AZ88" s="58">
        <f t="shared" si="23"/>
        <v>11774.019999999988</v>
      </c>
      <c r="BA88" s="58">
        <f t="shared" si="23"/>
        <v>3625.9799999999718</v>
      </c>
      <c r="BB88" s="58">
        <f t="shared" si="23"/>
        <v>15399.999999999962</v>
      </c>
      <c r="BC88" s="58">
        <f t="shared" si="23"/>
        <v>46969.999999999884</v>
      </c>
      <c r="BD88" s="58">
        <f t="shared" si="23"/>
        <v>-4680.4999999999873</v>
      </c>
      <c r="BE88" s="58">
        <f t="shared" si="23"/>
        <v>42289.499999999884</v>
      </c>
      <c r="BF88" s="58">
        <f t="shared" si="23"/>
        <v>49560.761727496232</v>
      </c>
      <c r="BG88" s="57"/>
      <c r="BH88" s="57"/>
      <c r="BI88" s="57"/>
      <c r="BJ88" s="71" t="s">
        <v>142</v>
      </c>
      <c r="BK88" s="57"/>
      <c r="BL88" s="57"/>
      <c r="BM88" s="58">
        <f>SUM(BM50:BM87)</f>
        <v>51973.58</v>
      </c>
      <c r="BN88" s="58">
        <f t="shared" ref="BN88:BZ88" si="24">SUM(BN50:BN87)</f>
        <v>515642.83000000007</v>
      </c>
      <c r="BO88" s="58">
        <f t="shared" si="24"/>
        <v>139.6</v>
      </c>
      <c r="BP88" s="58">
        <f t="shared" si="24"/>
        <v>-12179.72</v>
      </c>
      <c r="BQ88" s="58">
        <f t="shared" si="24"/>
        <v>9510.6</v>
      </c>
      <c r="BR88" s="58">
        <f t="shared" si="24"/>
        <v>31694.129999999997</v>
      </c>
      <c r="BS88" s="58">
        <f t="shared" si="24"/>
        <v>513113.31000000011</v>
      </c>
      <c r="BT88" s="58">
        <f t="shared" si="24"/>
        <v>9924.6600000000017</v>
      </c>
      <c r="BU88" s="58">
        <f t="shared" si="24"/>
        <v>875.34000000002789</v>
      </c>
      <c r="BV88" s="58">
        <f t="shared" si="24"/>
        <v>10800.000000000027</v>
      </c>
      <c r="BW88" s="58">
        <f t="shared" si="24"/>
        <v>32940.000000000073</v>
      </c>
      <c r="BX88" s="58">
        <f t="shared" si="24"/>
        <v>-4680.5000000000109</v>
      </c>
      <c r="BY88" s="58">
        <f t="shared" si="24"/>
        <v>28259.500000000073</v>
      </c>
      <c r="BZ88" s="58">
        <f t="shared" si="24"/>
        <v>25846.681727496303</v>
      </c>
      <c r="CA88" s="59"/>
      <c r="CB88" s="57"/>
    </row>
    <row r="89" spans="1:80" s="64" customFormat="1" ht="18" customHeight="1" x14ac:dyDescent="0.2">
      <c r="A89" s="61"/>
      <c r="B89" s="61" t="s">
        <v>29</v>
      </c>
      <c r="C89" s="61"/>
      <c r="D89" s="61"/>
      <c r="E89" s="62"/>
      <c r="F89" s="62"/>
      <c r="G89" s="62"/>
      <c r="H89" s="62"/>
      <c r="I89" s="62"/>
      <c r="J89" s="62"/>
      <c r="K89" s="62"/>
      <c r="L89" s="62">
        <v>13054.399999999965</v>
      </c>
      <c r="M89" s="62">
        <v>-454.39999999996508</v>
      </c>
      <c r="N89" s="62">
        <v>12600.000000000011</v>
      </c>
      <c r="O89" s="62">
        <v>38430.000000000029</v>
      </c>
      <c r="P89" s="62">
        <v>-4680.5</v>
      </c>
      <c r="Q89" s="62">
        <v>33749.500000000015</v>
      </c>
      <c r="R89" s="62">
        <v>24780.591727496361</v>
      </c>
      <c r="S89" s="63"/>
      <c r="T89" s="61"/>
      <c r="U89" s="61"/>
      <c r="V89" s="72" t="s">
        <v>29</v>
      </c>
      <c r="W89" s="61"/>
      <c r="X89" s="61"/>
      <c r="Y89" s="62"/>
      <c r="Z89" s="74"/>
      <c r="AA89" s="74"/>
      <c r="AB89" s="74"/>
      <c r="AC89" s="74"/>
      <c r="AD89" s="74"/>
      <c r="AE89" s="74"/>
      <c r="AF89" s="62">
        <f>E35</f>
        <v>15788.840000000026</v>
      </c>
      <c r="AG89" s="62">
        <f>F35</f>
        <v>2011.1599999999744</v>
      </c>
      <c r="AH89" s="62">
        <f>E9</f>
        <v>17800</v>
      </c>
      <c r="AI89" s="62">
        <f>K9</f>
        <v>54290</v>
      </c>
      <c r="AJ89" s="62">
        <f>N9</f>
        <v>-4680.5</v>
      </c>
      <c r="AK89" s="62">
        <f>AI88+AJ88</f>
        <v>49609.499999999978</v>
      </c>
      <c r="AL89" s="62">
        <f>R88-Y88+AK88</f>
        <v>47849.381727496337</v>
      </c>
      <c r="AM89" s="63"/>
      <c r="AN89" s="73"/>
      <c r="AO89" s="73"/>
      <c r="AP89" s="73" t="s">
        <v>29</v>
      </c>
      <c r="AQ89" s="73"/>
      <c r="AR89" s="73"/>
      <c r="AS89" s="74"/>
      <c r="AT89" s="74"/>
      <c r="AU89" s="74"/>
      <c r="AV89" s="74"/>
      <c r="AW89" s="74"/>
      <c r="AX89" s="74"/>
      <c r="AY89" s="74"/>
      <c r="AZ89" s="62">
        <f>E36</f>
        <v>11774.020000000019</v>
      </c>
      <c r="BA89" s="62">
        <f>F36</f>
        <v>3625.9799999999814</v>
      </c>
      <c r="BB89" s="62">
        <f>AZ88+BA88</f>
        <v>15399.99999999996</v>
      </c>
      <c r="BC89" s="62">
        <f>BB88*3.05</f>
        <v>46969.999999999884</v>
      </c>
      <c r="BD89" s="62">
        <f>N10</f>
        <v>-4680.5</v>
      </c>
      <c r="BE89" s="62">
        <f>O10</f>
        <v>42289.5</v>
      </c>
      <c r="BF89" s="62">
        <f>AL88-AS88+BE88</f>
        <v>49560.761727496218</v>
      </c>
      <c r="BG89" s="61"/>
      <c r="BH89" s="61"/>
      <c r="BI89" s="73"/>
      <c r="BJ89" s="73" t="s">
        <v>29</v>
      </c>
      <c r="BK89" s="73"/>
      <c r="BL89" s="73"/>
      <c r="BM89" s="74"/>
      <c r="BN89" s="74"/>
      <c r="BO89" s="74"/>
      <c r="BP89" s="74"/>
      <c r="BQ89" s="74"/>
      <c r="BR89" s="74"/>
      <c r="BS89" s="74"/>
      <c r="BT89" s="62"/>
      <c r="BU89" s="62">
        <f>F37</f>
        <v>875.34000000002561</v>
      </c>
      <c r="BV89" s="62">
        <f>BT88+BU88</f>
        <v>10800.000000000029</v>
      </c>
      <c r="BW89" s="62">
        <f>BV88*3.05</f>
        <v>32940.00000000008</v>
      </c>
      <c r="BX89" s="62">
        <f>N11</f>
        <v>-4680.5</v>
      </c>
      <c r="BY89" s="62">
        <f>BW88+BX88</f>
        <v>28259.500000000062</v>
      </c>
      <c r="BZ89" s="62">
        <f>BF88-BM88+BY88</f>
        <v>25846.681727496303</v>
      </c>
      <c r="CA89" s="63"/>
      <c r="CB89" s="61"/>
    </row>
    <row r="90" spans="1:80" s="44" customFormat="1" ht="72.75" customHeight="1" x14ac:dyDescent="0.2">
      <c r="A90" s="43" t="s">
        <v>0</v>
      </c>
      <c r="B90" s="43" t="s">
        <v>1</v>
      </c>
      <c r="C90" s="43" t="s">
        <v>24</v>
      </c>
      <c r="D90" s="43" t="s">
        <v>2</v>
      </c>
      <c r="E90" s="43" t="s">
        <v>91</v>
      </c>
      <c r="F90" s="43" t="s">
        <v>3</v>
      </c>
      <c r="G90" s="43" t="s">
        <v>71</v>
      </c>
      <c r="H90" s="43" t="s">
        <v>80</v>
      </c>
      <c r="I90" s="43" t="s">
        <v>81</v>
      </c>
      <c r="J90" s="43" t="s">
        <v>72</v>
      </c>
      <c r="K90" s="43" t="s">
        <v>30</v>
      </c>
      <c r="L90" s="43" t="s">
        <v>101</v>
      </c>
      <c r="M90" s="43" t="s">
        <v>102</v>
      </c>
      <c r="N90" s="43" t="s">
        <v>103</v>
      </c>
      <c r="O90" s="43" t="s">
        <v>106</v>
      </c>
      <c r="P90" s="43" t="s">
        <v>105</v>
      </c>
      <c r="Q90" s="43" t="s">
        <v>104</v>
      </c>
      <c r="R90" s="43" t="s">
        <v>127</v>
      </c>
      <c r="S90" s="45" t="s">
        <v>58</v>
      </c>
      <c r="T90" s="43" t="s">
        <v>61</v>
      </c>
      <c r="U90" s="43" t="str">
        <f>U49</f>
        <v>#</v>
      </c>
      <c r="V90" s="43" t="str">
        <f t="shared" ref="V90:CB90" si="25">V49</f>
        <v>Наименование_Точки_Учета</v>
      </c>
      <c r="W90" s="43" t="str">
        <f t="shared" si="25"/>
        <v>Серийный_№</v>
      </c>
      <c r="X90" s="43" t="str">
        <f t="shared" si="25"/>
        <v>дата</v>
      </c>
      <c r="Y90" s="43" t="str">
        <f t="shared" si="25"/>
        <v>Оплачено в январе 2021</v>
      </c>
      <c r="Z90" s="43" t="str">
        <f t="shared" si="25"/>
        <v>СуммАктЭн</v>
      </c>
      <c r="AA90" s="43" t="str">
        <f t="shared" si="25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AB90" s="43" t="str">
        <f t="shared" si="25"/>
        <v>Корректировка показаний 
ПУ за текущий год
(показания ст.ПУ минус показания нов.ПУ на дату монтажа )</v>
      </c>
      <c r="AC90" s="43" t="str">
        <f t="shared" si="25"/>
        <v>Корректировка показаний ПУ за прошлый год
(не включено в сальдо показаний на начало года)</v>
      </c>
      <c r="AD90" s="43" t="str">
        <f t="shared" si="25"/>
        <v>Корректировка показаний ПУ за прошлые периоды
(включено в сальдо показаний на начало года)</v>
      </c>
      <c r="AE90" s="43" t="str">
        <f t="shared" si="25"/>
        <v>Показания счетчиков в расчет</v>
      </c>
      <c r="AF90" s="43" t="str">
        <f t="shared" si="25"/>
        <v xml:space="preserve">Потребление, кВт
</v>
      </c>
      <c r="AG90" s="43" t="str">
        <f t="shared" si="25"/>
        <v xml:space="preserve">Потери, кВт
</v>
      </c>
      <c r="AH90" s="43" t="str">
        <f t="shared" si="25"/>
        <v xml:space="preserve">Потребление+ потери, кВт
</v>
      </c>
      <c r="AI90" s="43" t="str">
        <f t="shared" si="25"/>
        <v xml:space="preserve">Сумма к оплате, руб. тариф 3,05руб./кВт
</v>
      </c>
      <c r="AJ90" s="43" t="str">
        <f t="shared" si="25"/>
        <v xml:space="preserve">к возмещению от п2п3п4п5п6 (использование СН), руб.
</v>
      </c>
      <c r="AK90" s="43" t="str">
        <f t="shared" si="25"/>
        <v xml:space="preserve">Сумаа к начислению по садоводам с учетом возмещения, руб.
</v>
      </c>
      <c r="AL90" s="43" t="str">
        <f t="shared" si="25"/>
        <v>Переплата (-)
Долг(+) 
на 01.02.2021</v>
      </c>
      <c r="AM90" s="45" t="str">
        <f t="shared" si="25"/>
        <v>Способ получения показаний:
1=Показания ПУ
2=Показания ПУ с уч.показаний ст.ПУ
РО=расчет.объем показаний
0=Демонтаж счетчика</v>
      </c>
      <c r="AN90" s="43" t="str">
        <f t="shared" si="25"/>
        <v>Вид начисления</v>
      </c>
      <c r="AO90" s="43" t="str">
        <f t="shared" si="25"/>
        <v>#</v>
      </c>
      <c r="AP90" s="43" t="str">
        <f t="shared" si="25"/>
        <v>Наименование_Точки_Учета</v>
      </c>
      <c r="AQ90" s="43" t="str">
        <f t="shared" si="25"/>
        <v>Серийный_№</v>
      </c>
      <c r="AR90" s="43" t="str">
        <f t="shared" si="25"/>
        <v>дата</v>
      </c>
      <c r="AS90" s="43" t="str">
        <f t="shared" si="25"/>
        <v>Оплачено в феврале</v>
      </c>
      <c r="AT90" s="43" t="str">
        <f t="shared" si="25"/>
        <v>СуммАктЭн</v>
      </c>
      <c r="AU90" s="43" t="str">
        <f t="shared" si="25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AV90" s="43" t="str">
        <f t="shared" si="25"/>
        <v>Корректировка показаний 
ПУ за текущий год
(показания ст.ПУ минус показания нов.ПУ на дату монтажа )</v>
      </c>
      <c r="AW90" s="43" t="str">
        <f t="shared" si="25"/>
        <v>Корректировка показаний ПУ за прошлый год
(не включено в сальдо показаний на начало года)</v>
      </c>
      <c r="AX90" s="43" t="str">
        <f t="shared" si="25"/>
        <v>Корректировка показаний ПУ за прошлые периоды
(включено в сальдо показаний на начало года)</v>
      </c>
      <c r="AY90" s="43" t="str">
        <f t="shared" si="25"/>
        <v>Показания счетчиков в расчет</v>
      </c>
      <c r="AZ90" s="43" t="str">
        <f t="shared" si="25"/>
        <v xml:space="preserve">Потребление, кВт
</v>
      </c>
      <c r="BA90" s="43" t="str">
        <f t="shared" si="25"/>
        <v xml:space="preserve">Потери, кВт
</v>
      </c>
      <c r="BB90" s="43" t="str">
        <f t="shared" si="25"/>
        <v xml:space="preserve">Потребление+ потери, кВт
</v>
      </c>
      <c r="BC90" s="43" t="str">
        <f t="shared" si="25"/>
        <v xml:space="preserve">Сумма к оплате, руб. тариф 3,05руб./кВт
</v>
      </c>
      <c r="BD90" s="43" t="str">
        <f t="shared" si="25"/>
        <v xml:space="preserve">к возмещению от п2п3п4п5п6 (использование СН), руб.
</v>
      </c>
      <c r="BE90" s="43" t="str">
        <f t="shared" si="25"/>
        <v xml:space="preserve">Сумаа к начислению по садоводам с учетом возмещения, руб.
</v>
      </c>
      <c r="BF90" s="43" t="str">
        <f t="shared" si="25"/>
        <v>Переплата (-)
Долг(+) 
на 01.03.2021</v>
      </c>
      <c r="BG90" s="43" t="str">
        <f t="shared" si="25"/>
        <v>Способ получения показаний:
1=Показания ПУ
2=Показания ПУ с уч.показаний ст.ПУ
РО=расчет.объем показаний
0=Демонтаж счетчика</v>
      </c>
      <c r="BH90" s="43" t="str">
        <f t="shared" si="25"/>
        <v>Вид начисления</v>
      </c>
      <c r="BI90" s="43" t="str">
        <f t="shared" si="25"/>
        <v>#</v>
      </c>
      <c r="BJ90" s="43" t="str">
        <f t="shared" si="25"/>
        <v>Наименование_Точки_Учета</v>
      </c>
      <c r="BK90" s="43" t="str">
        <f t="shared" si="25"/>
        <v>Серийный_№</v>
      </c>
      <c r="BL90" s="43" t="str">
        <f t="shared" si="25"/>
        <v>дата</v>
      </c>
      <c r="BM90" s="43" t="str">
        <f t="shared" si="25"/>
        <v>оплачено в марте</v>
      </c>
      <c r="BN90" s="43" t="str">
        <f t="shared" si="25"/>
        <v>СуммАктЭн</v>
      </c>
      <c r="BO90" s="43" t="str">
        <f t="shared" si="25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BP90" s="43" t="str">
        <f t="shared" si="25"/>
        <v>Корректировка показаний 
ПУ за текущий год
(показания ст.ПУ минус показания нов.ПУ на дату монтажа )</v>
      </c>
      <c r="BQ90" s="43" t="str">
        <f t="shared" si="25"/>
        <v>Корректировка показаний ПУ за прошлый год
(не включено в сальдо показаний на начало года)</v>
      </c>
      <c r="BR90" s="43" t="str">
        <f t="shared" si="25"/>
        <v>Корректировка показаний ПУ за прошлые периоды
(включено в сальдо показаний на начало года)</v>
      </c>
      <c r="BS90" s="43" t="str">
        <f t="shared" si="25"/>
        <v>Показания счетчиков в расчет</v>
      </c>
      <c r="BT90" s="43" t="str">
        <f t="shared" si="25"/>
        <v xml:space="preserve">Потребление, кВт
</v>
      </c>
      <c r="BU90" s="43" t="str">
        <f t="shared" si="25"/>
        <v xml:space="preserve">Потери, кВт
</v>
      </c>
      <c r="BV90" s="43" t="str">
        <f t="shared" si="25"/>
        <v xml:space="preserve">Потребление+ потери, кВт
</v>
      </c>
      <c r="BW90" s="43" t="str">
        <f t="shared" si="25"/>
        <v xml:space="preserve">Сумма к оплате, руб. тариф 3,05руб./кВт
</v>
      </c>
      <c r="BX90" s="43" t="str">
        <f t="shared" si="25"/>
        <v xml:space="preserve">к возмещению от п2п3п4п5п6 (использование СН), руб.
</v>
      </c>
      <c r="BY90" s="43" t="str">
        <f t="shared" si="25"/>
        <v xml:space="preserve">Сумаа к начислению по садоводам с учетом возмещения, руб.
</v>
      </c>
      <c r="BZ90" s="43" t="str">
        <f t="shared" si="25"/>
        <v>Переплата (-)
Долг(+) 
на 01.04.2021</v>
      </c>
      <c r="CA90" s="43" t="str">
        <f t="shared" si="25"/>
        <v>Способ получения показаний:
1=Показания ПУ
2=Показания ПУ с уч.показаний ст.ПУ
РО=расчет.объем показаний
0=Демонтаж счетчика</v>
      </c>
      <c r="CB90" s="43" t="str">
        <f t="shared" si="25"/>
        <v>Вид начисления</v>
      </c>
    </row>
  </sheetData>
  <mergeCells count="9">
    <mergeCell ref="U48:AN48"/>
    <mergeCell ref="AO48:BH48"/>
    <mergeCell ref="BI48:CB48"/>
    <mergeCell ref="A2:H2"/>
    <mergeCell ref="I3:L3"/>
    <mergeCell ref="M3:P3"/>
    <mergeCell ref="Q3:T3"/>
    <mergeCell ref="I7:O7"/>
    <mergeCell ref="A48:T48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RePack by Diakov</cp:lastModifiedBy>
  <cp:lastPrinted>2021-04-24T16:05:58Z</cp:lastPrinted>
  <dcterms:created xsi:type="dcterms:W3CDTF">2014-12-21T06:03:52Z</dcterms:created>
  <dcterms:modified xsi:type="dcterms:W3CDTF">2021-04-24T16:07:35Z</dcterms:modified>
</cp:coreProperties>
</file>