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январь 2020" sheetId="1" r:id="rId1"/>
  </sheets>
  <definedNames>
    <definedName name="_xlnm.Print_Area" localSheetId="0">'январь 2020'!$A$1:$IH$83</definedName>
  </definedNames>
  <calcPr fullCalcOnLoad="1"/>
</workbook>
</file>

<file path=xl/sharedStrings.xml><?xml version="1.0" encoding="utf-8"?>
<sst xmlns="http://schemas.openxmlformats.org/spreadsheetml/2006/main" count="313" uniqueCount="117">
  <si>
    <t>#</t>
  </si>
  <si>
    <t>Наименование_Точки_Учета</t>
  </si>
  <si>
    <t>дата</t>
  </si>
  <si>
    <t>СуммАктЭн</t>
  </si>
  <si>
    <t>2556659</t>
  </si>
  <si>
    <t>2753943</t>
  </si>
  <si>
    <t>2550487</t>
  </si>
  <si>
    <t>2598993</t>
  </si>
  <si>
    <t>2558921</t>
  </si>
  <si>
    <t>2553483</t>
  </si>
  <si>
    <t>2815429</t>
  </si>
  <si>
    <t>2804968</t>
  </si>
  <si>
    <t>2804906</t>
  </si>
  <si>
    <t>2815443</t>
  </si>
  <si>
    <t>2816948</t>
  </si>
  <si>
    <t>2816570</t>
  </si>
  <si>
    <t>2816917</t>
  </si>
  <si>
    <t>Потери, кВт</t>
  </si>
  <si>
    <t>Потребление, кВт</t>
  </si>
  <si>
    <t>Потребление+ потери, кВт</t>
  </si>
  <si>
    <t>значение</t>
  </si>
  <si>
    <t>ИТОГО</t>
  </si>
  <si>
    <t>показания счетчиков, кВт</t>
  </si>
  <si>
    <t>показатель</t>
  </si>
  <si>
    <t>%(по внутр.сети)</t>
  </si>
  <si>
    <t>%(в целом)</t>
  </si>
  <si>
    <t>кВт(в целом)</t>
  </si>
  <si>
    <t>Серийный_№</t>
  </si>
  <si>
    <t>2790584</t>
  </si>
  <si>
    <t>2807848</t>
  </si>
  <si>
    <t>Фактический объем</t>
  </si>
  <si>
    <t>Примечание</t>
  </si>
  <si>
    <t>ПРОВЕРКА</t>
  </si>
  <si>
    <t>Показания счетчиков в расчет</t>
  </si>
  <si>
    <t>2830471</t>
  </si>
  <si>
    <t>2608101</t>
  </si>
  <si>
    <t>2769820</t>
  </si>
  <si>
    <t>П1 105_Парамонова Н.А.</t>
  </si>
  <si>
    <t>П1 132_Макшанцев</t>
  </si>
  <si>
    <t>П1 136_Евдокимов А.Н.</t>
  </si>
  <si>
    <t>П1 139_Гриул М.А.</t>
  </si>
  <si>
    <t>П1 169_170_Волков Алексей</t>
  </si>
  <si>
    <t>П1 204_Мистрюкова М.М.</t>
  </si>
  <si>
    <t>П1 205_Поротиков Н.А.</t>
  </si>
  <si>
    <t>П1 206_Нестерович Е.Н.</t>
  </si>
  <si>
    <t>П1 222_Павлов И.О.</t>
  </si>
  <si>
    <t>П1 23_Постолатий В.А.</t>
  </si>
  <si>
    <t>П1 251_Бухтуева М.В.</t>
  </si>
  <si>
    <t>П1 269Б_Фокин Д.Л.</t>
  </si>
  <si>
    <t>П1 270_Макарова</t>
  </si>
  <si>
    <t>П1 276_Будников В.Т.</t>
  </si>
  <si>
    <t>П1 314_Завадский А.Н.</t>
  </si>
  <si>
    <t>П1 316_Полещук Э.В</t>
  </si>
  <si>
    <t>П1 317_Мокрушина</t>
  </si>
  <si>
    <t>П1 326_Баргамен Н.И.</t>
  </si>
  <si>
    <t>П1 345_Михасева Т.А.</t>
  </si>
  <si>
    <t>П1 360_Герасимович В.П.</t>
  </si>
  <si>
    <t>П1 39_Негина Л.А.</t>
  </si>
  <si>
    <t>П1 400_Новикова Н.Д.</t>
  </si>
  <si>
    <t>П1 41_Виноградова Т.Д.</t>
  </si>
  <si>
    <t>П1 42_Яковлев В.Г.</t>
  </si>
  <si>
    <t>П1 91_Тихонов Е.В.</t>
  </si>
  <si>
    <t>Способ получения показаний:
1=Показания ПУ
2=Показания ПУ с уч.показаний ст.ПУ
РО=расчет.объем показаний
0=Демонтаж счетчика</t>
  </si>
  <si>
    <t>П1 348_Шилько И.П.</t>
  </si>
  <si>
    <t>2811575</t>
  </si>
  <si>
    <t>Вид начисления</t>
  </si>
  <si>
    <t>Тариф сверх соцнормы, руб./кВт</t>
  </si>
  <si>
    <t>П1 167_168_Волков Александр В.</t>
  </si>
  <si>
    <t>2796956</t>
  </si>
  <si>
    <t xml:space="preserve">П1 207 Нестерович А.Н. </t>
  </si>
  <si>
    <t>3862062</t>
  </si>
  <si>
    <t>потери, %</t>
  </si>
  <si>
    <t>Потери в среднем с начала года, %</t>
  </si>
  <si>
    <t>показания ПКУ (Энергосбыт), кВт  
(К трансф.=200)</t>
  </si>
  <si>
    <t>показания стетчика в КТП 
(К трансф.=30)</t>
  </si>
  <si>
    <t>потребление, кВт</t>
  </si>
  <si>
    <t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t>
  </si>
  <si>
    <t>Корректировка показаний ПУ за прошлые периоды
(включено в сальдо показаний на начало года)</t>
  </si>
  <si>
    <t>2802794</t>
  </si>
  <si>
    <t>3896065</t>
  </si>
  <si>
    <t>3904375</t>
  </si>
  <si>
    <t>3887317</t>
  </si>
  <si>
    <t>3886964</t>
  </si>
  <si>
    <t>первое полугодие 2019</t>
  </si>
  <si>
    <t>второе полугодие 2019</t>
  </si>
  <si>
    <t>Корректировка показаний 
ПУ за текущий год
(показания ст.ПУ минус показания нов.ПУ на дату монтажа )</t>
  </si>
  <si>
    <t>Корректировка показаний ПУ за прошлый год
(не включено в сальдо показаний на начало года)</t>
  </si>
  <si>
    <t>2556448</t>
  </si>
  <si>
    <t>2806572</t>
  </si>
  <si>
    <t>П1 312 Борисов С.А.</t>
  </si>
  <si>
    <t>П1 405 Коркина Е.А.</t>
  </si>
  <si>
    <t>11406173</t>
  </si>
  <si>
    <t>2795352</t>
  </si>
  <si>
    <t>Тариф по соцнорме, руб./кВт</t>
  </si>
  <si>
    <t>Сумма к оплате, руб. тариф 2,90руб./кВт</t>
  </si>
  <si>
    <t>к возмещению от п2п3п4п5п6, руб.</t>
  </si>
  <si>
    <t>потребление,кВт</t>
  </si>
  <si>
    <t>тариф, руб/кВт</t>
  </si>
  <si>
    <t>Сумаа к начислению по садоводам с учетом возмещения, руб.</t>
  </si>
  <si>
    <t>в том числе п1(расчетное значение при потерях 12%)</t>
  </si>
  <si>
    <t>оплачено в декабре</t>
  </si>
  <si>
    <t>ПАРТНЕРСТВО 1 ДЕКАБРЬ 2019 ГОДА</t>
  </si>
  <si>
    <t>Переплата (-)
Долг(+) 
на 01.01.2020</t>
  </si>
  <si>
    <t>СВОДНАЯ ТАБЛИЦА ПОКАЗАНИЙ 2020 ГОД
ПАРТНЕРСТВО 1</t>
  </si>
  <si>
    <t>первое полугодие 2020</t>
  </si>
  <si>
    <t>второе полугодие 2020</t>
  </si>
  <si>
    <t>в том числе п2п3п4п5п6 за период 24.12.2019-27.12.2019</t>
  </si>
  <si>
    <t xml:space="preserve"> п1 Январь 2020 (расчетное значение при потерях 12%)</t>
  </si>
  <si>
    <t>сумма к оплате, руб.</t>
  </si>
  <si>
    <t>разница в тарифах, руб/кВт</t>
  </si>
  <si>
    <t>к возмещению от п2п3п4п5п6 за переиспользование потребления по СН =(161-30)*110-факт.потр.не более 161*110 = 14410-факт.потр.,но не более17710, кВт</t>
  </si>
  <si>
    <t>сумма к возмещению, руб.</t>
  </si>
  <si>
    <t>оплачено в январе 2020</t>
  </si>
  <si>
    <t>Переплата (-)
Долг(+) 
на 01.02.2020</t>
  </si>
  <si>
    <t>Потребление</t>
  </si>
  <si>
    <t>Сумма к начислению по п1, руб.</t>
  </si>
  <si>
    <t>ПАРТНЕРСТВО 1 ЯНВАРЬ 2020 ГОДА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</si>
</sst>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dd\.mm\.yyyy"/>
    <numFmt numFmtId="182" formatCode="[$-1010419]#,##0.00;\-#,##0.00"/>
    <numFmt numFmtId="183" formatCode="mmm/yyyy"/>
    <numFmt numFmtId="184" formatCode="#,##0.00_ ;\-#,##0.00\ "/>
    <numFmt numFmtId="185" formatCode="#,##0.0_ ;\-#,##0.0\ "/>
    <numFmt numFmtId="186" formatCode="0.0"/>
    <numFmt numFmtId="187" formatCode="[$-1010419]dd\.mm\.yyyy\ hh:mm:ss"/>
    <numFmt numFmtId="188" formatCode="[$-FC19]d\ mmmm\ yyyy\ &quot;г.&quot;"/>
    <numFmt numFmtId="189" formatCode="dd/mm/yy;@"/>
    <numFmt numFmtId="190" formatCode="[$-F800]dddd\,\ mmmm\ dd\,\ yyyy"/>
    <numFmt numFmtId="191" formatCode="[$-419]mmmm\ yyyy;@"/>
    <numFmt numFmtId="192" formatCode="[$-FC19]yyyy\,\ dd\ mmmm;@"/>
    <numFmt numFmtId="193" formatCode="#,##0.0"/>
    <numFmt numFmtId="194" formatCode="[$-FC19]dd\ mmmm\ yyyy\ \г\.;@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400]h:mm:ss\ AM/PM"/>
    <numFmt numFmtId="200" formatCode="[$-419]d\ mmm\ yy;@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 wrapText="1"/>
    </xf>
    <xf numFmtId="4" fontId="2" fillId="0" borderId="0" xfId="0" applyNumberFormat="1" applyFont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191" fontId="2" fillId="0" borderId="10" xfId="0" applyNumberFormat="1" applyFont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left" vertical="top" wrapText="1"/>
    </xf>
    <xf numFmtId="4" fontId="2" fillId="35" borderId="10" xfId="0" applyNumberFormat="1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left" vertical="top" wrapText="1"/>
    </xf>
    <xf numFmtId="4" fontId="2" fillId="37" borderId="10" xfId="0" applyNumberFormat="1" applyFont="1" applyFill="1" applyBorder="1" applyAlignment="1">
      <alignment horizontal="left" vertical="top" wrapText="1"/>
    </xf>
    <xf numFmtId="4" fontId="2" fillId="3" borderId="10" xfId="0" applyNumberFormat="1" applyFont="1" applyFill="1" applyBorder="1" applyAlignment="1">
      <alignment horizontal="left" vertical="top" wrapText="1"/>
    </xf>
    <xf numFmtId="4" fontId="2" fillId="9" borderId="1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horizontal="left" vertical="top" wrapText="1"/>
    </xf>
    <xf numFmtId="191" fontId="2" fillId="33" borderId="10" xfId="0" applyNumberFormat="1" applyFont="1" applyFill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left" vertical="top" wrapText="1"/>
    </xf>
    <xf numFmtId="191" fontId="2" fillId="0" borderId="11" xfId="0" applyNumberFormat="1" applyFont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4" fontId="4" fillId="0" borderId="0" xfId="0" applyNumberFormat="1" applyFont="1" applyAlignment="1">
      <alignment horizontal="left" vertical="top" wrapText="1"/>
    </xf>
    <xf numFmtId="4" fontId="4" fillId="34" borderId="10" xfId="0" applyNumberFormat="1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center" vertical="top" wrapText="1"/>
    </xf>
    <xf numFmtId="4" fontId="4" fillId="36" borderId="10" xfId="0" applyNumberFormat="1" applyFont="1" applyFill="1" applyBorder="1" applyAlignment="1">
      <alignment horizontal="left" vertical="top" wrapText="1"/>
    </xf>
    <xf numFmtId="4" fontId="2" fillId="8" borderId="10" xfId="0" applyNumberFormat="1" applyFont="1" applyFill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left" vertical="top" wrapText="1"/>
    </xf>
    <xf numFmtId="4" fontId="2" fillId="35" borderId="10" xfId="0" applyNumberFormat="1" applyFont="1" applyFill="1" applyBorder="1" applyAlignment="1">
      <alignment vertical="top" wrapText="1"/>
    </xf>
    <xf numFmtId="4" fontId="2" fillId="4" borderId="10" xfId="0" applyNumberFormat="1" applyFont="1" applyFill="1" applyBorder="1" applyAlignment="1">
      <alignment horizontal="left" vertical="top" wrapText="1"/>
    </xf>
    <xf numFmtId="3" fontId="2" fillId="37" borderId="10" xfId="0" applyNumberFormat="1" applyFont="1" applyFill="1" applyBorder="1" applyAlignment="1">
      <alignment horizontal="left" vertical="top" wrapText="1"/>
    </xf>
    <xf numFmtId="191" fontId="2" fillId="37" borderId="10" xfId="0" applyNumberFormat="1" applyFont="1" applyFill="1" applyBorder="1" applyAlignment="1">
      <alignment horizontal="left" vertical="top" wrapText="1"/>
    </xf>
    <xf numFmtId="14" fontId="2" fillId="37" borderId="10" xfId="0" applyNumberFormat="1" applyFont="1" applyFill="1" applyBorder="1" applyAlignment="1">
      <alignment horizontal="left" vertical="top" wrapText="1"/>
    </xf>
    <xf numFmtId="3" fontId="2" fillId="35" borderId="10" xfId="0" applyNumberFormat="1" applyFont="1" applyFill="1" applyBorder="1" applyAlignment="1">
      <alignment horizontal="left" vertical="top" wrapText="1"/>
    </xf>
    <xf numFmtId="191" fontId="2" fillId="35" borderId="10" xfId="0" applyNumberFormat="1" applyFont="1" applyFill="1" applyBorder="1" applyAlignment="1">
      <alignment horizontal="left" vertical="top" wrapText="1"/>
    </xf>
    <xf numFmtId="14" fontId="2" fillId="35" borderId="10" xfId="0" applyNumberFormat="1" applyFont="1" applyFill="1" applyBorder="1" applyAlignment="1">
      <alignment horizontal="left" vertical="top" wrapText="1"/>
    </xf>
    <xf numFmtId="4" fontId="2" fillId="35" borderId="0" xfId="0" applyNumberFormat="1" applyFont="1" applyFill="1" applyAlignment="1">
      <alignment horizontal="right" vertical="top" wrapText="1"/>
    </xf>
    <xf numFmtId="4" fontId="2" fillId="35" borderId="0" xfId="0" applyNumberFormat="1" applyFont="1" applyFill="1" applyAlignment="1">
      <alignment horizontal="left" vertical="top" wrapText="1"/>
    </xf>
    <xf numFmtId="4" fontId="3" fillId="35" borderId="0" xfId="0" applyNumberFormat="1" applyFont="1" applyFill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4" fontId="40" fillId="35" borderId="0" xfId="0" applyNumberFormat="1" applyFont="1" applyFill="1" applyBorder="1" applyAlignment="1">
      <alignment horizontal="left" vertical="top" wrapText="1"/>
    </xf>
    <xf numFmtId="4" fontId="2" fillId="33" borderId="12" xfId="0" applyNumberFormat="1" applyFont="1" applyFill="1" applyBorder="1" applyAlignment="1">
      <alignment horizontal="left" vertical="top" wrapText="1"/>
    </xf>
    <xf numFmtId="4" fontId="2" fillId="37" borderId="12" xfId="0" applyNumberFormat="1" applyFont="1" applyFill="1" applyBorder="1" applyAlignment="1">
      <alignment horizontal="left" vertical="top" wrapText="1"/>
    </xf>
    <xf numFmtId="4" fontId="2" fillId="35" borderId="12" xfId="0" applyNumberFormat="1" applyFont="1" applyFill="1" applyBorder="1" applyAlignment="1">
      <alignment horizontal="left" vertical="top" wrapText="1"/>
    </xf>
    <xf numFmtId="17" fontId="40" fillId="35" borderId="0" xfId="0" applyNumberFormat="1" applyFont="1" applyFill="1" applyBorder="1" applyAlignment="1">
      <alignment horizontal="left" vertical="top" wrapText="1"/>
    </xf>
    <xf numFmtId="4" fontId="40" fillId="35" borderId="0" xfId="0" applyNumberFormat="1" applyFont="1" applyFill="1" applyBorder="1" applyAlignment="1">
      <alignment vertical="top" wrapText="1"/>
    </xf>
    <xf numFmtId="191" fontId="40" fillId="35" borderId="0" xfId="0" applyNumberFormat="1" applyFont="1" applyFill="1" applyBorder="1" applyAlignment="1">
      <alignment horizontal="left" vertical="top" wrapText="1"/>
    </xf>
    <xf numFmtId="49" fontId="40" fillId="35" borderId="0" xfId="0" applyNumberFormat="1" applyFont="1" applyFill="1" applyBorder="1" applyAlignment="1">
      <alignment horizontal="left" vertical="top" wrapText="1"/>
    </xf>
    <xf numFmtId="4" fontId="2" fillId="35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3" fontId="2" fillId="35" borderId="10" xfId="0" applyNumberFormat="1" applyFont="1" applyFill="1" applyBorder="1" applyAlignment="1">
      <alignment vertical="top" wrapText="1"/>
    </xf>
    <xf numFmtId="4" fontId="4" fillId="36" borderId="10" xfId="0" applyNumberFormat="1" applyFont="1" applyFill="1" applyBorder="1" applyAlignment="1">
      <alignment vertical="top" wrapText="1"/>
    </xf>
    <xf numFmtId="4" fontId="2" fillId="3" borderId="12" xfId="0" applyNumberFormat="1" applyFont="1" applyFill="1" applyBorder="1" applyAlignment="1">
      <alignment horizontal="left" vertical="top" wrapText="1"/>
    </xf>
    <xf numFmtId="4" fontId="4" fillId="34" borderId="12" xfId="0" applyNumberFormat="1" applyFont="1" applyFill="1" applyBorder="1" applyAlignment="1">
      <alignment horizontal="left" vertical="top" wrapText="1"/>
    </xf>
    <xf numFmtId="4" fontId="2" fillId="33" borderId="13" xfId="0" applyNumberFormat="1" applyFont="1" applyFill="1" applyBorder="1" applyAlignment="1">
      <alignment horizontal="center" vertical="top" wrapText="1"/>
    </xf>
    <xf numFmtId="4" fontId="2" fillId="33" borderId="14" xfId="0" applyNumberFormat="1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4" fontId="2" fillId="33" borderId="15" xfId="0" applyNumberFormat="1" applyFont="1" applyFill="1" applyBorder="1" applyAlignment="1">
      <alignment horizontal="center" vertical="top" wrapText="1"/>
    </xf>
    <xf numFmtId="4" fontId="2" fillId="35" borderId="16" xfId="0" applyNumberFormat="1" applyFont="1" applyFill="1" applyBorder="1" applyAlignment="1">
      <alignment horizontal="left" vertical="top" wrapText="1"/>
    </xf>
    <xf numFmtId="4" fontId="2" fillId="34" borderId="17" xfId="0" applyNumberFormat="1" applyFont="1" applyFill="1" applyBorder="1" applyAlignment="1">
      <alignment horizontal="left" vertical="top" wrapText="1"/>
    </xf>
    <xf numFmtId="4" fontId="40" fillId="34" borderId="17" xfId="0" applyNumberFormat="1" applyFont="1" applyFill="1" applyBorder="1" applyAlignment="1">
      <alignment horizontal="left" vertical="top" wrapText="1"/>
    </xf>
    <xf numFmtId="4" fontId="2" fillId="35" borderId="16" xfId="0" applyNumberFormat="1" applyFont="1" applyFill="1" applyBorder="1" applyAlignment="1">
      <alignment vertical="top" wrapText="1"/>
    </xf>
    <xf numFmtId="4" fontId="2" fillId="33" borderId="18" xfId="0" applyNumberFormat="1" applyFont="1" applyFill="1" applyBorder="1" applyAlignment="1">
      <alignment vertical="top" wrapText="1"/>
    </xf>
    <xf numFmtId="4" fontId="2" fillId="33" borderId="19" xfId="0" applyNumberFormat="1" applyFont="1" applyFill="1" applyBorder="1" applyAlignment="1">
      <alignment vertical="top" wrapText="1"/>
    </xf>
    <xf numFmtId="4" fontId="3" fillId="33" borderId="19" xfId="0" applyNumberFormat="1" applyFont="1" applyFill="1" applyBorder="1" applyAlignment="1">
      <alignment vertical="top" wrapText="1"/>
    </xf>
    <xf numFmtId="4" fontId="2" fillId="33" borderId="2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4" fillId="0" borderId="21" xfId="0" applyNumberFormat="1" applyFont="1" applyBorder="1" applyAlignment="1">
      <alignment horizontal="center" vertical="top" wrapText="1"/>
    </xf>
    <xf numFmtId="4" fontId="40" fillId="35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Q1:DX83"/>
  <sheetViews>
    <sheetView tabSelected="1" view="pageBreakPreview" zoomScaleSheetLayoutView="100" zoomScalePageLayoutView="0" workbookViewId="0" topLeftCell="Q1">
      <selection activeCell="AN50" sqref="AN50"/>
    </sheetView>
  </sheetViews>
  <sheetFormatPr defaultColWidth="9.140625" defaultRowHeight="12.75"/>
  <cols>
    <col min="1" max="1" width="9.28125" style="1" hidden="1" customWidth="1"/>
    <col min="2" max="2" width="23.57421875" style="1" hidden="1" customWidth="1"/>
    <col min="3" max="3" width="0" style="1" hidden="1" customWidth="1"/>
    <col min="4" max="10" width="9.28125" style="1" hidden="1" customWidth="1"/>
    <col min="11" max="11" width="10.57421875" style="1" hidden="1" customWidth="1"/>
    <col min="12" max="13" width="10.00390625" style="1" hidden="1" customWidth="1"/>
    <col min="14" max="14" width="11.57421875" style="1" hidden="1" customWidth="1"/>
    <col min="15" max="15" width="17.140625" style="1" hidden="1" customWidth="1"/>
    <col min="16" max="16" width="16.7109375" style="1" hidden="1" customWidth="1"/>
    <col min="17" max="17" width="9.140625" style="1" customWidth="1"/>
    <col min="18" max="18" width="28.140625" style="1" customWidth="1"/>
    <col min="19" max="19" width="14.57421875" style="1" bestFit="1" customWidth="1"/>
    <col min="20" max="20" width="13.421875" style="1" customWidth="1"/>
    <col min="21" max="21" width="12.00390625" style="1" customWidth="1"/>
    <col min="22" max="22" width="13.28125" style="1" customWidth="1"/>
    <col min="23" max="23" width="15.57421875" style="1" customWidth="1"/>
    <col min="24" max="24" width="14.8515625" style="1" customWidth="1"/>
    <col min="25" max="25" width="20.57421875" style="1" customWidth="1"/>
    <col min="26" max="26" width="13.421875" style="1" customWidth="1"/>
    <col min="27" max="27" width="10.8515625" style="1" customWidth="1"/>
    <col min="28" max="28" width="18.57421875" style="1" customWidth="1"/>
    <col min="29" max="29" width="13.00390625" style="1" customWidth="1"/>
    <col min="30" max="30" width="11.28125" style="1" customWidth="1"/>
    <col min="31" max="31" width="10.8515625" style="1" customWidth="1"/>
    <col min="32" max="32" width="11.7109375" style="1" customWidth="1"/>
    <col min="33" max="33" width="15.28125" style="1" customWidth="1"/>
    <col min="34" max="34" width="10.7109375" style="1" customWidth="1"/>
    <col min="35" max="35" width="16.28125" style="1" customWidth="1"/>
    <col min="36" max="36" width="16.7109375" style="1" customWidth="1"/>
    <col min="37" max="37" width="12.140625" style="1" customWidth="1"/>
    <col min="38" max="38" width="25.57421875" style="1" customWidth="1"/>
    <col min="39" max="55" width="12.7109375" style="1" customWidth="1"/>
    <col min="56" max="56" width="24.421875" style="1" customWidth="1"/>
    <col min="57" max="58" width="9.140625" style="1" customWidth="1"/>
    <col min="59" max="59" width="9.28125" style="1" bestFit="1" customWidth="1"/>
    <col min="60" max="60" width="11.28125" style="1" customWidth="1"/>
    <col min="61" max="64" width="9.28125" style="1" bestFit="1" customWidth="1"/>
    <col min="65" max="65" width="10.8515625" style="1" customWidth="1"/>
    <col min="66" max="70" width="9.421875" style="1" bestFit="1" customWidth="1"/>
    <col min="71" max="71" width="12.8515625" style="1" customWidth="1"/>
    <col min="72" max="72" width="11.28125" style="1" customWidth="1"/>
    <col min="73" max="73" width="4.57421875" style="1" customWidth="1"/>
    <col min="74" max="74" width="24.421875" style="1" customWidth="1"/>
    <col min="75" max="76" width="9.140625" style="1" customWidth="1"/>
    <col min="77" max="83" width="9.28125" style="1" bestFit="1" customWidth="1"/>
    <col min="84" max="88" width="9.421875" style="1" bestFit="1" customWidth="1"/>
    <col min="89" max="89" width="10.8515625" style="1" customWidth="1"/>
    <col min="90" max="90" width="12.00390625" style="1" customWidth="1"/>
    <col min="91" max="91" width="9.140625" style="1" customWidth="1"/>
    <col min="92" max="92" width="27.57421875" style="1" customWidth="1"/>
    <col min="93" max="94" width="9.140625" style="1" customWidth="1"/>
    <col min="95" max="96" width="9.28125" style="1" bestFit="1" customWidth="1"/>
    <col min="97" max="100" width="9.140625" style="1" hidden="1" customWidth="1"/>
    <col min="101" max="101" width="10.140625" style="1" bestFit="1" customWidth="1"/>
    <col min="102" max="106" width="9.421875" style="1" bestFit="1" customWidth="1"/>
    <col min="107" max="107" width="10.7109375" style="25" customWidth="1"/>
    <col min="108" max="108" width="16.421875" style="1" customWidth="1"/>
    <col min="109" max="109" width="6.8515625" style="1" customWidth="1"/>
    <col min="110" max="110" width="27.421875" style="1" customWidth="1"/>
    <col min="111" max="111" width="10.140625" style="1" customWidth="1"/>
    <col min="112" max="112" width="13.8515625" style="1" customWidth="1"/>
    <col min="113" max="113" width="10.28125" style="1" customWidth="1"/>
    <col min="114" max="114" width="11.28125" style="1" customWidth="1"/>
    <col min="115" max="118" width="0" style="1" hidden="1" customWidth="1"/>
    <col min="119" max="119" width="13.00390625" style="1" customWidth="1"/>
    <col min="120" max="122" width="9.421875" style="1" bestFit="1" customWidth="1"/>
    <col min="123" max="123" width="10.140625" style="1" bestFit="1" customWidth="1"/>
    <col min="124" max="124" width="9.421875" style="1" bestFit="1" customWidth="1"/>
    <col min="125" max="125" width="10.57421875" style="1" customWidth="1"/>
    <col min="126" max="126" width="15.57421875" style="1" customWidth="1"/>
    <col min="127" max="127" width="9.140625" style="1" customWidth="1"/>
    <col min="128" max="128" width="33.00390625" style="1" customWidth="1"/>
    <col min="129" max="136" width="9.140625" style="1" customWidth="1"/>
    <col min="137" max="137" width="10.140625" style="1" bestFit="1" customWidth="1"/>
    <col min="138" max="142" width="9.28125" style="1" bestFit="1" customWidth="1"/>
    <col min="143" max="143" width="9.140625" style="1" customWidth="1"/>
    <col min="144" max="144" width="22.28125" style="1" customWidth="1"/>
    <col min="145" max="145" width="6.8515625" style="1" customWidth="1"/>
    <col min="146" max="146" width="30.7109375" style="1" customWidth="1"/>
    <col min="147" max="148" width="9.140625" style="1" customWidth="1"/>
    <col min="149" max="149" width="9.28125" style="1" bestFit="1" customWidth="1"/>
    <col min="150" max="154" width="9.140625" style="1" customWidth="1"/>
    <col min="155" max="155" width="10.140625" style="1" bestFit="1" customWidth="1"/>
    <col min="156" max="160" width="9.28125" style="1" bestFit="1" customWidth="1"/>
    <col min="161" max="161" width="9.140625" style="1" customWidth="1"/>
    <col min="162" max="162" width="22.140625" style="1" customWidth="1"/>
    <col min="163" max="163" width="9.140625" style="1" customWidth="1"/>
    <col min="164" max="164" width="23.00390625" style="1" customWidth="1"/>
    <col min="165" max="172" width="9.140625" style="1" customWidth="1"/>
    <col min="173" max="173" width="10.140625" style="1" bestFit="1" customWidth="1"/>
    <col min="174" max="180" width="9.28125" style="1" bestFit="1" customWidth="1"/>
    <col min="181" max="181" width="11.7109375" style="1" customWidth="1"/>
    <col min="182" max="182" width="12.8515625" style="1" customWidth="1"/>
    <col min="183" max="183" width="9.140625" style="1" customWidth="1"/>
    <col min="184" max="184" width="30.8515625" style="1" customWidth="1"/>
    <col min="185" max="185" width="9.140625" style="1" customWidth="1"/>
    <col min="186" max="187" width="11.7109375" style="1" customWidth="1"/>
    <col min="188" max="188" width="13.140625" style="1" customWidth="1"/>
    <col min="189" max="192" width="9.140625" style="1" customWidth="1"/>
    <col min="193" max="193" width="10.7109375" style="1" customWidth="1"/>
    <col min="194" max="200" width="9.28125" style="1" bestFit="1" customWidth="1"/>
    <col min="201" max="201" width="9.140625" style="1" customWidth="1"/>
    <col min="202" max="202" width="16.8515625" style="1" customWidth="1"/>
    <col min="203" max="203" width="5.28125" style="1" customWidth="1"/>
    <col min="204" max="204" width="32.7109375" style="1" customWidth="1"/>
    <col min="205" max="205" width="9.140625" style="1" customWidth="1"/>
    <col min="206" max="207" width="13.00390625" style="1" customWidth="1"/>
    <col min="208" max="208" width="10.8515625" style="1" customWidth="1"/>
    <col min="209" max="212" width="9.28125" style="1" bestFit="1" customWidth="1"/>
    <col min="213" max="213" width="10.8515625" style="1" customWidth="1"/>
    <col min="214" max="216" width="9.28125" style="1" bestFit="1" customWidth="1"/>
    <col min="217" max="217" width="9.8515625" style="1" customWidth="1"/>
    <col min="218" max="221" width="9.28125" style="1" bestFit="1" customWidth="1"/>
    <col min="222" max="222" width="14.8515625" style="1" customWidth="1"/>
    <col min="223" max="223" width="7.57421875" style="1" customWidth="1"/>
    <col min="224" max="224" width="28.28125" style="1" customWidth="1"/>
    <col min="225" max="241" width="9.140625" style="1" customWidth="1"/>
    <col min="242" max="242" width="14.7109375" style="1" customWidth="1"/>
    <col min="243" max="16384" width="9.140625" style="1" customWidth="1"/>
  </cols>
  <sheetData>
    <row r="1" spans="17:24" ht="32.25" customHeight="1">
      <c r="Q1" s="73" t="s">
        <v>103</v>
      </c>
      <c r="R1" s="73"/>
      <c r="S1" s="73"/>
      <c r="T1" s="73"/>
      <c r="U1" s="73"/>
      <c r="V1" s="73"/>
      <c r="W1" s="73"/>
      <c r="X1" s="73"/>
    </row>
    <row r="2" spans="17:40" ht="46.5" customHeight="1">
      <c r="Q2" s="5"/>
      <c r="R2" s="5" t="s">
        <v>23</v>
      </c>
      <c r="S2" s="5" t="s">
        <v>2</v>
      </c>
      <c r="T2" s="5" t="s">
        <v>20</v>
      </c>
      <c r="U2" s="5" t="s">
        <v>75</v>
      </c>
      <c r="V2" s="5" t="s">
        <v>71</v>
      </c>
      <c r="W2" s="5" t="s">
        <v>31</v>
      </c>
      <c r="X2" s="5" t="s">
        <v>72</v>
      </c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7:40" ht="19.5" customHeight="1">
      <c r="Q3" s="2"/>
      <c r="R3" s="2" t="s">
        <v>93</v>
      </c>
      <c r="S3" s="2" t="s">
        <v>104</v>
      </c>
      <c r="T3" s="2">
        <v>1.81</v>
      </c>
      <c r="U3" s="2"/>
      <c r="V3" s="2"/>
      <c r="W3" s="2"/>
      <c r="X3" s="2"/>
      <c r="Y3" s="46"/>
      <c r="Z3" s="47"/>
      <c r="AA3" s="47"/>
      <c r="AB3" s="47"/>
      <c r="AC3" s="46"/>
      <c r="AD3" s="47"/>
      <c r="AE3" s="47"/>
      <c r="AF3" s="47"/>
      <c r="AG3" s="48"/>
      <c r="AH3" s="42"/>
      <c r="AI3" s="42"/>
      <c r="AJ3" s="42"/>
      <c r="AK3" s="49"/>
      <c r="AL3" s="42"/>
      <c r="AM3" s="42"/>
      <c r="AN3" s="42"/>
    </row>
    <row r="4" spans="17:40" ht="19.5" customHeight="1">
      <c r="Q4" s="2"/>
      <c r="R4" s="2" t="s">
        <v>66</v>
      </c>
      <c r="S4" s="2" t="s">
        <v>83</v>
      </c>
      <c r="T4" s="2">
        <v>2.9</v>
      </c>
      <c r="U4" s="2"/>
      <c r="V4" s="2"/>
      <c r="W4" s="2"/>
      <c r="X4" s="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7:40" ht="19.5" customHeight="1">
      <c r="Q5" s="2"/>
      <c r="R5" s="2" t="s">
        <v>93</v>
      </c>
      <c r="S5" s="2" t="s">
        <v>105</v>
      </c>
      <c r="T5" s="2"/>
      <c r="U5" s="2"/>
      <c r="V5" s="2"/>
      <c r="W5" s="2"/>
      <c r="X5" s="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7:40" ht="19.5" customHeight="1" thickBot="1">
      <c r="Q6" s="2"/>
      <c r="R6" s="2" t="s">
        <v>66</v>
      </c>
      <c r="S6" s="2" t="s">
        <v>84</v>
      </c>
      <c r="T6" s="2"/>
      <c r="U6" s="2"/>
      <c r="V6" s="2"/>
      <c r="W6" s="2"/>
      <c r="X6" s="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7:40" ht="48.75" customHeight="1">
      <c r="Q7" s="5"/>
      <c r="R7" s="5" t="s">
        <v>73</v>
      </c>
      <c r="S7" s="14">
        <v>43823</v>
      </c>
      <c r="T7" s="5">
        <f>1941*200</f>
        <v>388200</v>
      </c>
      <c r="U7" s="5"/>
      <c r="V7" s="5"/>
      <c r="W7" s="5"/>
      <c r="X7" s="43"/>
      <c r="Y7" s="60" t="s">
        <v>96</v>
      </c>
      <c r="Z7" s="61" t="s">
        <v>97</v>
      </c>
      <c r="AA7" s="61" t="s">
        <v>108</v>
      </c>
      <c r="AB7" s="62" t="s">
        <v>110</v>
      </c>
      <c r="AC7" s="61" t="s">
        <v>109</v>
      </c>
      <c r="AD7" s="61" t="s">
        <v>111</v>
      </c>
      <c r="AE7" s="63" t="s">
        <v>115</v>
      </c>
      <c r="AF7" s="42"/>
      <c r="AG7" s="42"/>
      <c r="AH7" s="42"/>
      <c r="AI7" s="42"/>
      <c r="AJ7" s="42"/>
      <c r="AK7" s="42"/>
      <c r="AL7" s="42"/>
      <c r="AM7" s="42"/>
      <c r="AN7" s="42"/>
    </row>
    <row r="8" spans="17:40" ht="19.5" customHeight="1">
      <c r="Q8" s="6">
        <v>1</v>
      </c>
      <c r="R8" s="4">
        <v>43831</v>
      </c>
      <c r="S8" s="3">
        <v>43853</v>
      </c>
      <c r="T8" s="8">
        <f>2034*200</f>
        <v>406800</v>
      </c>
      <c r="U8" s="2">
        <f>T8-T7</f>
        <v>18600</v>
      </c>
      <c r="V8" s="2">
        <f>V36/U36*100</f>
        <v>79.22701124505018</v>
      </c>
      <c r="W8" s="2" t="s">
        <v>25</v>
      </c>
      <c r="X8" s="28">
        <f>V8</f>
        <v>79.22701124505018</v>
      </c>
      <c r="Y8" s="64"/>
      <c r="Z8" s="8"/>
      <c r="AA8" s="8"/>
      <c r="AB8" s="8"/>
      <c r="AC8" s="8"/>
      <c r="AD8" s="8"/>
      <c r="AE8" s="65"/>
      <c r="AF8" s="42"/>
      <c r="AG8" s="42"/>
      <c r="AH8" s="42"/>
      <c r="AI8" s="42"/>
      <c r="AJ8" s="42"/>
      <c r="AK8" s="42"/>
      <c r="AL8" s="42"/>
      <c r="AM8" s="42"/>
      <c r="AN8" s="42"/>
    </row>
    <row r="9" spans="17:40" ht="20.25" customHeight="1">
      <c r="Q9" s="31"/>
      <c r="R9" s="32" t="s">
        <v>99</v>
      </c>
      <c r="S9" s="33"/>
      <c r="T9" s="10"/>
      <c r="U9" s="10">
        <f>U37*1.12</f>
        <v>11623.247999999961</v>
      </c>
      <c r="V9" s="10">
        <f>V37/U36*100</f>
        <v>12.000000000000005</v>
      </c>
      <c r="W9" s="10" t="s">
        <v>25</v>
      </c>
      <c r="X9" s="44">
        <f>V9</f>
        <v>12.000000000000005</v>
      </c>
      <c r="Y9" s="64">
        <f>U9</f>
        <v>11623.247999999961</v>
      </c>
      <c r="Z9" s="8">
        <v>2.9</v>
      </c>
      <c r="AA9" s="8">
        <f>Y9*Z9</f>
        <v>33707.41919999989</v>
      </c>
      <c r="AB9" s="8">
        <f>-30*110</f>
        <v>-3300</v>
      </c>
      <c r="AC9" s="8">
        <f>2.9-1.81</f>
        <v>1.0899999999999999</v>
      </c>
      <c r="AD9" s="8">
        <f>AB9*AC9</f>
        <v>-3596.9999999999995</v>
      </c>
      <c r="AE9" s="65">
        <f>AA9+AD9</f>
        <v>30110.419199999887</v>
      </c>
      <c r="AF9" s="42"/>
      <c r="AG9" s="42"/>
      <c r="AH9" s="42"/>
      <c r="AI9" s="42"/>
      <c r="AJ9" s="42"/>
      <c r="AK9" s="42"/>
      <c r="AL9" s="42"/>
      <c r="AM9" s="42"/>
      <c r="AN9" s="42"/>
    </row>
    <row r="10" spans="17:40" ht="25.5" customHeight="1">
      <c r="Q10" s="31"/>
      <c r="R10" s="32" t="s">
        <v>106</v>
      </c>
      <c r="S10" s="33"/>
      <c r="T10" s="10"/>
      <c r="U10" s="10">
        <f>U8-U9</f>
        <v>6976.752000000039</v>
      </c>
      <c r="V10" s="10"/>
      <c r="W10" s="10"/>
      <c r="X10" s="44"/>
      <c r="Y10" s="64"/>
      <c r="Z10" s="8"/>
      <c r="AA10" s="8"/>
      <c r="AB10" s="8"/>
      <c r="AC10" s="8"/>
      <c r="AD10" s="8"/>
      <c r="AE10" s="65"/>
      <c r="AF10" s="42"/>
      <c r="AG10" s="42"/>
      <c r="AH10" s="42"/>
      <c r="AI10" s="42"/>
      <c r="AJ10" s="42"/>
      <c r="AK10" s="42"/>
      <c r="AL10" s="42"/>
      <c r="AM10" s="42"/>
      <c r="AN10" s="42"/>
    </row>
    <row r="11" spans="17:40" ht="19.5" customHeight="1">
      <c r="Q11" s="6">
        <v>2</v>
      </c>
      <c r="R11" s="4">
        <v>43862</v>
      </c>
      <c r="S11" s="3"/>
      <c r="T11" s="2"/>
      <c r="U11" s="2"/>
      <c r="V11" s="2"/>
      <c r="W11" s="2" t="s">
        <v>25</v>
      </c>
      <c r="X11" s="28"/>
      <c r="Y11" s="64"/>
      <c r="Z11" s="8"/>
      <c r="AA11" s="8"/>
      <c r="AB11" s="8"/>
      <c r="AC11" s="8"/>
      <c r="AD11" s="8"/>
      <c r="AE11" s="66"/>
      <c r="AF11" s="42"/>
      <c r="AG11" s="42"/>
      <c r="AH11" s="42"/>
      <c r="AI11" s="42"/>
      <c r="AJ11" s="42"/>
      <c r="AK11" s="42"/>
      <c r="AL11" s="42"/>
      <c r="AM11" s="42"/>
      <c r="AN11" s="42"/>
    </row>
    <row r="12" spans="17:40" ht="19.5" customHeight="1">
      <c r="Q12" s="6">
        <v>3</v>
      </c>
      <c r="R12" s="4">
        <v>43891</v>
      </c>
      <c r="S12" s="3"/>
      <c r="T12" s="2"/>
      <c r="U12" s="2"/>
      <c r="V12" s="2"/>
      <c r="W12" s="2" t="s">
        <v>25</v>
      </c>
      <c r="X12" s="28"/>
      <c r="Y12" s="64"/>
      <c r="Z12" s="29"/>
      <c r="AA12" s="29"/>
      <c r="AB12" s="29"/>
      <c r="AC12" s="8"/>
      <c r="AD12" s="8"/>
      <c r="AE12" s="66"/>
      <c r="AF12" s="42"/>
      <c r="AG12" s="42"/>
      <c r="AH12" s="42"/>
      <c r="AI12" s="42"/>
      <c r="AJ12" s="42"/>
      <c r="AK12" s="42"/>
      <c r="AL12" s="42"/>
      <c r="AM12" s="42"/>
      <c r="AN12" s="42"/>
    </row>
    <row r="13" spans="17:40" ht="19.5" customHeight="1">
      <c r="Q13" s="6">
        <v>4</v>
      </c>
      <c r="R13" s="4">
        <v>43922</v>
      </c>
      <c r="S13" s="3"/>
      <c r="T13" s="2"/>
      <c r="U13" s="2"/>
      <c r="V13" s="2"/>
      <c r="W13" s="2" t="s">
        <v>25</v>
      </c>
      <c r="X13" s="28"/>
      <c r="Y13" s="64"/>
      <c r="Z13" s="8"/>
      <c r="AA13" s="8"/>
      <c r="AB13" s="8"/>
      <c r="AC13" s="8"/>
      <c r="AD13" s="8"/>
      <c r="AE13" s="66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17:40" ht="19.5" customHeight="1">
      <c r="Q14" s="6">
        <v>5</v>
      </c>
      <c r="R14" s="4">
        <v>43952</v>
      </c>
      <c r="S14" s="3"/>
      <c r="T14" s="2"/>
      <c r="U14" s="2"/>
      <c r="V14" s="2"/>
      <c r="W14" s="2" t="s">
        <v>25</v>
      </c>
      <c r="X14" s="28"/>
      <c r="Y14" s="64"/>
      <c r="Z14" s="8"/>
      <c r="AA14" s="8"/>
      <c r="AB14" s="8"/>
      <c r="AC14" s="8"/>
      <c r="AD14" s="8"/>
      <c r="AE14" s="66"/>
      <c r="AF14" s="42"/>
      <c r="AG14" s="42"/>
      <c r="AH14" s="42"/>
      <c r="AI14" s="42"/>
      <c r="AJ14" s="42"/>
      <c r="AK14" s="42"/>
      <c r="AL14" s="42"/>
      <c r="AM14" s="42"/>
      <c r="AN14" s="42"/>
    </row>
    <row r="15" spans="17:40" ht="19.5" customHeight="1">
      <c r="Q15" s="6">
        <v>6</v>
      </c>
      <c r="R15" s="4">
        <v>43983</v>
      </c>
      <c r="S15" s="3"/>
      <c r="T15" s="2"/>
      <c r="U15" s="2"/>
      <c r="V15" s="2"/>
      <c r="W15" s="2" t="s">
        <v>25</v>
      </c>
      <c r="X15" s="28"/>
      <c r="Y15" s="64"/>
      <c r="Z15" s="8"/>
      <c r="AA15" s="8"/>
      <c r="AB15" s="8"/>
      <c r="AC15" s="8"/>
      <c r="AD15" s="8"/>
      <c r="AE15" s="66"/>
      <c r="AF15" s="42"/>
      <c r="AG15" s="42"/>
      <c r="AH15" s="42"/>
      <c r="AI15" s="42"/>
      <c r="AJ15" s="42"/>
      <c r="AK15" s="42"/>
      <c r="AL15" s="42"/>
      <c r="AM15" s="42"/>
      <c r="AN15" s="42"/>
    </row>
    <row r="16" spans="17:111" ht="18.75" customHeight="1">
      <c r="Q16" s="6">
        <v>7</v>
      </c>
      <c r="R16" s="4">
        <v>44013</v>
      </c>
      <c r="S16" s="3"/>
      <c r="T16" s="2"/>
      <c r="U16" s="2"/>
      <c r="V16" s="2"/>
      <c r="W16" s="2" t="s">
        <v>25</v>
      </c>
      <c r="X16" s="28"/>
      <c r="Y16" s="64"/>
      <c r="Z16" s="8"/>
      <c r="AA16" s="8"/>
      <c r="AB16" s="8"/>
      <c r="AC16" s="8"/>
      <c r="AD16" s="8"/>
      <c r="AE16" s="66"/>
      <c r="AF16" s="42"/>
      <c r="AG16" s="42"/>
      <c r="AH16" s="42"/>
      <c r="AI16" s="42"/>
      <c r="AJ16" s="42"/>
      <c r="AK16" s="42"/>
      <c r="AL16" s="42"/>
      <c r="AM16" s="42"/>
      <c r="AN16" s="42"/>
      <c r="DC16" s="1"/>
      <c r="DG16" s="25"/>
    </row>
    <row r="17" spans="17:111" ht="24" customHeight="1">
      <c r="Q17" s="6">
        <v>8</v>
      </c>
      <c r="R17" s="4">
        <v>44044</v>
      </c>
      <c r="S17" s="3"/>
      <c r="T17" s="2"/>
      <c r="U17" s="2"/>
      <c r="V17" s="2"/>
      <c r="W17" s="2" t="s">
        <v>25</v>
      </c>
      <c r="X17" s="28"/>
      <c r="Y17" s="64"/>
      <c r="Z17" s="8"/>
      <c r="AA17" s="8"/>
      <c r="AB17" s="8"/>
      <c r="AC17" s="8"/>
      <c r="AD17" s="8"/>
      <c r="AE17" s="66"/>
      <c r="AF17" s="42"/>
      <c r="AG17" s="42"/>
      <c r="AH17" s="42"/>
      <c r="AI17" s="42"/>
      <c r="AJ17" s="42"/>
      <c r="AK17" s="42"/>
      <c r="AL17" s="42"/>
      <c r="AM17" s="42"/>
      <c r="AN17" s="42"/>
      <c r="DC17" s="1"/>
      <c r="DG17" s="25"/>
    </row>
    <row r="18" spans="17:111" ht="23.25" customHeight="1">
      <c r="Q18" s="6">
        <v>9</v>
      </c>
      <c r="R18" s="4">
        <v>44075</v>
      </c>
      <c r="S18" s="3"/>
      <c r="T18" s="2"/>
      <c r="U18" s="2"/>
      <c r="V18" s="2"/>
      <c r="W18" s="2" t="s">
        <v>25</v>
      </c>
      <c r="X18" s="28"/>
      <c r="Y18" s="64"/>
      <c r="Z18" s="8"/>
      <c r="AA18" s="8"/>
      <c r="AB18" s="8"/>
      <c r="AC18" s="8"/>
      <c r="AD18" s="8"/>
      <c r="AE18" s="66"/>
      <c r="AF18" s="42"/>
      <c r="AG18" s="42"/>
      <c r="AH18" s="42"/>
      <c r="AI18" s="42"/>
      <c r="AJ18" s="42"/>
      <c r="AK18" s="42"/>
      <c r="AL18" s="42"/>
      <c r="AM18" s="42"/>
      <c r="AN18" s="42"/>
      <c r="DC18" s="1"/>
      <c r="DG18" s="25"/>
    </row>
    <row r="19" spans="17:111" ht="19.5" customHeight="1">
      <c r="Q19" s="6">
        <v>10</v>
      </c>
      <c r="R19" s="4">
        <v>44105</v>
      </c>
      <c r="S19" s="3"/>
      <c r="T19" s="2"/>
      <c r="U19" s="2"/>
      <c r="V19" s="2"/>
      <c r="W19" s="2" t="s">
        <v>25</v>
      </c>
      <c r="X19" s="28"/>
      <c r="Y19" s="64"/>
      <c r="Z19" s="8"/>
      <c r="AA19" s="8"/>
      <c r="AB19" s="8"/>
      <c r="AC19" s="8"/>
      <c r="AD19" s="8"/>
      <c r="AE19" s="66"/>
      <c r="AF19" s="42"/>
      <c r="AG19" s="42"/>
      <c r="AH19" s="42"/>
      <c r="AI19" s="42"/>
      <c r="AJ19" s="42"/>
      <c r="AK19" s="42"/>
      <c r="AL19" s="42"/>
      <c r="AM19" s="42"/>
      <c r="AN19" s="42"/>
      <c r="DC19" s="1"/>
      <c r="DG19" s="25"/>
    </row>
    <row r="20" spans="17:40" ht="19.5" customHeight="1">
      <c r="Q20" s="6">
        <v>11</v>
      </c>
      <c r="R20" s="4">
        <v>44136</v>
      </c>
      <c r="S20" s="3"/>
      <c r="T20" s="2"/>
      <c r="U20" s="2"/>
      <c r="V20" s="2"/>
      <c r="W20" s="2" t="s">
        <v>25</v>
      </c>
      <c r="X20" s="28"/>
      <c r="Y20" s="67"/>
      <c r="Z20" s="29"/>
      <c r="AA20" s="29"/>
      <c r="AB20" s="53"/>
      <c r="AC20" s="29"/>
      <c r="AD20" s="29"/>
      <c r="AE20" s="65"/>
      <c r="AF20" s="42"/>
      <c r="AG20" s="42"/>
      <c r="AH20" s="42"/>
      <c r="AI20" s="42"/>
      <c r="AJ20" s="42"/>
      <c r="AK20" s="42"/>
      <c r="AL20" s="42"/>
      <c r="AM20" s="42"/>
      <c r="AN20" s="42"/>
    </row>
    <row r="21" spans="17:40" ht="19.5" customHeight="1">
      <c r="Q21" s="34">
        <v>12</v>
      </c>
      <c r="R21" s="35">
        <v>43800</v>
      </c>
      <c r="S21" s="36"/>
      <c r="T21" s="8"/>
      <c r="U21" s="8"/>
      <c r="V21" s="8"/>
      <c r="W21" s="8" t="s">
        <v>25</v>
      </c>
      <c r="X21" s="45"/>
      <c r="Y21" s="67"/>
      <c r="Z21" s="29"/>
      <c r="AA21" s="29"/>
      <c r="AB21" s="53"/>
      <c r="AC21" s="29"/>
      <c r="AD21" s="29"/>
      <c r="AE21" s="65"/>
      <c r="AF21" s="42"/>
      <c r="AG21" s="42"/>
      <c r="AH21" s="42"/>
      <c r="AI21" s="42"/>
      <c r="AJ21" s="42"/>
      <c r="AK21" s="42"/>
      <c r="AL21" s="42"/>
      <c r="AM21" s="42"/>
      <c r="AN21" s="42"/>
    </row>
    <row r="22" spans="17:40" ht="26.25" customHeight="1" thickBot="1">
      <c r="Q22" s="15"/>
      <c r="R22" s="16" t="s">
        <v>74</v>
      </c>
      <c r="S22" s="14">
        <v>43830</v>
      </c>
      <c r="T22" s="5">
        <v>456800.01</v>
      </c>
      <c r="U22" s="5"/>
      <c r="V22" s="5"/>
      <c r="W22" s="5"/>
      <c r="X22" s="43"/>
      <c r="Y22" s="68"/>
      <c r="Z22" s="69"/>
      <c r="AA22" s="69"/>
      <c r="AB22" s="70"/>
      <c r="AC22" s="69"/>
      <c r="AD22" s="69"/>
      <c r="AE22" s="71"/>
      <c r="AF22" s="42"/>
      <c r="AG22" s="42"/>
      <c r="AH22" s="42"/>
      <c r="AI22" s="42"/>
      <c r="AJ22" s="42"/>
      <c r="AK22" s="42"/>
      <c r="AL22" s="42"/>
      <c r="AM22" s="42"/>
      <c r="AN22" s="42"/>
    </row>
    <row r="23" spans="17:30" ht="19.5" customHeight="1">
      <c r="Q23" s="6">
        <v>1</v>
      </c>
      <c r="R23" s="4">
        <v>43831</v>
      </c>
      <c r="S23" s="3">
        <v>43861</v>
      </c>
      <c r="T23" s="2">
        <v>468042.54</v>
      </c>
      <c r="U23" s="2">
        <f>T23-T22</f>
        <v>11242.52999999997</v>
      </c>
      <c r="V23" s="2">
        <f>(U23-U36)/U36*100</f>
        <v>8.331454340473579</v>
      </c>
      <c r="W23" s="2" t="s">
        <v>24</v>
      </c>
      <c r="X23" s="2">
        <f>V23</f>
        <v>8.331454340473579</v>
      </c>
      <c r="Y23" s="51"/>
      <c r="Z23" s="51"/>
      <c r="AA23" s="51"/>
      <c r="AB23" s="51"/>
      <c r="AC23" s="51"/>
      <c r="AD23" s="51"/>
    </row>
    <row r="24" spans="17:30" ht="19.5" customHeight="1">
      <c r="Q24" s="6">
        <v>2</v>
      </c>
      <c r="R24" s="4">
        <v>43862</v>
      </c>
      <c r="S24" s="3"/>
      <c r="T24" s="2"/>
      <c r="U24" s="2"/>
      <c r="V24" s="2"/>
      <c r="W24" s="2" t="s">
        <v>24</v>
      </c>
      <c r="X24" s="2"/>
      <c r="Y24" s="51"/>
      <c r="Z24" s="51"/>
      <c r="AA24" s="51"/>
      <c r="AB24" s="51"/>
      <c r="AC24" s="51"/>
      <c r="AD24" s="51"/>
    </row>
    <row r="25" spans="17:30" ht="19.5" customHeight="1">
      <c r="Q25" s="6">
        <v>3</v>
      </c>
      <c r="R25" s="4">
        <v>43891</v>
      </c>
      <c r="S25" s="3"/>
      <c r="T25" s="2"/>
      <c r="U25" s="2"/>
      <c r="V25" s="2"/>
      <c r="W25" s="2" t="s">
        <v>24</v>
      </c>
      <c r="X25" s="2"/>
      <c r="Y25" s="51"/>
      <c r="Z25" s="51"/>
      <c r="AA25" s="51"/>
      <c r="AB25" s="51"/>
      <c r="AC25" s="51"/>
      <c r="AD25" s="51"/>
    </row>
    <row r="26" spans="17:30" ht="19.5" customHeight="1">
      <c r="Q26" s="6">
        <v>4</v>
      </c>
      <c r="R26" s="4">
        <v>43922</v>
      </c>
      <c r="S26" s="3"/>
      <c r="T26" s="2"/>
      <c r="U26" s="2"/>
      <c r="V26" s="2"/>
      <c r="W26" s="2" t="s">
        <v>24</v>
      </c>
      <c r="X26" s="2"/>
      <c r="Y26" s="51"/>
      <c r="Z26" s="51"/>
      <c r="AA26" s="51"/>
      <c r="AB26" s="51"/>
      <c r="AC26" s="51"/>
      <c r="AD26" s="51"/>
    </row>
    <row r="27" spans="17:30" ht="19.5" customHeight="1">
      <c r="Q27" s="6">
        <v>5</v>
      </c>
      <c r="R27" s="4">
        <v>43952</v>
      </c>
      <c r="S27" s="3"/>
      <c r="T27" s="2"/>
      <c r="U27" s="2"/>
      <c r="V27" s="2"/>
      <c r="W27" s="2" t="s">
        <v>24</v>
      </c>
      <c r="X27" s="2"/>
      <c r="Y27" s="51"/>
      <c r="Z27" s="51"/>
      <c r="AA27" s="51"/>
      <c r="AB27" s="51"/>
      <c r="AC27" s="51"/>
      <c r="AD27" s="51"/>
    </row>
    <row r="28" spans="17:30" ht="19.5" customHeight="1">
      <c r="Q28" s="6">
        <v>6</v>
      </c>
      <c r="R28" s="4">
        <v>43983</v>
      </c>
      <c r="S28" s="3"/>
      <c r="T28" s="2"/>
      <c r="U28" s="2"/>
      <c r="V28" s="2"/>
      <c r="W28" s="2" t="s">
        <v>24</v>
      </c>
      <c r="X28" s="2"/>
      <c r="Y28" s="51"/>
      <c r="Z28" s="51"/>
      <c r="AA28" s="51"/>
      <c r="AB28" s="51"/>
      <c r="AC28" s="51"/>
      <c r="AD28" s="51"/>
    </row>
    <row r="29" spans="17:30" ht="19.5" customHeight="1">
      <c r="Q29" s="6">
        <v>7</v>
      </c>
      <c r="R29" s="4">
        <v>44013</v>
      </c>
      <c r="S29" s="3"/>
      <c r="T29" s="2"/>
      <c r="U29" s="2"/>
      <c r="V29" s="2"/>
      <c r="W29" s="2" t="s">
        <v>24</v>
      </c>
      <c r="X29" s="2"/>
      <c r="Y29" s="51"/>
      <c r="Z29" s="51"/>
      <c r="AA29" s="51"/>
      <c r="AB29" s="51"/>
      <c r="AC29" s="51"/>
      <c r="AD29" s="51"/>
    </row>
    <row r="30" spans="17:30" ht="19.5" customHeight="1">
      <c r="Q30" s="6">
        <v>8</v>
      </c>
      <c r="R30" s="4">
        <v>44044</v>
      </c>
      <c r="S30" s="3"/>
      <c r="T30" s="2"/>
      <c r="U30" s="2"/>
      <c r="V30" s="2"/>
      <c r="W30" s="2" t="s">
        <v>24</v>
      </c>
      <c r="X30" s="2"/>
      <c r="Y30" s="51"/>
      <c r="Z30" s="51"/>
      <c r="AA30" s="51"/>
      <c r="AB30" s="51"/>
      <c r="AC30" s="51"/>
      <c r="AD30" s="51"/>
    </row>
    <row r="31" spans="17:30" ht="19.5" customHeight="1">
      <c r="Q31" s="6">
        <v>9</v>
      </c>
      <c r="R31" s="4">
        <v>44075</v>
      </c>
      <c r="S31" s="3"/>
      <c r="T31" s="2"/>
      <c r="U31" s="2"/>
      <c r="V31" s="2"/>
      <c r="W31" s="2" t="s">
        <v>24</v>
      </c>
      <c r="X31" s="2"/>
      <c r="Y31" s="51"/>
      <c r="Z31" s="51"/>
      <c r="AA31" s="51"/>
      <c r="AB31" s="51"/>
      <c r="AC31" s="51"/>
      <c r="AD31" s="51"/>
    </row>
    <row r="32" spans="17:30" ht="19.5" customHeight="1">
      <c r="Q32" s="6">
        <v>10</v>
      </c>
      <c r="R32" s="4">
        <v>44105</v>
      </c>
      <c r="S32" s="3"/>
      <c r="T32" s="2"/>
      <c r="U32" s="2"/>
      <c r="V32" s="2"/>
      <c r="W32" s="2" t="s">
        <v>24</v>
      </c>
      <c r="X32" s="2"/>
      <c r="Y32" s="51"/>
      <c r="Z32" s="51"/>
      <c r="AA32" s="51"/>
      <c r="AB32" s="51"/>
      <c r="AC32" s="51"/>
      <c r="AD32" s="51"/>
    </row>
    <row r="33" spans="17:30" ht="19.5" customHeight="1">
      <c r="Q33" s="6">
        <v>11</v>
      </c>
      <c r="R33" s="4">
        <v>44136</v>
      </c>
      <c r="S33" s="3"/>
      <c r="T33" s="2"/>
      <c r="U33" s="2"/>
      <c r="V33" s="2"/>
      <c r="W33" s="2" t="s">
        <v>24</v>
      </c>
      <c r="X33" s="2"/>
      <c r="Y33" s="51"/>
      <c r="Z33" s="51"/>
      <c r="AA33" s="51"/>
      <c r="AB33" s="51"/>
      <c r="AC33" s="51"/>
      <c r="AD33" s="51"/>
    </row>
    <row r="34" spans="17:30" ht="19.5" customHeight="1">
      <c r="Q34" s="6">
        <v>12</v>
      </c>
      <c r="R34" s="4">
        <v>44166</v>
      </c>
      <c r="S34" s="3"/>
      <c r="T34" s="2"/>
      <c r="U34" s="2"/>
      <c r="V34" s="2"/>
      <c r="W34" s="2" t="s">
        <v>24</v>
      </c>
      <c r="X34" s="2"/>
      <c r="Y34" s="51"/>
      <c r="Z34" s="51"/>
      <c r="AA34" s="51"/>
      <c r="AB34" s="51"/>
      <c r="AC34" s="51"/>
      <c r="AD34" s="51"/>
    </row>
    <row r="35" spans="17:30" ht="49.5" customHeight="1">
      <c r="Q35" s="15"/>
      <c r="R35" s="16" t="s">
        <v>22</v>
      </c>
      <c r="S35" s="14">
        <v>43830</v>
      </c>
      <c r="T35" s="5">
        <v>372798.78</v>
      </c>
      <c r="U35" s="5"/>
      <c r="V35" s="5"/>
      <c r="W35" s="5"/>
      <c r="X35" s="5"/>
      <c r="Y35" s="50"/>
      <c r="Z35" s="50"/>
      <c r="AA35" s="50"/>
      <c r="AB35" s="52"/>
      <c r="AC35" s="50"/>
      <c r="AD35" s="50"/>
    </row>
    <row r="36" spans="17:30" ht="19.5" customHeight="1">
      <c r="Q36" s="6">
        <v>1</v>
      </c>
      <c r="R36" s="4">
        <v>43831</v>
      </c>
      <c r="S36" s="3">
        <v>43861</v>
      </c>
      <c r="T36" s="2">
        <v>383176.68</v>
      </c>
      <c r="U36" s="2">
        <f>T36-T35</f>
        <v>10377.899999999965</v>
      </c>
      <c r="V36" s="2">
        <f>U8-U36</f>
        <v>8222.100000000035</v>
      </c>
      <c r="W36" s="2" t="s">
        <v>26</v>
      </c>
      <c r="X36" s="2"/>
      <c r="Y36" s="51"/>
      <c r="Z36" s="51"/>
      <c r="AA36" s="51"/>
      <c r="AB36" s="51"/>
      <c r="AC36" s="51"/>
      <c r="AD36" s="51"/>
    </row>
    <row r="37" spans="17:30" ht="22.5" customHeight="1">
      <c r="Q37" s="31"/>
      <c r="R37" s="32" t="s">
        <v>107</v>
      </c>
      <c r="S37" s="33"/>
      <c r="T37" s="10"/>
      <c r="U37" s="10">
        <f>U36</f>
        <v>10377.899999999965</v>
      </c>
      <c r="V37" s="10">
        <f>U9-U37</f>
        <v>1245.3479999999963</v>
      </c>
      <c r="W37" s="10" t="s">
        <v>26</v>
      </c>
      <c r="X37" s="10"/>
      <c r="Y37" s="51"/>
      <c r="Z37" s="51"/>
      <c r="AA37" s="51"/>
      <c r="AB37" s="51"/>
      <c r="AC37" s="51"/>
      <c r="AD37" s="51"/>
    </row>
    <row r="38" spans="17:30" ht="23.25" customHeight="1">
      <c r="Q38" s="34">
        <v>2</v>
      </c>
      <c r="R38" s="35">
        <v>43862</v>
      </c>
      <c r="S38" s="36"/>
      <c r="T38" s="8"/>
      <c r="U38" s="2">
        <f>T38-T37</f>
        <v>0</v>
      </c>
      <c r="V38" s="2">
        <f aca="true" t="shared" si="0" ref="V38:V48">U11-U38</f>
        <v>0</v>
      </c>
      <c r="W38" s="2" t="s">
        <v>26</v>
      </c>
      <c r="X38" s="8"/>
      <c r="Y38" s="51"/>
      <c r="Z38" s="51"/>
      <c r="AA38" s="51"/>
      <c r="AB38" s="51"/>
      <c r="AC38" s="51"/>
      <c r="AD38" s="51"/>
    </row>
    <row r="39" spans="17:30" ht="19.5" customHeight="1">
      <c r="Q39" s="6">
        <v>3</v>
      </c>
      <c r="R39" s="4">
        <v>43891</v>
      </c>
      <c r="S39" s="3"/>
      <c r="T39" s="2"/>
      <c r="U39" s="2">
        <f>T39-T38</f>
        <v>0</v>
      </c>
      <c r="V39" s="2">
        <f t="shared" si="0"/>
        <v>0</v>
      </c>
      <c r="W39" s="2" t="s">
        <v>26</v>
      </c>
      <c r="X39" s="2"/>
      <c r="Y39" s="51"/>
      <c r="Z39" s="51"/>
      <c r="AA39" s="51"/>
      <c r="AB39" s="51"/>
      <c r="AC39" s="51"/>
      <c r="AD39" s="51"/>
    </row>
    <row r="40" spans="17:30" ht="19.5" customHeight="1">
      <c r="Q40" s="6">
        <v>4</v>
      </c>
      <c r="R40" s="4">
        <v>43922</v>
      </c>
      <c r="S40" s="3"/>
      <c r="T40" s="2"/>
      <c r="U40" s="2">
        <f aca="true" t="shared" si="1" ref="U40:U48">T40-T39</f>
        <v>0</v>
      </c>
      <c r="V40" s="2">
        <f t="shared" si="0"/>
        <v>0</v>
      </c>
      <c r="W40" s="2" t="s">
        <v>26</v>
      </c>
      <c r="X40" s="2"/>
      <c r="Y40" s="51"/>
      <c r="Z40" s="51"/>
      <c r="AA40" s="51"/>
      <c r="AB40" s="51"/>
      <c r="AC40" s="51"/>
      <c r="AD40" s="51"/>
    </row>
    <row r="41" spans="17:30" ht="19.5" customHeight="1">
      <c r="Q41" s="6">
        <v>5</v>
      </c>
      <c r="R41" s="4">
        <v>43952</v>
      </c>
      <c r="S41" s="3"/>
      <c r="T41" s="2"/>
      <c r="U41" s="2">
        <f t="shared" si="1"/>
        <v>0</v>
      </c>
      <c r="V41" s="2">
        <f t="shared" si="0"/>
        <v>0</v>
      </c>
      <c r="W41" s="2" t="s">
        <v>26</v>
      </c>
      <c r="X41" s="2"/>
      <c r="Y41" s="51"/>
      <c r="Z41" s="51"/>
      <c r="AA41" s="51"/>
      <c r="AB41" s="51"/>
      <c r="AC41" s="51"/>
      <c r="AD41" s="51"/>
    </row>
    <row r="42" spans="17:30" ht="19.5" customHeight="1">
      <c r="Q42" s="6">
        <v>6</v>
      </c>
      <c r="R42" s="4">
        <v>43983</v>
      </c>
      <c r="S42" s="3"/>
      <c r="T42" s="2"/>
      <c r="U42" s="2">
        <f t="shared" si="1"/>
        <v>0</v>
      </c>
      <c r="V42" s="2">
        <f t="shared" si="0"/>
        <v>0</v>
      </c>
      <c r="W42" s="2" t="s">
        <v>26</v>
      </c>
      <c r="X42" s="2"/>
      <c r="Y42" s="51"/>
      <c r="Z42" s="51"/>
      <c r="AA42" s="51"/>
      <c r="AB42" s="51"/>
      <c r="AC42" s="51"/>
      <c r="AD42" s="51"/>
    </row>
    <row r="43" spans="17:30" ht="19.5" customHeight="1">
      <c r="Q43" s="6">
        <v>7</v>
      </c>
      <c r="R43" s="4">
        <v>44013</v>
      </c>
      <c r="S43" s="3"/>
      <c r="T43" s="2"/>
      <c r="U43" s="2">
        <f t="shared" si="1"/>
        <v>0</v>
      </c>
      <c r="V43" s="2">
        <f t="shared" si="0"/>
        <v>0</v>
      </c>
      <c r="W43" s="2" t="s">
        <v>26</v>
      </c>
      <c r="X43" s="2"/>
      <c r="Y43" s="51"/>
      <c r="Z43" s="51"/>
      <c r="AA43" s="51"/>
      <c r="AB43" s="51"/>
      <c r="AC43" s="51"/>
      <c r="AD43" s="51"/>
    </row>
    <row r="44" spans="17:30" ht="19.5" customHeight="1">
      <c r="Q44" s="6">
        <v>8</v>
      </c>
      <c r="R44" s="4">
        <v>44044</v>
      </c>
      <c r="S44" s="3"/>
      <c r="T44" s="2"/>
      <c r="U44" s="2">
        <f t="shared" si="1"/>
        <v>0</v>
      </c>
      <c r="V44" s="2">
        <f t="shared" si="0"/>
        <v>0</v>
      </c>
      <c r="W44" s="2" t="s">
        <v>26</v>
      </c>
      <c r="X44" s="2"/>
      <c r="Y44" s="51"/>
      <c r="Z44" s="51"/>
      <c r="AA44" s="51"/>
      <c r="AB44" s="51"/>
      <c r="AC44" s="51"/>
      <c r="AD44" s="51"/>
    </row>
    <row r="45" spans="17:30" ht="19.5" customHeight="1">
      <c r="Q45" s="6">
        <v>9</v>
      </c>
      <c r="R45" s="4">
        <v>44075</v>
      </c>
      <c r="S45" s="3"/>
      <c r="T45" s="2"/>
      <c r="U45" s="2">
        <f t="shared" si="1"/>
        <v>0</v>
      </c>
      <c r="V45" s="2">
        <f t="shared" si="0"/>
        <v>0</v>
      </c>
      <c r="W45" s="2" t="s">
        <v>26</v>
      </c>
      <c r="X45" s="2"/>
      <c r="Y45" s="51"/>
      <c r="Z45" s="51"/>
      <c r="AA45" s="51"/>
      <c r="AB45" s="51"/>
      <c r="AC45" s="51"/>
      <c r="AD45" s="51"/>
    </row>
    <row r="46" spans="17:30" ht="19.5" customHeight="1">
      <c r="Q46" s="6">
        <v>10</v>
      </c>
      <c r="R46" s="4">
        <v>44105</v>
      </c>
      <c r="S46" s="3"/>
      <c r="T46" s="2"/>
      <c r="U46" s="2">
        <f t="shared" si="1"/>
        <v>0</v>
      </c>
      <c r="V46" s="2">
        <f t="shared" si="0"/>
        <v>0</v>
      </c>
      <c r="W46" s="2" t="s">
        <v>26</v>
      </c>
      <c r="X46" s="2"/>
      <c r="Y46" s="51"/>
      <c r="Z46" s="51"/>
      <c r="AA46" s="51"/>
      <c r="AB46" s="51"/>
      <c r="AC46" s="51"/>
      <c r="AD46" s="51"/>
    </row>
    <row r="47" spans="17:30" ht="19.5" customHeight="1">
      <c r="Q47" s="6">
        <v>11</v>
      </c>
      <c r="R47" s="4">
        <v>44136</v>
      </c>
      <c r="S47" s="3"/>
      <c r="T47" s="2"/>
      <c r="U47" s="2">
        <f t="shared" si="1"/>
        <v>0</v>
      </c>
      <c r="V47" s="2">
        <f t="shared" si="0"/>
        <v>0</v>
      </c>
      <c r="W47" s="2" t="s">
        <v>26</v>
      </c>
      <c r="X47" s="2"/>
      <c r="Y47" s="51"/>
      <c r="Z47" s="51"/>
      <c r="AA47" s="51"/>
      <c r="AB47" s="51"/>
      <c r="AC47" s="51"/>
      <c r="AD47" s="51"/>
    </row>
    <row r="48" spans="17:30" ht="19.5" customHeight="1">
      <c r="Q48" s="17">
        <v>12</v>
      </c>
      <c r="R48" s="18">
        <v>44166</v>
      </c>
      <c r="S48" s="19"/>
      <c r="T48" s="20"/>
      <c r="U48" s="20">
        <f t="shared" si="1"/>
        <v>0</v>
      </c>
      <c r="V48" s="20">
        <f t="shared" si="0"/>
        <v>0</v>
      </c>
      <c r="W48" s="20" t="s">
        <v>26</v>
      </c>
      <c r="X48" s="20"/>
      <c r="Y48" s="51"/>
      <c r="Z48" s="51"/>
      <c r="AA48" s="51"/>
      <c r="AB48" s="51"/>
      <c r="AC48" s="51"/>
      <c r="AD48" s="51"/>
    </row>
    <row r="49" spans="17:56" ht="20.25" customHeight="1">
      <c r="Q49" s="72" t="s">
        <v>101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 t="s">
        <v>116</v>
      </c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</row>
    <row r="50" spans="17:109" ht="71.25" customHeight="1">
      <c r="Q50" s="5" t="s">
        <v>0</v>
      </c>
      <c r="R50" s="5" t="s">
        <v>1</v>
      </c>
      <c r="S50" s="5" t="s">
        <v>27</v>
      </c>
      <c r="T50" s="5" t="s">
        <v>2</v>
      </c>
      <c r="U50" s="5" t="s">
        <v>100</v>
      </c>
      <c r="V50" s="5" t="s">
        <v>3</v>
      </c>
      <c r="W50" s="21" t="s">
        <v>76</v>
      </c>
      <c r="X50" s="21" t="s">
        <v>85</v>
      </c>
      <c r="Y50" s="21" t="s">
        <v>86</v>
      </c>
      <c r="Z50" s="21" t="s">
        <v>77</v>
      </c>
      <c r="AA50" s="5" t="s">
        <v>33</v>
      </c>
      <c r="AB50" s="5" t="s">
        <v>18</v>
      </c>
      <c r="AC50" s="5" t="s">
        <v>17</v>
      </c>
      <c r="AD50" s="5" t="s">
        <v>19</v>
      </c>
      <c r="AE50" s="40" t="s">
        <v>94</v>
      </c>
      <c r="AF50" s="5" t="s">
        <v>95</v>
      </c>
      <c r="AG50" s="5" t="s">
        <v>98</v>
      </c>
      <c r="AH50" s="5" t="s">
        <v>102</v>
      </c>
      <c r="AI50" s="21" t="s">
        <v>62</v>
      </c>
      <c r="AJ50" s="5" t="s">
        <v>65</v>
      </c>
      <c r="AK50" s="5" t="s">
        <v>0</v>
      </c>
      <c r="AL50" s="5" t="s">
        <v>1</v>
      </c>
      <c r="AM50" s="5" t="s">
        <v>27</v>
      </c>
      <c r="AN50" s="5" t="s">
        <v>2</v>
      </c>
      <c r="AO50" s="5" t="s">
        <v>112</v>
      </c>
      <c r="AP50" s="5" t="s">
        <v>3</v>
      </c>
      <c r="AQ50" s="5" t="s">
        <v>76</v>
      </c>
      <c r="AR50" s="21" t="s">
        <v>85</v>
      </c>
      <c r="AS50" s="21" t="s">
        <v>86</v>
      </c>
      <c r="AT50" s="21" t="s">
        <v>77</v>
      </c>
      <c r="AU50" s="5" t="s">
        <v>33</v>
      </c>
      <c r="AV50" s="43" t="s">
        <v>114</v>
      </c>
      <c r="AW50" s="5" t="s">
        <v>17</v>
      </c>
      <c r="AX50" s="5" t="s">
        <v>19</v>
      </c>
      <c r="AY50" s="5" t="s">
        <v>94</v>
      </c>
      <c r="AZ50" s="5" t="s">
        <v>95</v>
      </c>
      <c r="BA50" s="5" t="s">
        <v>98</v>
      </c>
      <c r="BB50" s="5" t="s">
        <v>113</v>
      </c>
      <c r="BC50" s="21" t="s">
        <v>62</v>
      </c>
      <c r="BD50" s="5" t="s">
        <v>65</v>
      </c>
      <c r="DC50" s="1"/>
      <c r="DE50" s="25"/>
    </row>
    <row r="51" spans="17:109" ht="19.5" customHeight="1">
      <c r="Q51" s="6">
        <v>1</v>
      </c>
      <c r="R51" s="2" t="s">
        <v>37</v>
      </c>
      <c r="S51" s="2" t="s">
        <v>4</v>
      </c>
      <c r="T51" s="3">
        <v>43830</v>
      </c>
      <c r="U51" s="30"/>
      <c r="V51" s="2">
        <v>2219.96</v>
      </c>
      <c r="W51" s="2"/>
      <c r="X51" s="2"/>
      <c r="Y51" s="2"/>
      <c r="Z51" s="2"/>
      <c r="AA51" s="10">
        <v>2219.96</v>
      </c>
      <c r="AB51" s="11">
        <v>0</v>
      </c>
      <c r="AC51" s="12">
        <v>0</v>
      </c>
      <c r="AD51" s="9">
        <v>0</v>
      </c>
      <c r="AE51" s="5">
        <v>0</v>
      </c>
      <c r="AF51" s="2">
        <v>0</v>
      </c>
      <c r="AG51" s="7">
        <v>0</v>
      </c>
      <c r="AH51" s="27">
        <v>-1305.86806185565</v>
      </c>
      <c r="AI51" s="13">
        <v>1</v>
      </c>
      <c r="AJ51" s="2" t="s">
        <v>30</v>
      </c>
      <c r="AK51" s="54">
        <v>1</v>
      </c>
      <c r="AL51" s="55" t="s">
        <v>37</v>
      </c>
      <c r="AM51" s="2" t="s">
        <v>4</v>
      </c>
      <c r="AN51" s="3">
        <v>43861</v>
      </c>
      <c r="AO51" s="30"/>
      <c r="AP51" s="8">
        <v>2219.96</v>
      </c>
      <c r="AQ51" s="8"/>
      <c r="AR51" s="2"/>
      <c r="AS51" s="2"/>
      <c r="AT51" s="2"/>
      <c r="AU51" s="10">
        <f>AP51+AQ51+AR51+AS51</f>
        <v>2219.96</v>
      </c>
      <c r="AV51" s="58">
        <f>AU51-AA51</f>
        <v>0</v>
      </c>
      <c r="AW51" s="12">
        <f>$V$37/$U$37*AV51</f>
        <v>0</v>
      </c>
      <c r="AX51" s="9">
        <f>AV51+AW51</f>
        <v>0</v>
      </c>
      <c r="AY51" s="5">
        <f>AX51*2.9</f>
        <v>0</v>
      </c>
      <c r="AZ51" s="8">
        <f>$AD$9/$AA$9*AY51</f>
        <v>0</v>
      </c>
      <c r="BA51" s="7">
        <f>AY51+AZ51</f>
        <v>0</v>
      </c>
      <c r="BB51" s="27">
        <f>AH51-AO51+BA51</f>
        <v>-1305.86806185565</v>
      </c>
      <c r="BC51" s="13">
        <v>1</v>
      </c>
      <c r="BD51" s="2" t="s">
        <v>30</v>
      </c>
      <c r="DC51" s="1"/>
      <c r="DE51" s="25"/>
    </row>
    <row r="52" spans="17:109" ht="19.5" customHeight="1">
      <c r="Q52" s="6">
        <v>2</v>
      </c>
      <c r="R52" s="2" t="s">
        <v>38</v>
      </c>
      <c r="S52" s="2" t="s">
        <v>91</v>
      </c>
      <c r="T52" s="3">
        <v>43830</v>
      </c>
      <c r="U52" s="30">
        <v>2000</v>
      </c>
      <c r="V52" s="2">
        <v>2337.14</v>
      </c>
      <c r="W52" s="2"/>
      <c r="X52" s="2">
        <v>10906.67</v>
      </c>
      <c r="Y52" s="2"/>
      <c r="Z52" s="2">
        <v>6694.61</v>
      </c>
      <c r="AA52" s="10">
        <v>13243.81</v>
      </c>
      <c r="AB52" s="11">
        <v>433.02999999999884</v>
      </c>
      <c r="AC52" s="12">
        <v>51.96359999999989</v>
      </c>
      <c r="AD52" s="9">
        <v>484.9935999999987</v>
      </c>
      <c r="AE52" s="5">
        <v>1406.4814399999962</v>
      </c>
      <c r="AF52" s="2">
        <v>-143.0701825813321</v>
      </c>
      <c r="AG52" s="7">
        <v>1263.411257418664</v>
      </c>
      <c r="AH52" s="27">
        <v>221.1768095702107</v>
      </c>
      <c r="AI52" s="13">
        <v>2</v>
      </c>
      <c r="AJ52" s="2" t="s">
        <v>30</v>
      </c>
      <c r="AK52" s="54">
        <v>2</v>
      </c>
      <c r="AL52" s="55" t="s">
        <v>38</v>
      </c>
      <c r="AM52" s="2" t="s">
        <v>91</v>
      </c>
      <c r="AN52" s="3">
        <v>43861</v>
      </c>
      <c r="AO52" s="30"/>
      <c r="AP52" s="8">
        <v>2732.98</v>
      </c>
      <c r="AQ52" s="8"/>
      <c r="AR52" s="2">
        <v>10906.67</v>
      </c>
      <c r="AS52" s="2"/>
      <c r="AT52" s="2">
        <v>6694.61</v>
      </c>
      <c r="AU52" s="10">
        <f aca="true" t="shared" si="2" ref="AU52:AU80">AP52+AQ52+AR52+AS52</f>
        <v>13639.65</v>
      </c>
      <c r="AV52" s="58">
        <f aca="true" t="shared" si="3" ref="AV52:AV80">AU52-AA52</f>
        <v>395.84000000000015</v>
      </c>
      <c r="AW52" s="12">
        <f aca="true" t="shared" si="4" ref="AW52:AW80">$V$37/$U$37*AV52</f>
        <v>47.50080000000004</v>
      </c>
      <c r="AX52" s="9">
        <f aca="true" t="shared" si="5" ref="AX52:AX80">AV52+AW52</f>
        <v>443.3408000000002</v>
      </c>
      <c r="AY52" s="5">
        <f aca="true" t="shared" si="6" ref="AY52:AY80">AX52*2.9</f>
        <v>1285.6883200000004</v>
      </c>
      <c r="AZ52" s="8">
        <f aca="true" t="shared" si="7" ref="AZ52:AZ80">$AD$9/$AA$9*AY52</f>
        <v>-137.19890151186704</v>
      </c>
      <c r="BA52" s="7">
        <f aca="true" t="shared" si="8" ref="BA52:BA80">AY52+AZ52</f>
        <v>1148.4894184881334</v>
      </c>
      <c r="BB52" s="27">
        <f aca="true" t="shared" si="9" ref="BB52:BB80">AH52-AO52+BA52</f>
        <v>1369.6662280583441</v>
      </c>
      <c r="BC52" s="13">
        <v>2</v>
      </c>
      <c r="BD52" s="2" t="s">
        <v>30</v>
      </c>
      <c r="DC52" s="1"/>
      <c r="DE52" s="25"/>
    </row>
    <row r="53" spans="17:109" ht="19.5" customHeight="1">
      <c r="Q53" s="6">
        <v>3</v>
      </c>
      <c r="R53" s="2" t="s">
        <v>39</v>
      </c>
      <c r="S53" s="2" t="s">
        <v>16</v>
      </c>
      <c r="T53" s="3">
        <v>43830</v>
      </c>
      <c r="U53" s="30"/>
      <c r="V53" s="2">
        <v>18.17</v>
      </c>
      <c r="W53" s="2"/>
      <c r="X53" s="2"/>
      <c r="Y53" s="2"/>
      <c r="Z53" s="2"/>
      <c r="AA53" s="10">
        <v>18.17</v>
      </c>
      <c r="AB53" s="11">
        <v>0.010000000000001563</v>
      </c>
      <c r="AC53" s="12">
        <v>0.0012000000000001883</v>
      </c>
      <c r="AD53" s="9">
        <v>0.011200000000001752</v>
      </c>
      <c r="AE53" s="5">
        <v>0.03248000000000508</v>
      </c>
      <c r="AF53" s="2">
        <v>-0.0033039323506767397</v>
      </c>
      <c r="AG53" s="7">
        <v>0.02917606764932834</v>
      </c>
      <c r="AH53" s="27">
        <v>-17.06215296743186</v>
      </c>
      <c r="AI53" s="13">
        <v>1</v>
      </c>
      <c r="AJ53" s="2" t="s">
        <v>30</v>
      </c>
      <c r="AK53" s="54">
        <v>3</v>
      </c>
      <c r="AL53" s="55" t="s">
        <v>39</v>
      </c>
      <c r="AM53" s="2" t="s">
        <v>16</v>
      </c>
      <c r="AN53" s="3">
        <v>43861</v>
      </c>
      <c r="AO53" s="30"/>
      <c r="AP53" s="8">
        <v>18.19</v>
      </c>
      <c r="AQ53" s="8"/>
      <c r="AR53" s="2"/>
      <c r="AS53" s="2"/>
      <c r="AT53" s="2"/>
      <c r="AU53" s="10">
        <f t="shared" si="2"/>
        <v>18.19</v>
      </c>
      <c r="AV53" s="58">
        <f t="shared" si="3"/>
        <v>0.019999999999999574</v>
      </c>
      <c r="AW53" s="12">
        <f t="shared" si="4"/>
        <v>0.00239999999999995</v>
      </c>
      <c r="AX53" s="9">
        <f t="shared" si="5"/>
        <v>0.022399999999999524</v>
      </c>
      <c r="AY53" s="5">
        <f t="shared" si="6"/>
        <v>0.06495999999999862</v>
      </c>
      <c r="AZ53" s="8">
        <f t="shared" si="7"/>
        <v>-0.00693203827363905</v>
      </c>
      <c r="BA53" s="7">
        <f t="shared" si="8"/>
        <v>0.058027961726359566</v>
      </c>
      <c r="BB53" s="27">
        <f t="shared" si="9"/>
        <v>-17.0041250057055</v>
      </c>
      <c r="BC53" s="13">
        <v>1</v>
      </c>
      <c r="BD53" s="2" t="s">
        <v>30</v>
      </c>
      <c r="DC53" s="1"/>
      <c r="DE53" s="25"/>
    </row>
    <row r="54" spans="17:109" ht="19.5" customHeight="1">
      <c r="Q54" s="6">
        <v>4</v>
      </c>
      <c r="R54" s="2" t="s">
        <v>40</v>
      </c>
      <c r="S54" s="2" t="s">
        <v>6</v>
      </c>
      <c r="T54" s="3">
        <v>43830</v>
      </c>
      <c r="U54" s="30">
        <v>600</v>
      </c>
      <c r="V54" s="2">
        <v>1164.19</v>
      </c>
      <c r="W54" s="2"/>
      <c r="X54" s="2"/>
      <c r="Y54" s="2"/>
      <c r="Z54" s="2"/>
      <c r="AA54" s="10">
        <v>1164.19</v>
      </c>
      <c r="AB54" s="11">
        <v>4.650000000000091</v>
      </c>
      <c r="AC54" s="12">
        <v>0.5580000000000113</v>
      </c>
      <c r="AD54" s="9">
        <v>5.208000000000102</v>
      </c>
      <c r="AE54" s="5">
        <v>15.103200000000296</v>
      </c>
      <c r="AF54" s="2">
        <v>-1.5363285430644738</v>
      </c>
      <c r="AG54" s="7">
        <v>13.566871456935822</v>
      </c>
      <c r="AH54" s="27">
        <v>-116.59379155157364</v>
      </c>
      <c r="AI54" s="13">
        <v>1</v>
      </c>
      <c r="AJ54" s="2" t="s">
        <v>30</v>
      </c>
      <c r="AK54" s="54">
        <v>4</v>
      </c>
      <c r="AL54" s="55" t="s">
        <v>40</v>
      </c>
      <c r="AM54" s="2" t="s">
        <v>6</v>
      </c>
      <c r="AN54" s="3">
        <v>43861</v>
      </c>
      <c r="AO54" s="30"/>
      <c r="AP54" s="8">
        <v>1169.54</v>
      </c>
      <c r="AQ54" s="8"/>
      <c r="AR54" s="2"/>
      <c r="AS54" s="2"/>
      <c r="AT54" s="2"/>
      <c r="AU54" s="10">
        <f t="shared" si="2"/>
        <v>1169.54</v>
      </c>
      <c r="AV54" s="58">
        <f t="shared" si="3"/>
        <v>5.349999999999909</v>
      </c>
      <c r="AW54" s="12">
        <f t="shared" si="4"/>
        <v>0.6419999999999894</v>
      </c>
      <c r="AX54" s="9">
        <f t="shared" si="5"/>
        <v>5.991999999999899</v>
      </c>
      <c r="AY54" s="5">
        <f t="shared" si="6"/>
        <v>17.376799999999704</v>
      </c>
      <c r="AZ54" s="8">
        <f t="shared" si="7"/>
        <v>-1.8543202381984538</v>
      </c>
      <c r="BA54" s="7">
        <f t="shared" si="8"/>
        <v>15.52247976180125</v>
      </c>
      <c r="BB54" s="27">
        <f t="shared" si="9"/>
        <v>-101.0713117897724</v>
      </c>
      <c r="BC54" s="13">
        <v>1</v>
      </c>
      <c r="BD54" s="2" t="s">
        <v>30</v>
      </c>
      <c r="DC54" s="1"/>
      <c r="DE54" s="25"/>
    </row>
    <row r="55" spans="17:109" ht="19.5" customHeight="1">
      <c r="Q55" s="6">
        <v>5</v>
      </c>
      <c r="R55" s="2" t="s">
        <v>67</v>
      </c>
      <c r="S55" s="2" t="s">
        <v>68</v>
      </c>
      <c r="T55" s="3">
        <v>43830</v>
      </c>
      <c r="U55" s="30">
        <v>3500</v>
      </c>
      <c r="V55" s="2">
        <v>8163.68</v>
      </c>
      <c r="W55" s="2"/>
      <c r="X55" s="2"/>
      <c r="Y55" s="2"/>
      <c r="Z55" s="2">
        <v>9664.83</v>
      </c>
      <c r="AA55" s="10">
        <v>8163.68</v>
      </c>
      <c r="AB55" s="11">
        <v>592.6100000000006</v>
      </c>
      <c r="AC55" s="12">
        <v>71.11320000000012</v>
      </c>
      <c r="AD55" s="9">
        <v>663.7232000000007</v>
      </c>
      <c r="AE55" s="5">
        <v>1924.797280000002</v>
      </c>
      <c r="AF55" s="2">
        <v>-195.79433503342386</v>
      </c>
      <c r="AG55" s="7">
        <v>1729.002944966578</v>
      </c>
      <c r="AH55" s="27">
        <v>-2325.9709225298493</v>
      </c>
      <c r="AI55" s="13">
        <v>2</v>
      </c>
      <c r="AJ55" s="2" t="s">
        <v>30</v>
      </c>
      <c r="AK55" s="54">
        <v>5</v>
      </c>
      <c r="AL55" s="55" t="s">
        <v>67</v>
      </c>
      <c r="AM55" s="2" t="s">
        <v>68</v>
      </c>
      <c r="AN55" s="3">
        <v>43861</v>
      </c>
      <c r="AO55" s="30">
        <v>-325.97</v>
      </c>
      <c r="AP55" s="8">
        <v>8782.880000000001</v>
      </c>
      <c r="AQ55" s="8"/>
      <c r="AR55" s="2"/>
      <c r="AS55" s="2"/>
      <c r="AT55" s="2">
        <v>9664.83</v>
      </c>
      <c r="AU55" s="10">
        <f t="shared" si="2"/>
        <v>8782.880000000001</v>
      </c>
      <c r="AV55" s="58">
        <f t="shared" si="3"/>
        <v>619.2000000000007</v>
      </c>
      <c r="AW55" s="12">
        <f t="shared" si="4"/>
        <v>74.30400000000012</v>
      </c>
      <c r="AX55" s="9">
        <f t="shared" si="5"/>
        <v>693.5040000000008</v>
      </c>
      <c r="AY55" s="5">
        <f t="shared" si="6"/>
        <v>2011.1616000000024</v>
      </c>
      <c r="AZ55" s="8">
        <f t="shared" si="7"/>
        <v>-214.61590495186982</v>
      </c>
      <c r="BA55" s="7">
        <f t="shared" si="8"/>
        <v>1796.5456950481325</v>
      </c>
      <c r="BB55" s="27">
        <f t="shared" si="9"/>
        <v>-203.45522748171675</v>
      </c>
      <c r="BC55" s="13">
        <v>2</v>
      </c>
      <c r="BD55" s="2" t="s">
        <v>30</v>
      </c>
      <c r="DC55" s="1"/>
      <c r="DE55" s="25"/>
    </row>
    <row r="56" spans="17:109" ht="19.5" customHeight="1">
      <c r="Q56" s="6">
        <v>6</v>
      </c>
      <c r="R56" s="2" t="s">
        <v>41</v>
      </c>
      <c r="S56" s="2" t="s">
        <v>34</v>
      </c>
      <c r="T56" s="3">
        <v>43830</v>
      </c>
      <c r="U56" s="30">
        <v>2258</v>
      </c>
      <c r="V56" s="2">
        <v>18274.96</v>
      </c>
      <c r="W56" s="2"/>
      <c r="X56" s="2"/>
      <c r="Y56" s="2"/>
      <c r="Z56" s="2">
        <v>8268.33</v>
      </c>
      <c r="AA56" s="10">
        <v>18274.96</v>
      </c>
      <c r="AB56" s="11">
        <v>480.52000000000044</v>
      </c>
      <c r="AC56" s="12">
        <v>57.66240000000009</v>
      </c>
      <c r="AD56" s="9">
        <v>538.1824000000005</v>
      </c>
      <c r="AE56" s="5">
        <v>1560.7289600000013</v>
      </c>
      <c r="AF56" s="2">
        <v>-158.76055731469398</v>
      </c>
      <c r="AG56" s="7">
        <v>1401.9684026853074</v>
      </c>
      <c r="AH56" s="27">
        <v>1401.7276053982969</v>
      </c>
      <c r="AI56" s="13">
        <v>2</v>
      </c>
      <c r="AJ56" s="2" t="s">
        <v>30</v>
      </c>
      <c r="AK56" s="54">
        <v>6</v>
      </c>
      <c r="AL56" s="55" t="s">
        <v>41</v>
      </c>
      <c r="AM56" s="2" t="s">
        <v>34</v>
      </c>
      <c r="AN56" s="3">
        <v>43861</v>
      </c>
      <c r="AO56" s="30"/>
      <c r="AP56" s="8">
        <v>18776.97</v>
      </c>
      <c r="AQ56" s="8"/>
      <c r="AR56" s="2"/>
      <c r="AS56" s="2"/>
      <c r="AT56" s="2">
        <v>8268.33</v>
      </c>
      <c r="AU56" s="10">
        <f t="shared" si="2"/>
        <v>18776.97</v>
      </c>
      <c r="AV56" s="58">
        <f t="shared" si="3"/>
        <v>502.01000000000204</v>
      </c>
      <c r="AW56" s="12">
        <f t="shared" si="4"/>
        <v>60.24120000000027</v>
      </c>
      <c r="AX56" s="9">
        <f t="shared" si="5"/>
        <v>562.2512000000023</v>
      </c>
      <c r="AY56" s="5">
        <f t="shared" si="6"/>
        <v>1630.5284800000068</v>
      </c>
      <c r="AZ56" s="8">
        <f t="shared" si="7"/>
        <v>-173.99762668748141</v>
      </c>
      <c r="BA56" s="7">
        <f t="shared" si="8"/>
        <v>1456.5308533125253</v>
      </c>
      <c r="BB56" s="27">
        <f t="shared" si="9"/>
        <v>2858.258458710822</v>
      </c>
      <c r="BC56" s="13">
        <v>2</v>
      </c>
      <c r="BD56" s="2" t="s">
        <v>30</v>
      </c>
      <c r="DC56" s="1"/>
      <c r="DE56" s="25"/>
    </row>
    <row r="57" spans="17:109" ht="19.5" customHeight="1">
      <c r="Q57" s="6">
        <v>7</v>
      </c>
      <c r="R57" s="2" t="s">
        <v>42</v>
      </c>
      <c r="S57" s="2" t="s">
        <v>64</v>
      </c>
      <c r="T57" s="3">
        <v>43830</v>
      </c>
      <c r="U57" s="30"/>
      <c r="V57" s="2">
        <v>3526.94</v>
      </c>
      <c r="W57" s="2"/>
      <c r="X57" s="2"/>
      <c r="Y57" s="2"/>
      <c r="Z57" s="2">
        <v>-1433.3799999999999</v>
      </c>
      <c r="AA57" s="10">
        <v>3526.94</v>
      </c>
      <c r="AB57" s="11">
        <v>0</v>
      </c>
      <c r="AC57" s="12">
        <v>0</v>
      </c>
      <c r="AD57" s="9">
        <v>0</v>
      </c>
      <c r="AE57" s="5">
        <v>0</v>
      </c>
      <c r="AF57" s="2">
        <v>0</v>
      </c>
      <c r="AG57" s="7">
        <v>0</v>
      </c>
      <c r="AH57" s="27">
        <v>-289.173760573594</v>
      </c>
      <c r="AI57" s="13">
        <v>2</v>
      </c>
      <c r="AJ57" s="2" t="s">
        <v>30</v>
      </c>
      <c r="AK57" s="54">
        <v>7</v>
      </c>
      <c r="AL57" s="55" t="s">
        <v>42</v>
      </c>
      <c r="AM57" s="2" t="s">
        <v>64</v>
      </c>
      <c r="AN57" s="3">
        <v>43861</v>
      </c>
      <c r="AO57" s="30"/>
      <c r="AP57" s="8">
        <v>3526.94</v>
      </c>
      <c r="AQ57" s="8"/>
      <c r="AR57" s="2"/>
      <c r="AS57" s="2"/>
      <c r="AT57" s="2">
        <v>-1433.3799999999999</v>
      </c>
      <c r="AU57" s="10">
        <f t="shared" si="2"/>
        <v>3526.94</v>
      </c>
      <c r="AV57" s="58">
        <f t="shared" si="3"/>
        <v>0</v>
      </c>
      <c r="AW57" s="12">
        <f t="shared" si="4"/>
        <v>0</v>
      </c>
      <c r="AX57" s="9">
        <f t="shared" si="5"/>
        <v>0</v>
      </c>
      <c r="AY57" s="5">
        <f t="shared" si="6"/>
        <v>0</v>
      </c>
      <c r="AZ57" s="8">
        <f t="shared" si="7"/>
        <v>0</v>
      </c>
      <c r="BA57" s="7">
        <f t="shared" si="8"/>
        <v>0</v>
      </c>
      <c r="BB57" s="27">
        <f t="shared" si="9"/>
        <v>-289.173760573594</v>
      </c>
      <c r="BC57" s="13">
        <v>2</v>
      </c>
      <c r="BD57" s="2" t="s">
        <v>30</v>
      </c>
      <c r="DC57" s="1"/>
      <c r="DE57" s="25"/>
    </row>
    <row r="58" spans="17:109" ht="19.5" customHeight="1">
      <c r="Q58" s="6">
        <v>8</v>
      </c>
      <c r="R58" s="2" t="s">
        <v>43</v>
      </c>
      <c r="S58" s="2" t="s">
        <v>11</v>
      </c>
      <c r="T58" s="3">
        <v>43830</v>
      </c>
      <c r="U58" s="30"/>
      <c r="V58" s="2">
        <v>3284.8</v>
      </c>
      <c r="W58" s="2"/>
      <c r="X58" s="2"/>
      <c r="Y58" s="2"/>
      <c r="Z58" s="2"/>
      <c r="AA58" s="10">
        <v>3284.8</v>
      </c>
      <c r="AB58" s="11">
        <v>19.26000000000022</v>
      </c>
      <c r="AC58" s="12">
        <v>2.311200000000028</v>
      </c>
      <c r="AD58" s="9">
        <v>21.571200000000246</v>
      </c>
      <c r="AE58" s="5">
        <v>62.55648000000071</v>
      </c>
      <c r="AF58" s="2">
        <v>-6.363373707402477</v>
      </c>
      <c r="AG58" s="7">
        <v>56.19310629259823</v>
      </c>
      <c r="AH58" s="27">
        <v>-84.14673877876075</v>
      </c>
      <c r="AI58" s="13">
        <v>1</v>
      </c>
      <c r="AJ58" s="2" t="s">
        <v>30</v>
      </c>
      <c r="AK58" s="54">
        <v>8</v>
      </c>
      <c r="AL58" s="55" t="s">
        <v>43</v>
      </c>
      <c r="AM58" s="2" t="s">
        <v>11</v>
      </c>
      <c r="AN58" s="3">
        <v>43861</v>
      </c>
      <c r="AO58" s="30"/>
      <c r="AP58" s="8">
        <v>3310.9500000000003</v>
      </c>
      <c r="AQ58" s="8"/>
      <c r="AR58" s="2"/>
      <c r="AS58" s="2"/>
      <c r="AT58" s="2"/>
      <c r="AU58" s="10">
        <f t="shared" si="2"/>
        <v>3310.9500000000003</v>
      </c>
      <c r="AV58" s="58">
        <f t="shared" si="3"/>
        <v>26.15000000000009</v>
      </c>
      <c r="AW58" s="12">
        <f t="shared" si="4"/>
        <v>3.1380000000000123</v>
      </c>
      <c r="AX58" s="9">
        <f t="shared" si="5"/>
        <v>29.288000000000103</v>
      </c>
      <c r="AY58" s="5">
        <f t="shared" si="6"/>
        <v>84.9352000000003</v>
      </c>
      <c r="AZ58" s="8">
        <f t="shared" si="7"/>
        <v>-9.063640042783282</v>
      </c>
      <c r="BA58" s="7">
        <f t="shared" si="8"/>
        <v>75.87155995721702</v>
      </c>
      <c r="BB58" s="27">
        <f t="shared" si="9"/>
        <v>-8.275178821543733</v>
      </c>
      <c r="BC58" s="13">
        <v>1</v>
      </c>
      <c r="BD58" s="2" t="s">
        <v>30</v>
      </c>
      <c r="DC58" s="1"/>
      <c r="DE58" s="25"/>
    </row>
    <row r="59" spans="17:109" ht="19.5" customHeight="1">
      <c r="Q59" s="6">
        <v>9</v>
      </c>
      <c r="R59" s="2" t="s">
        <v>44</v>
      </c>
      <c r="S59" s="2" t="s">
        <v>5</v>
      </c>
      <c r="T59" s="3">
        <v>43830</v>
      </c>
      <c r="U59" s="30">
        <v>500</v>
      </c>
      <c r="V59" s="2">
        <v>3366.71</v>
      </c>
      <c r="W59" s="2"/>
      <c r="X59" s="2"/>
      <c r="Y59" s="2"/>
      <c r="Z59" s="2"/>
      <c r="AA59" s="10">
        <v>3366.71</v>
      </c>
      <c r="AB59" s="11">
        <v>13.400000000000091</v>
      </c>
      <c r="AC59" s="12">
        <v>1.6080000000000119</v>
      </c>
      <c r="AD59" s="9">
        <v>15.008000000000102</v>
      </c>
      <c r="AE59" s="5">
        <v>43.523200000000294</v>
      </c>
      <c r="AF59" s="2">
        <v>-4.427269349906169</v>
      </c>
      <c r="AG59" s="7">
        <v>39.095930650094125</v>
      </c>
      <c r="AH59" s="27">
        <v>-42.68923787708879</v>
      </c>
      <c r="AI59" s="13">
        <v>1</v>
      </c>
      <c r="AJ59" s="2" t="s">
        <v>30</v>
      </c>
      <c r="AK59" s="54">
        <v>9</v>
      </c>
      <c r="AL59" s="55" t="s">
        <v>44</v>
      </c>
      <c r="AM59" s="2" t="s">
        <v>5</v>
      </c>
      <c r="AN59" s="3">
        <v>43861</v>
      </c>
      <c r="AO59" s="30"/>
      <c r="AP59" s="8">
        <v>3370.1</v>
      </c>
      <c r="AQ59" s="8"/>
      <c r="AR59" s="2"/>
      <c r="AS59" s="2"/>
      <c r="AT59" s="2"/>
      <c r="AU59" s="10">
        <f t="shared" si="2"/>
        <v>3370.1</v>
      </c>
      <c r="AV59" s="58">
        <f t="shared" si="3"/>
        <v>3.3899999999998727</v>
      </c>
      <c r="AW59" s="12">
        <f t="shared" si="4"/>
        <v>0.4067999999999849</v>
      </c>
      <c r="AX59" s="9">
        <f t="shared" si="5"/>
        <v>3.7967999999998576</v>
      </c>
      <c r="AY59" s="5">
        <f t="shared" si="6"/>
        <v>11.010719999999587</v>
      </c>
      <c r="AZ59" s="8">
        <f t="shared" si="7"/>
        <v>-1.1749804873818</v>
      </c>
      <c r="BA59" s="7">
        <f t="shared" si="8"/>
        <v>9.835739512617787</v>
      </c>
      <c r="BB59" s="27">
        <f t="shared" si="9"/>
        <v>-32.85349836447101</v>
      </c>
      <c r="BC59" s="13">
        <v>1</v>
      </c>
      <c r="BD59" s="2" t="s">
        <v>30</v>
      </c>
      <c r="DC59" s="1"/>
      <c r="DE59" s="25"/>
    </row>
    <row r="60" spans="17:109" ht="19.5" customHeight="1">
      <c r="Q60" s="6">
        <v>10</v>
      </c>
      <c r="R60" s="2" t="s">
        <v>69</v>
      </c>
      <c r="S60" s="2" t="s">
        <v>70</v>
      </c>
      <c r="T60" s="3">
        <v>43830</v>
      </c>
      <c r="U60" s="30">
        <v>500</v>
      </c>
      <c r="V60" s="2">
        <v>1427.14</v>
      </c>
      <c r="W60" s="2"/>
      <c r="X60" s="2"/>
      <c r="Y60" s="2"/>
      <c r="Z60" s="2">
        <v>301.4</v>
      </c>
      <c r="AA60" s="10">
        <v>1427.14</v>
      </c>
      <c r="AB60" s="11">
        <v>0</v>
      </c>
      <c r="AC60" s="12">
        <v>0</v>
      </c>
      <c r="AD60" s="9">
        <v>0</v>
      </c>
      <c r="AE60" s="5">
        <v>0</v>
      </c>
      <c r="AF60" s="2">
        <v>0</v>
      </c>
      <c r="AG60" s="7">
        <v>0</v>
      </c>
      <c r="AH60" s="27">
        <v>-114.95431345041288</v>
      </c>
      <c r="AI60" s="13">
        <v>2</v>
      </c>
      <c r="AJ60" s="2" t="s">
        <v>30</v>
      </c>
      <c r="AK60" s="54">
        <v>10</v>
      </c>
      <c r="AL60" s="55" t="s">
        <v>69</v>
      </c>
      <c r="AM60" s="2" t="s">
        <v>70</v>
      </c>
      <c r="AN60" s="3">
        <v>43861</v>
      </c>
      <c r="AO60" s="30"/>
      <c r="AP60" s="8">
        <v>1427.14</v>
      </c>
      <c r="AQ60" s="8"/>
      <c r="AR60" s="2"/>
      <c r="AS60" s="2"/>
      <c r="AT60" s="2">
        <v>301.4</v>
      </c>
      <c r="AU60" s="10">
        <f t="shared" si="2"/>
        <v>1427.14</v>
      </c>
      <c r="AV60" s="58">
        <f t="shared" si="3"/>
        <v>0</v>
      </c>
      <c r="AW60" s="12">
        <f t="shared" si="4"/>
        <v>0</v>
      </c>
      <c r="AX60" s="9">
        <f t="shared" si="5"/>
        <v>0</v>
      </c>
      <c r="AY60" s="5">
        <f t="shared" si="6"/>
        <v>0</v>
      </c>
      <c r="AZ60" s="8">
        <f t="shared" si="7"/>
        <v>0</v>
      </c>
      <c r="BA60" s="7">
        <f t="shared" si="8"/>
        <v>0</v>
      </c>
      <c r="BB60" s="27">
        <f t="shared" si="9"/>
        <v>-114.95431345041288</v>
      </c>
      <c r="BC60" s="13">
        <v>2</v>
      </c>
      <c r="BD60" s="2" t="s">
        <v>30</v>
      </c>
      <c r="DC60" s="1"/>
      <c r="DE60" s="25"/>
    </row>
    <row r="61" spans="17:109" ht="19.5" customHeight="1">
      <c r="Q61" s="6">
        <v>11</v>
      </c>
      <c r="R61" s="2" t="s">
        <v>45</v>
      </c>
      <c r="S61" s="2" t="s">
        <v>28</v>
      </c>
      <c r="T61" s="3">
        <v>43830</v>
      </c>
      <c r="U61" s="30">
        <v>1202.79</v>
      </c>
      <c r="V61" s="2">
        <v>22816.05</v>
      </c>
      <c r="W61" s="2"/>
      <c r="X61" s="2"/>
      <c r="Y61" s="2"/>
      <c r="Z61" s="2">
        <v>4241.21</v>
      </c>
      <c r="AA61" s="10">
        <v>22816.05</v>
      </c>
      <c r="AB61" s="11">
        <v>547.0999999999985</v>
      </c>
      <c r="AC61" s="12">
        <v>65.65199999999987</v>
      </c>
      <c r="AD61" s="9">
        <v>612.7519999999984</v>
      </c>
      <c r="AE61" s="5">
        <v>1776.9807999999953</v>
      </c>
      <c r="AF61" s="2">
        <v>-180.75813890549568</v>
      </c>
      <c r="AG61" s="7">
        <v>1596.2226610944995</v>
      </c>
      <c r="AH61" s="27">
        <v>1596.2133945476721</v>
      </c>
      <c r="AI61" s="13">
        <v>2</v>
      </c>
      <c r="AJ61" s="2" t="s">
        <v>30</v>
      </c>
      <c r="AK61" s="54">
        <v>11</v>
      </c>
      <c r="AL61" s="55" t="s">
        <v>45</v>
      </c>
      <c r="AM61" s="2" t="s">
        <v>28</v>
      </c>
      <c r="AN61" s="3">
        <v>43861</v>
      </c>
      <c r="AO61" s="30">
        <v>1596.22</v>
      </c>
      <c r="AP61" s="8">
        <v>23299.32</v>
      </c>
      <c r="AQ61" s="8"/>
      <c r="AR61" s="2"/>
      <c r="AS61" s="2"/>
      <c r="AT61" s="2">
        <v>4241.21</v>
      </c>
      <c r="AU61" s="10">
        <f t="shared" si="2"/>
        <v>23299.32</v>
      </c>
      <c r="AV61" s="58">
        <f t="shared" si="3"/>
        <v>483.27000000000044</v>
      </c>
      <c r="AW61" s="12">
        <f t="shared" si="4"/>
        <v>57.992400000000075</v>
      </c>
      <c r="AX61" s="9">
        <f t="shared" si="5"/>
        <v>541.2624000000005</v>
      </c>
      <c r="AY61" s="5">
        <f t="shared" si="6"/>
        <v>1569.6609600000015</v>
      </c>
      <c r="AZ61" s="8">
        <f t="shared" si="7"/>
        <v>-167.50230682508092</v>
      </c>
      <c r="BA61" s="7">
        <f t="shared" si="8"/>
        <v>1402.1586531749206</v>
      </c>
      <c r="BB61" s="27">
        <f t="shared" si="9"/>
        <v>1402.1520477225927</v>
      </c>
      <c r="BC61" s="13">
        <v>2</v>
      </c>
      <c r="BD61" s="2" t="s">
        <v>30</v>
      </c>
      <c r="DC61" s="1"/>
      <c r="DE61" s="25"/>
    </row>
    <row r="62" spans="17:109" ht="19.5" customHeight="1">
      <c r="Q62" s="6">
        <v>12</v>
      </c>
      <c r="R62" s="2" t="s">
        <v>46</v>
      </c>
      <c r="S62" s="2" t="s">
        <v>9</v>
      </c>
      <c r="T62" s="3">
        <v>43830</v>
      </c>
      <c r="U62" s="30"/>
      <c r="V62" s="2">
        <v>6114.71</v>
      </c>
      <c r="W62" s="2"/>
      <c r="X62" s="2"/>
      <c r="Y62" s="2"/>
      <c r="Z62" s="2"/>
      <c r="AA62" s="10">
        <v>6114.71</v>
      </c>
      <c r="AB62" s="11">
        <v>68.80999999999949</v>
      </c>
      <c r="AC62" s="12">
        <v>8.257199999999944</v>
      </c>
      <c r="AD62" s="9">
        <v>77.06719999999943</v>
      </c>
      <c r="AE62" s="5">
        <v>223.49487999999835</v>
      </c>
      <c r="AF62" s="2">
        <v>-22.73435850500292</v>
      </c>
      <c r="AG62" s="7">
        <v>200.76052149499543</v>
      </c>
      <c r="AH62" s="27">
        <v>-1072.543865688866</v>
      </c>
      <c r="AI62" s="13">
        <v>1</v>
      </c>
      <c r="AJ62" s="2" t="s">
        <v>30</v>
      </c>
      <c r="AK62" s="54">
        <v>12</v>
      </c>
      <c r="AL62" s="55" t="s">
        <v>46</v>
      </c>
      <c r="AM62" s="2" t="s">
        <v>9</v>
      </c>
      <c r="AN62" s="3">
        <v>43861</v>
      </c>
      <c r="AO62" s="30"/>
      <c r="AP62" s="8">
        <v>6203.79</v>
      </c>
      <c r="AQ62" s="8"/>
      <c r="AR62" s="2"/>
      <c r="AS62" s="2"/>
      <c r="AT62" s="2"/>
      <c r="AU62" s="10">
        <f t="shared" si="2"/>
        <v>6203.79</v>
      </c>
      <c r="AV62" s="58">
        <f t="shared" si="3"/>
        <v>89.07999999999993</v>
      </c>
      <c r="AW62" s="12">
        <f t="shared" si="4"/>
        <v>10.689599999999995</v>
      </c>
      <c r="AX62" s="9">
        <f t="shared" si="5"/>
        <v>99.76959999999993</v>
      </c>
      <c r="AY62" s="5">
        <f t="shared" si="6"/>
        <v>289.3318399999998</v>
      </c>
      <c r="AZ62" s="8">
        <f t="shared" si="7"/>
        <v>-30.875298470788962</v>
      </c>
      <c r="BA62" s="7">
        <f t="shared" si="8"/>
        <v>258.4565415292108</v>
      </c>
      <c r="BB62" s="27">
        <f t="shared" si="9"/>
        <v>-814.087324159655</v>
      </c>
      <c r="BC62" s="13">
        <v>1</v>
      </c>
      <c r="BD62" s="2" t="s">
        <v>30</v>
      </c>
      <c r="DC62" s="1"/>
      <c r="DE62" s="25"/>
    </row>
    <row r="63" spans="17:109" ht="19.5" customHeight="1">
      <c r="Q63" s="6">
        <v>13</v>
      </c>
      <c r="R63" s="2" t="s">
        <v>47</v>
      </c>
      <c r="S63" s="2" t="s">
        <v>8</v>
      </c>
      <c r="T63" s="3">
        <v>43830</v>
      </c>
      <c r="U63" s="30">
        <v>3000</v>
      </c>
      <c r="V63" s="2">
        <v>33421.32</v>
      </c>
      <c r="W63" s="2"/>
      <c r="X63" s="2"/>
      <c r="Y63" s="2"/>
      <c r="Z63" s="2"/>
      <c r="AA63" s="10">
        <v>33421.32</v>
      </c>
      <c r="AB63" s="11">
        <v>602.2299999999959</v>
      </c>
      <c r="AC63" s="12">
        <v>72.26759999999956</v>
      </c>
      <c r="AD63" s="9">
        <v>674.4975999999955</v>
      </c>
      <c r="AE63" s="5">
        <v>1956.0430399999868</v>
      </c>
      <c r="AF63" s="2">
        <v>-198.97271795477283</v>
      </c>
      <c r="AG63" s="7">
        <v>1757.070322045214</v>
      </c>
      <c r="AH63" s="27">
        <v>-1104.9958816567425</v>
      </c>
      <c r="AI63" s="13">
        <v>1</v>
      </c>
      <c r="AJ63" s="2" t="s">
        <v>30</v>
      </c>
      <c r="AK63" s="54">
        <v>13</v>
      </c>
      <c r="AL63" s="55" t="s">
        <v>47</v>
      </c>
      <c r="AM63" s="2" t="s">
        <v>8</v>
      </c>
      <c r="AN63" s="3">
        <v>43861</v>
      </c>
      <c r="AO63" s="30"/>
      <c r="AP63" s="8">
        <v>34087.18</v>
      </c>
      <c r="AQ63" s="8"/>
      <c r="AR63" s="2"/>
      <c r="AS63" s="2"/>
      <c r="AT63" s="2"/>
      <c r="AU63" s="10">
        <f t="shared" si="2"/>
        <v>34087.18</v>
      </c>
      <c r="AV63" s="58">
        <f t="shared" si="3"/>
        <v>665.8600000000006</v>
      </c>
      <c r="AW63" s="12">
        <f t="shared" si="4"/>
        <v>79.9032000000001</v>
      </c>
      <c r="AX63" s="9">
        <f t="shared" si="5"/>
        <v>745.7632000000007</v>
      </c>
      <c r="AY63" s="5">
        <f t="shared" si="6"/>
        <v>2162.7132800000018</v>
      </c>
      <c r="AZ63" s="8">
        <f t="shared" si="7"/>
        <v>-230.78835024427</v>
      </c>
      <c r="BA63" s="7">
        <f t="shared" si="8"/>
        <v>1931.9249297557317</v>
      </c>
      <c r="BB63" s="27">
        <f t="shared" si="9"/>
        <v>826.9290480989891</v>
      </c>
      <c r="BC63" s="13">
        <v>1</v>
      </c>
      <c r="BD63" s="2" t="s">
        <v>30</v>
      </c>
      <c r="DC63" s="1"/>
      <c r="DE63" s="25"/>
    </row>
    <row r="64" spans="17:109" ht="19.5" customHeight="1">
      <c r="Q64" s="6">
        <v>14</v>
      </c>
      <c r="R64" s="2" t="s">
        <v>48</v>
      </c>
      <c r="S64" s="2" t="s">
        <v>13</v>
      </c>
      <c r="T64" s="3">
        <v>43830</v>
      </c>
      <c r="U64" s="30"/>
      <c r="V64" s="2">
        <v>2116.41</v>
      </c>
      <c r="W64" s="2"/>
      <c r="X64" s="2"/>
      <c r="Y64" s="2"/>
      <c r="Z64" s="2"/>
      <c r="AA64" s="10">
        <v>2116.41</v>
      </c>
      <c r="AB64" s="11">
        <v>13.019999999999982</v>
      </c>
      <c r="AC64" s="12">
        <v>1.562399999999999</v>
      </c>
      <c r="AD64" s="9">
        <v>14.58239999999998</v>
      </c>
      <c r="AE64" s="5">
        <v>42.28895999999994</v>
      </c>
      <c r="AF64" s="2">
        <v>-4.301719920580436</v>
      </c>
      <c r="AG64" s="7">
        <v>37.9872400794195</v>
      </c>
      <c r="AH64" s="27">
        <v>-318.9641774308003</v>
      </c>
      <c r="AI64" s="13">
        <v>1</v>
      </c>
      <c r="AJ64" s="2" t="s">
        <v>30</v>
      </c>
      <c r="AK64" s="54">
        <v>14</v>
      </c>
      <c r="AL64" s="55" t="s">
        <v>48</v>
      </c>
      <c r="AM64" s="2" t="s">
        <v>13</v>
      </c>
      <c r="AN64" s="3">
        <v>43861</v>
      </c>
      <c r="AO64" s="30"/>
      <c r="AP64" s="8">
        <v>2116.93</v>
      </c>
      <c r="AQ64" s="8"/>
      <c r="AR64" s="2"/>
      <c r="AS64" s="2"/>
      <c r="AT64" s="2"/>
      <c r="AU64" s="10">
        <f t="shared" si="2"/>
        <v>2116.93</v>
      </c>
      <c r="AV64" s="58">
        <f t="shared" si="3"/>
        <v>0.5199999999999818</v>
      </c>
      <c r="AW64" s="12">
        <f t="shared" si="4"/>
        <v>0.062399999999997846</v>
      </c>
      <c r="AX64" s="9">
        <f t="shared" si="5"/>
        <v>0.5823999999999796</v>
      </c>
      <c r="AY64" s="5">
        <f t="shared" si="6"/>
        <v>1.6889599999999407</v>
      </c>
      <c r="AZ64" s="8">
        <f t="shared" si="7"/>
        <v>-0.18023299511461283</v>
      </c>
      <c r="BA64" s="7">
        <f t="shared" si="8"/>
        <v>1.5087270048853278</v>
      </c>
      <c r="BB64" s="27">
        <f t="shared" si="9"/>
        <v>-317.455450425915</v>
      </c>
      <c r="BC64" s="13">
        <v>1</v>
      </c>
      <c r="BD64" s="2" t="s">
        <v>30</v>
      </c>
      <c r="DC64" s="1"/>
      <c r="DE64" s="25"/>
    </row>
    <row r="65" spans="17:109" ht="19.5" customHeight="1">
      <c r="Q65" s="6">
        <v>15</v>
      </c>
      <c r="R65" s="2" t="s">
        <v>49</v>
      </c>
      <c r="S65" s="2" t="s">
        <v>35</v>
      </c>
      <c r="T65" s="3">
        <v>43830</v>
      </c>
      <c r="U65" s="30"/>
      <c r="V65" s="2">
        <v>17086.6</v>
      </c>
      <c r="W65" s="2"/>
      <c r="X65" s="2"/>
      <c r="Y65" s="2"/>
      <c r="Z65" s="2">
        <v>888.7200000000004</v>
      </c>
      <c r="AA65" s="10">
        <v>17086.6</v>
      </c>
      <c r="AB65" s="11">
        <v>257.8399999999965</v>
      </c>
      <c r="AC65" s="12">
        <v>30.9407999999996</v>
      </c>
      <c r="AD65" s="9">
        <v>288.78079999999613</v>
      </c>
      <c r="AE65" s="5">
        <v>837.4643199999888</v>
      </c>
      <c r="AF65" s="2">
        <v>-85.18859172983458</v>
      </c>
      <c r="AG65" s="7">
        <v>752.2757282701542</v>
      </c>
      <c r="AH65" s="27">
        <v>-6617.050827441125</v>
      </c>
      <c r="AI65" s="13">
        <v>2</v>
      </c>
      <c r="AJ65" s="2" t="s">
        <v>30</v>
      </c>
      <c r="AK65" s="54">
        <v>15</v>
      </c>
      <c r="AL65" s="55" t="s">
        <v>49</v>
      </c>
      <c r="AM65" s="2" t="s">
        <v>35</v>
      </c>
      <c r="AN65" s="3">
        <v>43861</v>
      </c>
      <c r="AO65" s="30"/>
      <c r="AP65" s="8">
        <v>17374.6</v>
      </c>
      <c r="AQ65" s="8"/>
      <c r="AR65" s="2"/>
      <c r="AS65" s="2"/>
      <c r="AT65" s="2">
        <v>888.7200000000004</v>
      </c>
      <c r="AU65" s="10">
        <f t="shared" si="2"/>
        <v>17374.6</v>
      </c>
      <c r="AV65" s="58">
        <f t="shared" si="3"/>
        <v>288</v>
      </c>
      <c r="AW65" s="12">
        <f t="shared" si="4"/>
        <v>34.56000000000002</v>
      </c>
      <c r="AX65" s="9">
        <f t="shared" si="5"/>
        <v>322.56</v>
      </c>
      <c r="AY65" s="5">
        <f t="shared" si="6"/>
        <v>935.424</v>
      </c>
      <c r="AZ65" s="8">
        <f t="shared" si="7"/>
        <v>-99.82135114040445</v>
      </c>
      <c r="BA65" s="7">
        <f t="shared" si="8"/>
        <v>835.6026488595955</v>
      </c>
      <c r="BB65" s="27">
        <f t="shared" si="9"/>
        <v>-5781.44817858153</v>
      </c>
      <c r="BC65" s="13">
        <v>2</v>
      </c>
      <c r="BD65" s="2" t="s">
        <v>30</v>
      </c>
      <c r="DC65" s="1"/>
      <c r="DE65" s="25"/>
    </row>
    <row r="66" spans="17:109" ht="19.5" customHeight="1">
      <c r="Q66" s="6">
        <v>16</v>
      </c>
      <c r="R66" s="2" t="s">
        <v>50</v>
      </c>
      <c r="S66" s="2" t="s">
        <v>92</v>
      </c>
      <c r="T66" s="3">
        <v>43830</v>
      </c>
      <c r="U66" s="30">
        <v>3000</v>
      </c>
      <c r="V66" s="2">
        <v>9970.89</v>
      </c>
      <c r="W66" s="2">
        <v>90.64</v>
      </c>
      <c r="X66" s="2">
        <v>-7969.589999999999</v>
      </c>
      <c r="Y66" s="2">
        <v>1067.8600000000001</v>
      </c>
      <c r="Z66" s="2"/>
      <c r="AA66" s="10">
        <v>3159.7999999999997</v>
      </c>
      <c r="AB66" s="11">
        <v>359.40999999999985</v>
      </c>
      <c r="AC66" s="12">
        <v>43.12920000000001</v>
      </c>
      <c r="AD66" s="9">
        <v>402.5391999999999</v>
      </c>
      <c r="AE66" s="5">
        <v>1167.3636799999997</v>
      </c>
      <c r="AF66" s="2">
        <v>-118.7466326156541</v>
      </c>
      <c r="AG66" s="7">
        <v>1048.6170473843456</v>
      </c>
      <c r="AH66" s="27">
        <v>134.53707783251843</v>
      </c>
      <c r="AI66" s="13">
        <v>2</v>
      </c>
      <c r="AJ66" s="2" t="s">
        <v>30</v>
      </c>
      <c r="AK66" s="54">
        <v>16</v>
      </c>
      <c r="AL66" s="55" t="s">
        <v>50</v>
      </c>
      <c r="AM66" s="2" t="s">
        <v>92</v>
      </c>
      <c r="AN66" s="3">
        <v>43861</v>
      </c>
      <c r="AO66" s="30"/>
      <c r="AP66" s="8">
        <v>10525.08</v>
      </c>
      <c r="AQ66" s="8">
        <v>90.64</v>
      </c>
      <c r="AR66" s="2">
        <v>-7969.589999999999</v>
      </c>
      <c r="AS66" s="2">
        <v>1067.8600000000001</v>
      </c>
      <c r="AT66" s="2"/>
      <c r="AU66" s="10">
        <f t="shared" si="2"/>
        <v>3713.9900000000002</v>
      </c>
      <c r="AV66" s="58">
        <f t="shared" si="3"/>
        <v>554.1900000000005</v>
      </c>
      <c r="AW66" s="12">
        <f t="shared" si="4"/>
        <v>66.5028000000001</v>
      </c>
      <c r="AX66" s="9">
        <f t="shared" si="5"/>
        <v>620.6928000000006</v>
      </c>
      <c r="AY66" s="5">
        <f t="shared" si="6"/>
        <v>1800.0091200000018</v>
      </c>
      <c r="AZ66" s="8">
        <f t="shared" si="7"/>
        <v>-192.08331454340555</v>
      </c>
      <c r="BA66" s="7">
        <f t="shared" si="8"/>
        <v>1607.9258054565962</v>
      </c>
      <c r="BB66" s="27">
        <f t="shared" si="9"/>
        <v>1742.4628832891146</v>
      </c>
      <c r="BC66" s="13">
        <v>2</v>
      </c>
      <c r="BD66" s="2" t="s">
        <v>30</v>
      </c>
      <c r="DC66" s="1"/>
      <c r="DE66" s="25"/>
    </row>
    <row r="67" spans="17:109" ht="19.5" customHeight="1">
      <c r="Q67" s="6">
        <v>17</v>
      </c>
      <c r="R67" s="2" t="s">
        <v>89</v>
      </c>
      <c r="S67" s="2" t="s">
        <v>87</v>
      </c>
      <c r="T67" s="3">
        <v>43830</v>
      </c>
      <c r="U67" s="30"/>
      <c r="V67" s="2">
        <v>7776.04</v>
      </c>
      <c r="W67" s="2">
        <v>5.01</v>
      </c>
      <c r="X67" s="2">
        <v>-5890.88</v>
      </c>
      <c r="Y67" s="2"/>
      <c r="Z67" s="2"/>
      <c r="AA67" s="10">
        <v>1890.17</v>
      </c>
      <c r="AB67" s="11">
        <v>0</v>
      </c>
      <c r="AC67" s="12">
        <v>0</v>
      </c>
      <c r="AD67" s="9">
        <v>0</v>
      </c>
      <c r="AE67" s="5">
        <v>0</v>
      </c>
      <c r="AF67" s="2">
        <v>0</v>
      </c>
      <c r="AG67" s="7">
        <v>0</v>
      </c>
      <c r="AH67" s="27">
        <v>-831.6601322903933</v>
      </c>
      <c r="AI67" s="13">
        <v>2</v>
      </c>
      <c r="AJ67" s="2" t="s">
        <v>30</v>
      </c>
      <c r="AK67" s="54">
        <v>17</v>
      </c>
      <c r="AL67" s="55" t="s">
        <v>89</v>
      </c>
      <c r="AM67" s="2" t="s">
        <v>87</v>
      </c>
      <c r="AN67" s="3">
        <v>43861</v>
      </c>
      <c r="AO67" s="30"/>
      <c r="AP67" s="8">
        <v>7776.04</v>
      </c>
      <c r="AQ67" s="8">
        <v>5.01</v>
      </c>
      <c r="AR67" s="2">
        <v>-5890.88</v>
      </c>
      <c r="AS67" s="2"/>
      <c r="AT67" s="2"/>
      <c r="AU67" s="10">
        <f t="shared" si="2"/>
        <v>1890.17</v>
      </c>
      <c r="AV67" s="58">
        <f t="shared" si="3"/>
        <v>0</v>
      </c>
      <c r="AW67" s="12">
        <f t="shared" si="4"/>
        <v>0</v>
      </c>
      <c r="AX67" s="9">
        <f t="shared" si="5"/>
        <v>0</v>
      </c>
      <c r="AY67" s="5">
        <f t="shared" si="6"/>
        <v>0</v>
      </c>
      <c r="AZ67" s="8">
        <f t="shared" si="7"/>
        <v>0</v>
      </c>
      <c r="BA67" s="7">
        <f t="shared" si="8"/>
        <v>0</v>
      </c>
      <c r="BB67" s="27">
        <f t="shared" si="9"/>
        <v>-831.6601322903933</v>
      </c>
      <c r="BC67" s="13">
        <v>2</v>
      </c>
      <c r="BD67" s="2" t="s">
        <v>30</v>
      </c>
      <c r="DC67" s="1"/>
      <c r="DE67" s="25"/>
    </row>
    <row r="68" spans="17:109" ht="19.5" customHeight="1">
      <c r="Q68" s="6">
        <v>18</v>
      </c>
      <c r="R68" s="2" t="s">
        <v>51</v>
      </c>
      <c r="S68" s="2" t="s">
        <v>79</v>
      </c>
      <c r="T68" s="3">
        <v>43830</v>
      </c>
      <c r="U68" s="30"/>
      <c r="V68" s="2">
        <v>239.64000000000001</v>
      </c>
      <c r="W68" s="2"/>
      <c r="X68" s="2"/>
      <c r="Y68" s="2">
        <v>1556.52</v>
      </c>
      <c r="Z68" s="2"/>
      <c r="AA68" s="10">
        <v>1796.16</v>
      </c>
      <c r="AB68" s="11">
        <v>0</v>
      </c>
      <c r="AC68" s="12">
        <v>0</v>
      </c>
      <c r="AD68" s="9">
        <v>0</v>
      </c>
      <c r="AE68" s="5">
        <v>0</v>
      </c>
      <c r="AF68" s="2">
        <v>0</v>
      </c>
      <c r="AG68" s="7">
        <v>0</v>
      </c>
      <c r="AH68" s="27">
        <v>496.477336573545</v>
      </c>
      <c r="AI68" s="13">
        <v>2</v>
      </c>
      <c r="AJ68" s="2" t="s">
        <v>30</v>
      </c>
      <c r="AK68" s="54">
        <v>18</v>
      </c>
      <c r="AL68" s="55" t="s">
        <v>51</v>
      </c>
      <c r="AM68" s="2" t="s">
        <v>79</v>
      </c>
      <c r="AN68" s="3">
        <v>43861</v>
      </c>
      <c r="AO68" s="30"/>
      <c r="AP68" s="8">
        <v>239.64000000000001</v>
      </c>
      <c r="AQ68" s="8"/>
      <c r="AR68" s="2"/>
      <c r="AS68" s="2">
        <v>1556.52</v>
      </c>
      <c r="AT68" s="2"/>
      <c r="AU68" s="10">
        <f t="shared" si="2"/>
        <v>1796.16</v>
      </c>
      <c r="AV68" s="58">
        <f t="shared" si="3"/>
        <v>0</v>
      </c>
      <c r="AW68" s="12">
        <f t="shared" si="4"/>
        <v>0</v>
      </c>
      <c r="AX68" s="9">
        <f t="shared" si="5"/>
        <v>0</v>
      </c>
      <c r="AY68" s="5">
        <f t="shared" si="6"/>
        <v>0</v>
      </c>
      <c r="AZ68" s="8">
        <f t="shared" si="7"/>
        <v>0</v>
      </c>
      <c r="BA68" s="7">
        <f t="shared" si="8"/>
        <v>0</v>
      </c>
      <c r="BB68" s="27">
        <f t="shared" si="9"/>
        <v>496.477336573545</v>
      </c>
      <c r="BC68" s="13">
        <v>2</v>
      </c>
      <c r="BD68" s="2" t="s">
        <v>30</v>
      </c>
      <c r="DC68" s="1"/>
      <c r="DE68" s="25"/>
    </row>
    <row r="69" spans="17:109" ht="19.5" customHeight="1">
      <c r="Q69" s="6">
        <v>19</v>
      </c>
      <c r="R69" s="2" t="s">
        <v>52</v>
      </c>
      <c r="S69" s="2" t="s">
        <v>14</v>
      </c>
      <c r="T69" s="3">
        <v>43830</v>
      </c>
      <c r="U69" s="30">
        <v>2000</v>
      </c>
      <c r="V69" s="2">
        <v>1556.54</v>
      </c>
      <c r="W69" s="2"/>
      <c r="X69" s="2"/>
      <c r="Y69" s="2"/>
      <c r="Z69" s="2"/>
      <c r="AA69" s="10">
        <v>1556.54</v>
      </c>
      <c r="AB69" s="11">
        <v>2.589999999999918</v>
      </c>
      <c r="AC69" s="12">
        <v>0.31079999999999036</v>
      </c>
      <c r="AD69" s="9">
        <v>2.9007999999999083</v>
      </c>
      <c r="AE69" s="5">
        <v>8.412319999999735</v>
      </c>
      <c r="AF69" s="2">
        <v>-0.8557184788251148</v>
      </c>
      <c r="AG69" s="7">
        <v>7.55660152117462</v>
      </c>
      <c r="AH69" s="27">
        <v>-1971.5290530568118</v>
      </c>
      <c r="AI69" s="13">
        <v>1</v>
      </c>
      <c r="AJ69" s="2" t="s">
        <v>30</v>
      </c>
      <c r="AK69" s="54">
        <v>19</v>
      </c>
      <c r="AL69" s="55" t="s">
        <v>52</v>
      </c>
      <c r="AM69" s="2" t="s">
        <v>14</v>
      </c>
      <c r="AN69" s="3">
        <v>43861</v>
      </c>
      <c r="AO69" s="30"/>
      <c r="AP69" s="8">
        <v>1558.8600000000001</v>
      </c>
      <c r="AQ69" s="8"/>
      <c r="AR69" s="2"/>
      <c r="AS69" s="2"/>
      <c r="AT69" s="2"/>
      <c r="AU69" s="10">
        <f t="shared" si="2"/>
        <v>1558.8600000000001</v>
      </c>
      <c r="AV69" s="58">
        <f t="shared" si="3"/>
        <v>2.3200000000001637</v>
      </c>
      <c r="AW69" s="12">
        <f t="shared" si="4"/>
        <v>0.27840000000001974</v>
      </c>
      <c r="AX69" s="9">
        <f t="shared" si="5"/>
        <v>2.5984000000001837</v>
      </c>
      <c r="AY69" s="5">
        <f t="shared" si="6"/>
        <v>7.535360000000533</v>
      </c>
      <c r="AZ69" s="8">
        <f t="shared" si="7"/>
        <v>-0.8041164397422038</v>
      </c>
      <c r="BA69" s="7">
        <f t="shared" si="8"/>
        <v>6.731243560258329</v>
      </c>
      <c r="BB69" s="27">
        <f t="shared" si="9"/>
        <v>-1964.7978094965536</v>
      </c>
      <c r="BC69" s="13">
        <v>1</v>
      </c>
      <c r="BD69" s="2" t="s">
        <v>30</v>
      </c>
      <c r="DC69" s="1"/>
      <c r="DE69" s="25"/>
    </row>
    <row r="70" spans="17:109" ht="19.5" customHeight="1">
      <c r="Q70" s="6">
        <v>20</v>
      </c>
      <c r="R70" s="2" t="s">
        <v>53</v>
      </c>
      <c r="S70" s="2" t="s">
        <v>36</v>
      </c>
      <c r="T70" s="3">
        <v>43830</v>
      </c>
      <c r="U70" s="30">
        <v>4600</v>
      </c>
      <c r="V70" s="2">
        <v>67538.09</v>
      </c>
      <c r="W70" s="2"/>
      <c r="X70" s="2"/>
      <c r="Y70" s="2"/>
      <c r="Z70" s="2">
        <v>2917.13</v>
      </c>
      <c r="AA70" s="10">
        <v>67538.09</v>
      </c>
      <c r="AB70" s="11">
        <v>2834.899999999994</v>
      </c>
      <c r="AC70" s="12">
        <v>340.18799999999953</v>
      </c>
      <c r="AD70" s="9">
        <v>3175.087999999994</v>
      </c>
      <c r="AE70" s="5">
        <v>9207.755199999981</v>
      </c>
      <c r="AF70" s="2">
        <v>-936.6317820932005</v>
      </c>
      <c r="AG70" s="7">
        <v>8271.123417906781</v>
      </c>
      <c r="AH70" s="27">
        <v>8258.03830008509</v>
      </c>
      <c r="AI70" s="13">
        <v>2</v>
      </c>
      <c r="AJ70" s="2" t="s">
        <v>30</v>
      </c>
      <c r="AK70" s="54">
        <v>20</v>
      </c>
      <c r="AL70" s="55" t="s">
        <v>53</v>
      </c>
      <c r="AM70" s="2" t="s">
        <v>36</v>
      </c>
      <c r="AN70" s="3">
        <v>43861</v>
      </c>
      <c r="AO70" s="30">
        <v>8500</v>
      </c>
      <c r="AP70" s="8">
        <v>70075.82</v>
      </c>
      <c r="AQ70" s="8"/>
      <c r="AR70" s="2"/>
      <c r="AS70" s="2"/>
      <c r="AT70" s="2">
        <v>2917.13</v>
      </c>
      <c r="AU70" s="10">
        <f t="shared" si="2"/>
        <v>70075.82</v>
      </c>
      <c r="AV70" s="58">
        <f t="shared" si="3"/>
        <v>2537.7300000000105</v>
      </c>
      <c r="AW70" s="12">
        <f t="shared" si="4"/>
        <v>304.52760000000137</v>
      </c>
      <c r="AX70" s="9">
        <f t="shared" si="5"/>
        <v>2842.2576000000117</v>
      </c>
      <c r="AY70" s="5">
        <f t="shared" si="6"/>
        <v>8242.547040000034</v>
      </c>
      <c r="AZ70" s="8">
        <f t="shared" si="7"/>
        <v>-879.5820744081237</v>
      </c>
      <c r="BA70" s="7">
        <f t="shared" si="8"/>
        <v>7362.96496559191</v>
      </c>
      <c r="BB70" s="27">
        <f t="shared" si="9"/>
        <v>7121.003265677001</v>
      </c>
      <c r="BC70" s="13">
        <v>2</v>
      </c>
      <c r="BD70" s="2" t="s">
        <v>30</v>
      </c>
      <c r="DC70" s="1"/>
      <c r="DE70" s="25"/>
    </row>
    <row r="71" spans="17:109" ht="19.5" customHeight="1">
      <c r="Q71" s="6">
        <v>21</v>
      </c>
      <c r="R71" s="2" t="s">
        <v>54</v>
      </c>
      <c r="S71" s="2" t="s">
        <v>10</v>
      </c>
      <c r="T71" s="3">
        <v>43830</v>
      </c>
      <c r="U71" s="30"/>
      <c r="V71" s="2">
        <v>1022.5</v>
      </c>
      <c r="W71" s="2"/>
      <c r="X71" s="2"/>
      <c r="Y71" s="2"/>
      <c r="Z71" s="2"/>
      <c r="AA71" s="10">
        <v>1022.5</v>
      </c>
      <c r="AB71" s="11">
        <v>0</v>
      </c>
      <c r="AC71" s="12">
        <v>0</v>
      </c>
      <c r="AD71" s="9">
        <v>0</v>
      </c>
      <c r="AE71" s="5">
        <v>0</v>
      </c>
      <c r="AF71" s="2">
        <v>0</v>
      </c>
      <c r="AG71" s="7">
        <v>0</v>
      </c>
      <c r="AH71" s="27">
        <v>-315.69671190690116</v>
      </c>
      <c r="AI71" s="13">
        <v>1</v>
      </c>
      <c r="AJ71" s="2" t="s">
        <v>30</v>
      </c>
      <c r="AK71" s="54">
        <v>21</v>
      </c>
      <c r="AL71" s="55" t="s">
        <v>54</v>
      </c>
      <c r="AM71" s="2" t="s">
        <v>10</v>
      </c>
      <c r="AN71" s="3">
        <v>43861</v>
      </c>
      <c r="AO71" s="30"/>
      <c r="AP71" s="8">
        <v>1022.5</v>
      </c>
      <c r="AQ71" s="8"/>
      <c r="AR71" s="2"/>
      <c r="AS71" s="2"/>
      <c r="AT71" s="2"/>
      <c r="AU71" s="10">
        <f t="shared" si="2"/>
        <v>1022.5</v>
      </c>
      <c r="AV71" s="58">
        <f t="shared" si="3"/>
        <v>0</v>
      </c>
      <c r="AW71" s="12">
        <f t="shared" si="4"/>
        <v>0</v>
      </c>
      <c r="AX71" s="9">
        <f t="shared" si="5"/>
        <v>0</v>
      </c>
      <c r="AY71" s="5">
        <f t="shared" si="6"/>
        <v>0</v>
      </c>
      <c r="AZ71" s="8">
        <f t="shared" si="7"/>
        <v>0</v>
      </c>
      <c r="BA71" s="7">
        <f t="shared" si="8"/>
        <v>0</v>
      </c>
      <c r="BB71" s="27">
        <f t="shared" si="9"/>
        <v>-315.69671190690116</v>
      </c>
      <c r="BC71" s="13">
        <v>1</v>
      </c>
      <c r="BD71" s="2" t="s">
        <v>30</v>
      </c>
      <c r="DC71" s="1"/>
      <c r="DE71" s="25"/>
    </row>
    <row r="72" spans="17:109" ht="19.5" customHeight="1">
      <c r="Q72" s="6">
        <v>22</v>
      </c>
      <c r="R72" s="2" t="s">
        <v>55</v>
      </c>
      <c r="S72" s="2" t="s">
        <v>29</v>
      </c>
      <c r="T72" s="3">
        <v>43830</v>
      </c>
      <c r="U72" s="30"/>
      <c r="V72" s="2">
        <v>1590.3700000000001</v>
      </c>
      <c r="W72" s="2"/>
      <c r="X72" s="2"/>
      <c r="Y72" s="2"/>
      <c r="Z72" s="2">
        <v>-12.41</v>
      </c>
      <c r="AA72" s="10">
        <v>1590.3700000000001</v>
      </c>
      <c r="AB72" s="11">
        <v>0</v>
      </c>
      <c r="AC72" s="12">
        <v>0</v>
      </c>
      <c r="AD72" s="9">
        <v>0</v>
      </c>
      <c r="AE72" s="5">
        <v>0</v>
      </c>
      <c r="AF72" s="2">
        <v>0</v>
      </c>
      <c r="AG72" s="7">
        <v>0</v>
      </c>
      <c r="AH72" s="27">
        <v>312.22962629042024</v>
      </c>
      <c r="AI72" s="13">
        <v>2</v>
      </c>
      <c r="AJ72" s="2" t="s">
        <v>30</v>
      </c>
      <c r="AK72" s="54">
        <v>22</v>
      </c>
      <c r="AL72" s="55" t="s">
        <v>55</v>
      </c>
      <c r="AM72" s="2" t="s">
        <v>29</v>
      </c>
      <c r="AN72" s="3">
        <v>43861</v>
      </c>
      <c r="AO72" s="30"/>
      <c r="AP72" s="8">
        <v>1590.3700000000001</v>
      </c>
      <c r="AQ72" s="8"/>
      <c r="AR72" s="2"/>
      <c r="AS72" s="2"/>
      <c r="AT72" s="2">
        <v>-12.41</v>
      </c>
      <c r="AU72" s="10">
        <f t="shared" si="2"/>
        <v>1590.3700000000001</v>
      </c>
      <c r="AV72" s="58">
        <f t="shared" si="3"/>
        <v>0</v>
      </c>
      <c r="AW72" s="12">
        <f t="shared" si="4"/>
        <v>0</v>
      </c>
      <c r="AX72" s="9">
        <f t="shared" si="5"/>
        <v>0</v>
      </c>
      <c r="AY72" s="5">
        <f t="shared" si="6"/>
        <v>0</v>
      </c>
      <c r="AZ72" s="8">
        <f t="shared" si="7"/>
        <v>0</v>
      </c>
      <c r="BA72" s="7">
        <f t="shared" si="8"/>
        <v>0</v>
      </c>
      <c r="BB72" s="27">
        <f t="shared" si="9"/>
        <v>312.22962629042024</v>
      </c>
      <c r="BC72" s="13">
        <v>2</v>
      </c>
      <c r="BD72" s="2" t="s">
        <v>30</v>
      </c>
      <c r="DC72" s="1"/>
      <c r="DE72" s="25"/>
    </row>
    <row r="73" spans="17:109" ht="19.5" customHeight="1">
      <c r="Q73" s="6">
        <v>23</v>
      </c>
      <c r="R73" s="2" t="s">
        <v>63</v>
      </c>
      <c r="S73" s="2" t="s">
        <v>7</v>
      </c>
      <c r="T73" s="3">
        <v>43830</v>
      </c>
      <c r="U73" s="30"/>
      <c r="V73" s="2">
        <v>46.97</v>
      </c>
      <c r="W73" s="2"/>
      <c r="X73" s="2"/>
      <c r="Y73" s="2"/>
      <c r="Z73" s="2"/>
      <c r="AA73" s="10">
        <v>46.97</v>
      </c>
      <c r="AB73" s="11">
        <v>0</v>
      </c>
      <c r="AC73" s="12">
        <v>0</v>
      </c>
      <c r="AD73" s="9">
        <v>0</v>
      </c>
      <c r="AE73" s="5">
        <v>0</v>
      </c>
      <c r="AF73" s="2">
        <v>0</v>
      </c>
      <c r="AG73" s="7">
        <v>0</v>
      </c>
      <c r="AH73" s="27">
        <v>-144.0559539259968</v>
      </c>
      <c r="AI73" s="13">
        <v>1</v>
      </c>
      <c r="AJ73" s="2" t="s">
        <v>30</v>
      </c>
      <c r="AK73" s="54">
        <v>23</v>
      </c>
      <c r="AL73" s="55" t="s">
        <v>63</v>
      </c>
      <c r="AM73" s="2" t="s">
        <v>7</v>
      </c>
      <c r="AN73" s="3">
        <v>43861</v>
      </c>
      <c r="AO73" s="30"/>
      <c r="AP73" s="8">
        <v>46.97</v>
      </c>
      <c r="AQ73" s="8"/>
      <c r="AR73" s="2"/>
      <c r="AS73" s="2"/>
      <c r="AT73" s="2"/>
      <c r="AU73" s="10">
        <f t="shared" si="2"/>
        <v>46.97</v>
      </c>
      <c r="AV73" s="58">
        <f t="shared" si="3"/>
        <v>0</v>
      </c>
      <c r="AW73" s="12">
        <f t="shared" si="4"/>
        <v>0</v>
      </c>
      <c r="AX73" s="9">
        <f t="shared" si="5"/>
        <v>0</v>
      </c>
      <c r="AY73" s="5">
        <f t="shared" si="6"/>
        <v>0</v>
      </c>
      <c r="AZ73" s="8">
        <f t="shared" si="7"/>
        <v>0</v>
      </c>
      <c r="BA73" s="7">
        <f t="shared" si="8"/>
        <v>0</v>
      </c>
      <c r="BB73" s="27">
        <f t="shared" si="9"/>
        <v>-144.0559539259968</v>
      </c>
      <c r="BC73" s="13">
        <v>1</v>
      </c>
      <c r="BD73" s="2" t="s">
        <v>30</v>
      </c>
      <c r="DC73" s="1"/>
      <c r="DE73" s="25"/>
    </row>
    <row r="74" spans="17:109" ht="19.5" customHeight="1">
      <c r="Q74" s="6">
        <v>24</v>
      </c>
      <c r="R74" s="2" t="s">
        <v>56</v>
      </c>
      <c r="S74" s="2" t="s">
        <v>15</v>
      </c>
      <c r="T74" s="3">
        <v>43830</v>
      </c>
      <c r="U74" s="30"/>
      <c r="V74" s="2">
        <v>9563.23</v>
      </c>
      <c r="W74" s="2"/>
      <c r="X74" s="2"/>
      <c r="Y74" s="2"/>
      <c r="Z74" s="2"/>
      <c r="AA74" s="10">
        <v>9563.23</v>
      </c>
      <c r="AB74" s="11">
        <v>1.889999999999418</v>
      </c>
      <c r="AC74" s="12">
        <v>0.2267999999999303</v>
      </c>
      <c r="AD74" s="9">
        <v>2.116799999999348</v>
      </c>
      <c r="AE74" s="5">
        <v>6.138719999998109</v>
      </c>
      <c r="AF74" s="2">
        <v>-0.6244432142776137</v>
      </c>
      <c r="AG74" s="7">
        <v>5.5142767857204955</v>
      </c>
      <c r="AH74" s="27">
        <v>-1050.4365771015243</v>
      </c>
      <c r="AI74" s="13">
        <v>1</v>
      </c>
      <c r="AJ74" s="2" t="s">
        <v>30</v>
      </c>
      <c r="AK74" s="54">
        <v>24</v>
      </c>
      <c r="AL74" s="55" t="s">
        <v>56</v>
      </c>
      <c r="AM74" s="2" t="s">
        <v>15</v>
      </c>
      <c r="AN74" s="3">
        <v>43861</v>
      </c>
      <c r="AO74" s="30"/>
      <c r="AP74" s="8">
        <v>9573.08</v>
      </c>
      <c r="AQ74" s="8"/>
      <c r="AR74" s="2"/>
      <c r="AS74" s="2"/>
      <c r="AT74" s="2"/>
      <c r="AU74" s="10">
        <f t="shared" si="2"/>
        <v>9573.08</v>
      </c>
      <c r="AV74" s="58">
        <f t="shared" si="3"/>
        <v>9.850000000000364</v>
      </c>
      <c r="AW74" s="12">
        <f t="shared" si="4"/>
        <v>1.1820000000000441</v>
      </c>
      <c r="AX74" s="9">
        <f t="shared" si="5"/>
        <v>11.032000000000409</v>
      </c>
      <c r="AY74" s="5">
        <f t="shared" si="6"/>
        <v>31.992800000001186</v>
      </c>
      <c r="AZ74" s="8">
        <f t="shared" si="7"/>
        <v>-3.4140288497674316</v>
      </c>
      <c r="BA74" s="7">
        <f t="shared" si="8"/>
        <v>28.578771150233756</v>
      </c>
      <c r="BB74" s="27">
        <f t="shared" si="9"/>
        <v>-1021.8578059512906</v>
      </c>
      <c r="BC74" s="13">
        <v>1</v>
      </c>
      <c r="BD74" s="2" t="s">
        <v>30</v>
      </c>
      <c r="DC74" s="1"/>
      <c r="DE74" s="25"/>
    </row>
    <row r="75" spans="17:109" ht="19.5" customHeight="1">
      <c r="Q75" s="6">
        <v>25</v>
      </c>
      <c r="R75" s="2" t="s">
        <v>57</v>
      </c>
      <c r="S75" s="2" t="s">
        <v>80</v>
      </c>
      <c r="T75" s="3">
        <v>43830</v>
      </c>
      <c r="U75" s="30"/>
      <c r="V75" s="2">
        <v>11430.23</v>
      </c>
      <c r="W75" s="2"/>
      <c r="X75" s="2"/>
      <c r="Y75" s="2">
        <v>4482.45</v>
      </c>
      <c r="Z75" s="2"/>
      <c r="AA75" s="10">
        <v>15912.68</v>
      </c>
      <c r="AB75" s="11">
        <v>4.880000000001019</v>
      </c>
      <c r="AC75" s="12">
        <v>0.5856000000001226</v>
      </c>
      <c r="AD75" s="9">
        <v>5.4656000000011415</v>
      </c>
      <c r="AE75" s="5">
        <v>15.85024000000331</v>
      </c>
      <c r="AF75" s="2">
        <v>-1.6123189871303336</v>
      </c>
      <c r="AG75" s="7">
        <v>14.237921012872977</v>
      </c>
      <c r="AH75" s="27">
        <v>-3084.011847611113</v>
      </c>
      <c r="AI75" s="13">
        <v>2</v>
      </c>
      <c r="AJ75" s="2" t="s">
        <v>30</v>
      </c>
      <c r="AK75" s="54">
        <v>25</v>
      </c>
      <c r="AL75" s="55" t="s">
        <v>57</v>
      </c>
      <c r="AM75" s="2" t="s">
        <v>80</v>
      </c>
      <c r="AN75" s="3">
        <v>43861</v>
      </c>
      <c r="AO75" s="30"/>
      <c r="AP75" s="8">
        <v>11442.210000000001</v>
      </c>
      <c r="AQ75" s="8"/>
      <c r="AR75" s="2"/>
      <c r="AS75" s="2">
        <v>4482.45</v>
      </c>
      <c r="AT75" s="2"/>
      <c r="AU75" s="10">
        <f t="shared" si="2"/>
        <v>15924.66</v>
      </c>
      <c r="AV75" s="58">
        <f t="shared" si="3"/>
        <v>11.979999999999563</v>
      </c>
      <c r="AW75" s="12">
        <f t="shared" si="4"/>
        <v>1.4375999999999483</v>
      </c>
      <c r="AX75" s="9">
        <f t="shared" si="5"/>
        <v>13.417599999999512</v>
      </c>
      <c r="AY75" s="5">
        <f t="shared" si="6"/>
        <v>38.911039999998586</v>
      </c>
      <c r="AZ75" s="8">
        <f t="shared" si="7"/>
        <v>-4.152290925909728</v>
      </c>
      <c r="BA75" s="7">
        <f t="shared" si="8"/>
        <v>34.758749074088854</v>
      </c>
      <c r="BB75" s="27">
        <f t="shared" si="9"/>
        <v>-3049.253098537024</v>
      </c>
      <c r="BC75" s="13">
        <v>2</v>
      </c>
      <c r="BD75" s="2" t="s">
        <v>30</v>
      </c>
      <c r="DC75" s="1"/>
      <c r="DE75" s="25"/>
    </row>
    <row r="76" spans="17:109" ht="19.5" customHeight="1">
      <c r="Q76" s="6">
        <v>26</v>
      </c>
      <c r="R76" s="2" t="s">
        <v>58</v>
      </c>
      <c r="S76" s="2" t="s">
        <v>12</v>
      </c>
      <c r="T76" s="3">
        <v>43830</v>
      </c>
      <c r="U76" s="30">
        <v>10000</v>
      </c>
      <c r="V76" s="2">
        <v>122051.21</v>
      </c>
      <c r="W76" s="2"/>
      <c r="X76" s="2"/>
      <c r="Y76" s="2"/>
      <c r="Z76" s="2"/>
      <c r="AA76" s="10">
        <v>122051.21</v>
      </c>
      <c r="AB76" s="11">
        <v>4625.419999999998</v>
      </c>
      <c r="AC76" s="12">
        <v>555.0504000000002</v>
      </c>
      <c r="AD76" s="9">
        <v>5180.470399999998</v>
      </c>
      <c r="AE76" s="5">
        <v>15023.364159999996</v>
      </c>
      <c r="AF76" s="2">
        <v>-1528.207477346481</v>
      </c>
      <c r="AG76" s="7">
        <v>13495.156682653515</v>
      </c>
      <c r="AH76" s="27">
        <v>13456.755999787174</v>
      </c>
      <c r="AI76" s="13">
        <v>1</v>
      </c>
      <c r="AJ76" s="2" t="s">
        <v>30</v>
      </c>
      <c r="AK76" s="54">
        <v>26</v>
      </c>
      <c r="AL76" s="55" t="s">
        <v>58</v>
      </c>
      <c r="AM76" s="2" t="s">
        <v>12</v>
      </c>
      <c r="AN76" s="3">
        <v>43861</v>
      </c>
      <c r="AO76" s="30">
        <v>14000</v>
      </c>
      <c r="AP76" s="8">
        <v>126198.17</v>
      </c>
      <c r="AQ76" s="8"/>
      <c r="AR76" s="2"/>
      <c r="AS76" s="2"/>
      <c r="AT76" s="2"/>
      <c r="AU76" s="10">
        <f t="shared" si="2"/>
        <v>126198.17</v>
      </c>
      <c r="AV76" s="58">
        <f t="shared" si="3"/>
        <v>4146.959999999992</v>
      </c>
      <c r="AW76" s="12">
        <f t="shared" si="4"/>
        <v>497.63519999999926</v>
      </c>
      <c r="AX76" s="9">
        <f t="shared" si="5"/>
        <v>4644.595199999991</v>
      </c>
      <c r="AY76" s="5">
        <f t="shared" si="6"/>
        <v>13469.326079999972</v>
      </c>
      <c r="AZ76" s="8">
        <f t="shared" si="7"/>
        <v>-1437.3442719625373</v>
      </c>
      <c r="BA76" s="7">
        <f t="shared" si="8"/>
        <v>12031.981808037435</v>
      </c>
      <c r="BB76" s="27">
        <f t="shared" si="9"/>
        <v>11488.73780782461</v>
      </c>
      <c r="BC76" s="13">
        <v>1</v>
      </c>
      <c r="BD76" s="2" t="s">
        <v>30</v>
      </c>
      <c r="DC76" s="1"/>
      <c r="DE76" s="25"/>
    </row>
    <row r="77" spans="17:109" ht="19.5" customHeight="1">
      <c r="Q77" s="6">
        <v>27</v>
      </c>
      <c r="R77" s="2" t="s">
        <v>90</v>
      </c>
      <c r="S77" s="2" t="s">
        <v>88</v>
      </c>
      <c r="T77" s="3">
        <v>43830</v>
      </c>
      <c r="U77" s="30"/>
      <c r="V77" s="2">
        <v>4545.78</v>
      </c>
      <c r="W77" s="2">
        <v>43.949999999999996</v>
      </c>
      <c r="X77" s="2">
        <v>2041.1099999999997</v>
      </c>
      <c r="Y77" s="2"/>
      <c r="Z77" s="2"/>
      <c r="AA77" s="10">
        <v>6630.839999999999</v>
      </c>
      <c r="AB77" s="11">
        <v>25.449999999999818</v>
      </c>
      <c r="AC77" s="12">
        <v>3.0539999999999803</v>
      </c>
      <c r="AD77" s="9">
        <v>28.5039999999998</v>
      </c>
      <c r="AE77" s="5">
        <v>82.66159999999941</v>
      </c>
      <c r="AF77" s="2">
        <v>-8.408507832470928</v>
      </c>
      <c r="AG77" s="7">
        <v>74.25309216752848</v>
      </c>
      <c r="AH77" s="27">
        <v>14.954038775239184</v>
      </c>
      <c r="AI77" s="13">
        <v>2</v>
      </c>
      <c r="AJ77" s="2" t="s">
        <v>30</v>
      </c>
      <c r="AK77" s="54">
        <v>27</v>
      </c>
      <c r="AL77" s="55" t="s">
        <v>90</v>
      </c>
      <c r="AM77" s="2" t="s">
        <v>88</v>
      </c>
      <c r="AN77" s="3">
        <v>43861</v>
      </c>
      <c r="AO77" s="30"/>
      <c r="AP77" s="8">
        <v>4581.95</v>
      </c>
      <c r="AQ77" s="8">
        <v>43.949999999999996</v>
      </c>
      <c r="AR77" s="2">
        <v>2041.1099999999997</v>
      </c>
      <c r="AS77" s="2"/>
      <c r="AT77" s="2"/>
      <c r="AU77" s="10">
        <f t="shared" si="2"/>
        <v>6667.009999999999</v>
      </c>
      <c r="AV77" s="58">
        <f t="shared" si="3"/>
        <v>36.17000000000007</v>
      </c>
      <c r="AW77" s="12">
        <f t="shared" si="4"/>
        <v>4.3404000000000105</v>
      </c>
      <c r="AX77" s="9">
        <f t="shared" si="5"/>
        <v>40.51040000000008</v>
      </c>
      <c r="AY77" s="5">
        <f t="shared" si="6"/>
        <v>117.48016000000024</v>
      </c>
      <c r="AZ77" s="8">
        <f t="shared" si="7"/>
        <v>-12.536591217876515</v>
      </c>
      <c r="BA77" s="7">
        <f t="shared" si="8"/>
        <v>104.94356878212372</v>
      </c>
      <c r="BB77" s="27">
        <f t="shared" si="9"/>
        <v>119.8976075573629</v>
      </c>
      <c r="BC77" s="13">
        <v>2</v>
      </c>
      <c r="BD77" s="2" t="s">
        <v>30</v>
      </c>
      <c r="DC77" s="1"/>
      <c r="DE77" s="25"/>
    </row>
    <row r="78" spans="17:128" ht="19.5" customHeight="1">
      <c r="Q78" s="6">
        <v>28</v>
      </c>
      <c r="R78" s="2" t="s">
        <v>59</v>
      </c>
      <c r="S78" s="2" t="s">
        <v>81</v>
      </c>
      <c r="T78" s="3">
        <v>43830</v>
      </c>
      <c r="U78" s="30"/>
      <c r="V78" s="2">
        <v>359.11</v>
      </c>
      <c r="W78" s="2"/>
      <c r="X78" s="2"/>
      <c r="Y78" s="2">
        <v>1001.32</v>
      </c>
      <c r="Z78" s="2">
        <v>86.73</v>
      </c>
      <c r="AA78" s="10">
        <v>1360.43</v>
      </c>
      <c r="AB78" s="11">
        <v>0</v>
      </c>
      <c r="AC78" s="12">
        <v>0</v>
      </c>
      <c r="AD78" s="9">
        <v>0</v>
      </c>
      <c r="AE78" s="5">
        <v>0</v>
      </c>
      <c r="AF78" s="2">
        <v>0</v>
      </c>
      <c r="AG78" s="7">
        <v>0</v>
      </c>
      <c r="AH78" s="27">
        <v>35.71961587424478</v>
      </c>
      <c r="AI78" s="13">
        <v>2</v>
      </c>
      <c r="AJ78" s="2" t="s">
        <v>30</v>
      </c>
      <c r="AK78" s="56">
        <v>28</v>
      </c>
      <c r="AL78" s="29" t="s">
        <v>59</v>
      </c>
      <c r="AM78" s="8" t="s">
        <v>81</v>
      </c>
      <c r="AN78" s="36">
        <v>43861</v>
      </c>
      <c r="AO78" s="30"/>
      <c r="AP78" s="8">
        <v>359.11</v>
      </c>
      <c r="AQ78" s="8"/>
      <c r="AR78" s="8"/>
      <c r="AS78" s="8">
        <v>1001.32</v>
      </c>
      <c r="AT78" s="8">
        <v>86.73</v>
      </c>
      <c r="AU78" s="10">
        <f t="shared" si="2"/>
        <v>1360.43</v>
      </c>
      <c r="AV78" s="58">
        <f t="shared" si="3"/>
        <v>0</v>
      </c>
      <c r="AW78" s="12">
        <f t="shared" si="4"/>
        <v>0</v>
      </c>
      <c r="AX78" s="9">
        <f t="shared" si="5"/>
        <v>0</v>
      </c>
      <c r="AY78" s="5">
        <f t="shared" si="6"/>
        <v>0</v>
      </c>
      <c r="AZ78" s="8">
        <f t="shared" si="7"/>
        <v>0</v>
      </c>
      <c r="BA78" s="7">
        <f t="shared" si="8"/>
        <v>0</v>
      </c>
      <c r="BB78" s="27">
        <f t="shared" si="9"/>
        <v>35.71961587424478</v>
      </c>
      <c r="BC78" s="13">
        <v>2</v>
      </c>
      <c r="BD78" s="2" t="s">
        <v>30</v>
      </c>
      <c r="DC78" s="1"/>
      <c r="DE78" s="25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8"/>
      <c r="DS78" s="38"/>
      <c r="DT78" s="38"/>
      <c r="DU78" s="38"/>
      <c r="DV78" s="38"/>
      <c r="DW78" s="38"/>
      <c r="DX78" s="38"/>
    </row>
    <row r="79" spans="17:128" ht="19.5" customHeight="1">
      <c r="Q79" s="6">
        <v>29</v>
      </c>
      <c r="R79" s="2" t="s">
        <v>60</v>
      </c>
      <c r="S79" s="2" t="s">
        <v>82</v>
      </c>
      <c r="T79" s="3">
        <v>43830</v>
      </c>
      <c r="U79" s="30"/>
      <c r="V79" s="2">
        <v>284.62</v>
      </c>
      <c r="W79" s="2"/>
      <c r="X79" s="2"/>
      <c r="Y79" s="2">
        <v>705.21</v>
      </c>
      <c r="Z79" s="2"/>
      <c r="AA79" s="10">
        <v>989.83</v>
      </c>
      <c r="AB79" s="11">
        <v>0</v>
      </c>
      <c r="AC79" s="12">
        <v>0</v>
      </c>
      <c r="AD79" s="9">
        <v>0</v>
      </c>
      <c r="AE79" s="5">
        <v>0</v>
      </c>
      <c r="AF79" s="2">
        <v>0</v>
      </c>
      <c r="AG79" s="7">
        <v>0</v>
      </c>
      <c r="AH79" s="27">
        <v>202.2467936057206</v>
      </c>
      <c r="AI79" s="13">
        <v>2</v>
      </c>
      <c r="AJ79" s="2" t="s">
        <v>30</v>
      </c>
      <c r="AK79" s="56">
        <v>29</v>
      </c>
      <c r="AL79" s="29" t="s">
        <v>60</v>
      </c>
      <c r="AM79" s="8" t="s">
        <v>82</v>
      </c>
      <c r="AN79" s="36">
        <v>43861</v>
      </c>
      <c r="AO79" s="30"/>
      <c r="AP79" s="8">
        <v>284.62</v>
      </c>
      <c r="AQ79" s="8"/>
      <c r="AR79" s="8"/>
      <c r="AS79" s="8">
        <v>705.21</v>
      </c>
      <c r="AT79" s="8"/>
      <c r="AU79" s="10">
        <f t="shared" si="2"/>
        <v>989.83</v>
      </c>
      <c r="AV79" s="58">
        <f t="shared" si="3"/>
        <v>0</v>
      </c>
      <c r="AW79" s="12">
        <f t="shared" si="4"/>
        <v>0</v>
      </c>
      <c r="AX79" s="9">
        <f t="shared" si="5"/>
        <v>0</v>
      </c>
      <c r="AY79" s="5">
        <f t="shared" si="6"/>
        <v>0</v>
      </c>
      <c r="AZ79" s="8">
        <f t="shared" si="7"/>
        <v>0</v>
      </c>
      <c r="BA79" s="7">
        <f t="shared" si="8"/>
        <v>0</v>
      </c>
      <c r="BB79" s="27">
        <f t="shared" si="9"/>
        <v>202.2467936057206</v>
      </c>
      <c r="BC79" s="13">
        <v>2</v>
      </c>
      <c r="BD79" s="2" t="s">
        <v>30</v>
      </c>
      <c r="DC79" s="1"/>
      <c r="DE79" s="25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8"/>
      <c r="DS79" s="38"/>
      <c r="DT79" s="38"/>
      <c r="DU79" s="38"/>
      <c r="DV79" s="38"/>
      <c r="DW79" s="38"/>
      <c r="DX79" s="38"/>
    </row>
    <row r="80" spans="17:128" ht="19.5" customHeight="1">
      <c r="Q80" s="6">
        <v>30</v>
      </c>
      <c r="R80" s="2" t="s">
        <v>61</v>
      </c>
      <c r="S80" s="2" t="s">
        <v>78</v>
      </c>
      <c r="T80" s="3">
        <v>43830</v>
      </c>
      <c r="U80" s="30"/>
      <c r="V80" s="2">
        <v>747.27</v>
      </c>
      <c r="W80" s="2"/>
      <c r="X80" s="2">
        <v>0</v>
      </c>
      <c r="Y80" s="2">
        <v>697.24</v>
      </c>
      <c r="Z80" s="2">
        <v>76.96</v>
      </c>
      <c r="AA80" s="10">
        <v>1444.51</v>
      </c>
      <c r="AB80" s="11">
        <v>0.009999999999990905</v>
      </c>
      <c r="AC80" s="12">
        <v>0.0011999999999989094</v>
      </c>
      <c r="AD80" s="9">
        <v>0.011199999999989815</v>
      </c>
      <c r="AE80" s="5">
        <v>0.03247999999997046</v>
      </c>
      <c r="AF80" s="2">
        <v>-0.003303932350673218</v>
      </c>
      <c r="AG80" s="7">
        <v>0.029176067649297244</v>
      </c>
      <c r="AH80" s="27">
        <v>-192.2400631492059</v>
      </c>
      <c r="AI80" s="13">
        <v>2</v>
      </c>
      <c r="AJ80" s="2" t="s">
        <v>30</v>
      </c>
      <c r="AK80" s="54">
        <v>30</v>
      </c>
      <c r="AL80" s="55" t="s">
        <v>61</v>
      </c>
      <c r="AM80" s="2" t="s">
        <v>78</v>
      </c>
      <c r="AN80" s="3">
        <v>43861</v>
      </c>
      <c r="AO80" s="30"/>
      <c r="AP80" s="8">
        <v>747.28</v>
      </c>
      <c r="AQ80" s="8"/>
      <c r="AR80" s="2">
        <v>0</v>
      </c>
      <c r="AS80" s="2">
        <v>697.24</v>
      </c>
      <c r="AT80" s="2">
        <v>76.96</v>
      </c>
      <c r="AU80" s="10">
        <f t="shared" si="2"/>
        <v>1444.52</v>
      </c>
      <c r="AV80" s="58">
        <f t="shared" si="3"/>
        <v>0.009999999999990905</v>
      </c>
      <c r="AW80" s="12">
        <f t="shared" si="4"/>
        <v>0.0011999999999989092</v>
      </c>
      <c r="AX80" s="9">
        <f t="shared" si="5"/>
        <v>0.011199999999989814</v>
      </c>
      <c r="AY80" s="5">
        <f t="shared" si="6"/>
        <v>0.032479999999970456</v>
      </c>
      <c r="AZ80" s="8">
        <f t="shared" si="7"/>
        <v>-0.003466019136816446</v>
      </c>
      <c r="BA80" s="7">
        <f t="shared" si="8"/>
        <v>0.02901398086315401</v>
      </c>
      <c r="BB80" s="27">
        <f t="shared" si="9"/>
        <v>-192.21104916834275</v>
      </c>
      <c r="BC80" s="13">
        <v>2</v>
      </c>
      <c r="BD80" s="2" t="s">
        <v>30</v>
      </c>
      <c r="DC80" s="1"/>
      <c r="DE80" s="25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8"/>
      <c r="DS80" s="38"/>
      <c r="DT80" s="38"/>
      <c r="DU80" s="38"/>
      <c r="DV80" s="38"/>
      <c r="DW80" s="38"/>
      <c r="DX80" s="38"/>
    </row>
    <row r="81" spans="17:109" s="23" customFormat="1" ht="19.5" customHeight="1">
      <c r="Q81" s="26"/>
      <c r="R81" s="26" t="s">
        <v>21</v>
      </c>
      <c r="S81" s="26"/>
      <c r="T81" s="26"/>
      <c r="U81" s="26">
        <v>33160.79</v>
      </c>
      <c r="V81" s="26">
        <v>364061.27000000014</v>
      </c>
      <c r="W81" s="26">
        <v>139.6</v>
      </c>
      <c r="X81" s="26">
        <v>-912.6899999999996</v>
      </c>
      <c r="Y81" s="26">
        <v>9510.6</v>
      </c>
      <c r="Z81" s="26">
        <v>31694.129999999997</v>
      </c>
      <c r="AA81" s="26">
        <v>372798.7800000001</v>
      </c>
      <c r="AB81" s="26">
        <v>10887.029999999982</v>
      </c>
      <c r="AC81" s="26">
        <v>1306.443599999999</v>
      </c>
      <c r="AD81" s="26">
        <v>12193.473599999983</v>
      </c>
      <c r="AE81" s="26">
        <v>35361.07343999995</v>
      </c>
      <c r="AF81" s="26">
        <v>-3597.0010619782506</v>
      </c>
      <c r="AG81" s="26">
        <v>31764.072378021694</v>
      </c>
      <c r="AH81" s="26">
        <v>5130.43252749629</v>
      </c>
      <c r="AI81" s="26"/>
      <c r="AJ81" s="26"/>
      <c r="AK81" s="57"/>
      <c r="AL81" s="26" t="s">
        <v>21</v>
      </c>
      <c r="AM81" s="26"/>
      <c r="AN81" s="26"/>
      <c r="AO81" s="26">
        <f>SUM(AO51:AO80)</f>
        <v>23770.25</v>
      </c>
      <c r="AP81" s="26">
        <f aca="true" t="shared" si="10" ref="AP81:BB81">SUM(AP51:AP80)</f>
        <v>374439.17</v>
      </c>
      <c r="AQ81" s="26">
        <f t="shared" si="10"/>
        <v>139.6</v>
      </c>
      <c r="AR81" s="26">
        <f t="shared" si="10"/>
        <v>-912.6899999999996</v>
      </c>
      <c r="AS81" s="26">
        <f t="shared" si="10"/>
        <v>9510.6</v>
      </c>
      <c r="AT81" s="26">
        <f t="shared" si="10"/>
        <v>31694.129999999997</v>
      </c>
      <c r="AU81" s="26">
        <f t="shared" si="10"/>
        <v>383176.68</v>
      </c>
      <c r="AV81" s="26">
        <f t="shared" si="10"/>
        <v>10377.900000000007</v>
      </c>
      <c r="AW81" s="26">
        <f t="shared" si="10"/>
        <v>1245.3480000000013</v>
      </c>
      <c r="AX81" s="26">
        <f t="shared" si="10"/>
        <v>11623.248000000007</v>
      </c>
      <c r="AY81" s="26">
        <f t="shared" si="10"/>
        <v>33707.41920000002</v>
      </c>
      <c r="AZ81" s="26">
        <f t="shared" si="10"/>
        <v>-3597.0000000000136</v>
      </c>
      <c r="BA81" s="26">
        <f t="shared" si="10"/>
        <v>30110.419200000008</v>
      </c>
      <c r="BB81" s="26">
        <f t="shared" si="10"/>
        <v>11470.601727496298</v>
      </c>
      <c r="BC81" s="26"/>
      <c r="BD81" s="26"/>
      <c r="DE81" s="41"/>
    </row>
    <row r="82" spans="17:109" s="23" customFormat="1" ht="19.5" customHeight="1">
      <c r="Q82" s="24"/>
      <c r="R82" s="24" t="s">
        <v>32</v>
      </c>
      <c r="S82" s="24"/>
      <c r="T82" s="24"/>
      <c r="U82" s="24"/>
      <c r="V82" s="24"/>
      <c r="W82" s="24"/>
      <c r="X82" s="24"/>
      <c r="Y82" s="24"/>
      <c r="Z82" s="24"/>
      <c r="AA82" s="24">
        <f>V81+W81+X81+Y81</f>
        <v>372798.7800000001</v>
      </c>
      <c r="AB82" s="24">
        <v>10887.030000000028</v>
      </c>
      <c r="AC82" s="24">
        <v>1306.4436000000042</v>
      </c>
      <c r="AD82" s="24">
        <v>12193.473599999981</v>
      </c>
      <c r="AE82" s="24">
        <v>35361.07343999995</v>
      </c>
      <c r="AF82" s="24">
        <v>-3596.9999999999995</v>
      </c>
      <c r="AG82" s="24">
        <v>31764.072378021698</v>
      </c>
      <c r="AH82" s="24">
        <v>5130.432527496287</v>
      </c>
      <c r="AI82" s="24"/>
      <c r="AJ82" s="24"/>
      <c r="AK82" s="24"/>
      <c r="AL82" s="24" t="s">
        <v>32</v>
      </c>
      <c r="AM82" s="24"/>
      <c r="AN82" s="24"/>
      <c r="AO82" s="24"/>
      <c r="AP82" s="24"/>
      <c r="AQ82" s="24"/>
      <c r="AR82" s="24"/>
      <c r="AS82" s="24"/>
      <c r="AT82" s="24"/>
      <c r="AU82" s="24">
        <f>AP81+AQ81+AR81+AS81</f>
        <v>383176.67999999993</v>
      </c>
      <c r="AV82" s="59">
        <f>AU81-AA81</f>
        <v>10377.899999999907</v>
      </c>
      <c r="AW82" s="24">
        <f>V37</f>
        <v>1245.3479999999963</v>
      </c>
      <c r="AX82" s="24">
        <f>AV81+AW81</f>
        <v>11623.248000000009</v>
      </c>
      <c r="AY82" s="24">
        <f>AX81*2.9</f>
        <v>33707.41920000002</v>
      </c>
      <c r="AZ82" s="24">
        <f>AD9</f>
        <v>-3596.9999999999995</v>
      </c>
      <c r="BA82" s="24">
        <f>AE9</f>
        <v>30110.419199999887</v>
      </c>
      <c r="BB82" s="24">
        <f>AH81-AO81+BA81</f>
        <v>11470.601727496298</v>
      </c>
      <c r="BC82" s="24"/>
      <c r="BD82" s="24"/>
      <c r="DE82" s="41"/>
    </row>
    <row r="83" spans="17:109" ht="69" customHeight="1">
      <c r="Q83" s="2" t="s">
        <v>0</v>
      </c>
      <c r="R83" s="2" t="s">
        <v>1</v>
      </c>
      <c r="S83" s="2" t="s">
        <v>27</v>
      </c>
      <c r="T83" s="2" t="s">
        <v>2</v>
      </c>
      <c r="U83" s="2" t="s">
        <v>100</v>
      </c>
      <c r="V83" s="2" t="s">
        <v>3</v>
      </c>
      <c r="W83" s="22" t="s">
        <v>76</v>
      </c>
      <c r="X83" s="22" t="s">
        <v>85</v>
      </c>
      <c r="Y83" s="22" t="s">
        <v>86</v>
      </c>
      <c r="Z83" s="22" t="s">
        <v>77</v>
      </c>
      <c r="AA83" s="2" t="s">
        <v>33</v>
      </c>
      <c r="AB83" s="2" t="s">
        <v>18</v>
      </c>
      <c r="AC83" s="2" t="s">
        <v>17</v>
      </c>
      <c r="AD83" s="2" t="s">
        <v>19</v>
      </c>
      <c r="AE83" s="2" t="s">
        <v>94</v>
      </c>
      <c r="AF83" s="2" t="s">
        <v>95</v>
      </c>
      <c r="AG83" s="2" t="s">
        <v>98</v>
      </c>
      <c r="AH83" s="2" t="s">
        <v>102</v>
      </c>
      <c r="AI83" s="2" t="s">
        <v>62</v>
      </c>
      <c r="AJ83" s="2" t="s">
        <v>65</v>
      </c>
      <c r="AK83" s="2" t="str">
        <f>AK50</f>
        <v>#</v>
      </c>
      <c r="AL83" s="2" t="str">
        <f aca="true" t="shared" si="11" ref="AL83:BD83">AL50</f>
        <v>Наименование_Точки_Учета</v>
      </c>
      <c r="AM83" s="2" t="str">
        <f t="shared" si="11"/>
        <v>Серийный_№</v>
      </c>
      <c r="AN83" s="2" t="str">
        <f t="shared" si="11"/>
        <v>дата</v>
      </c>
      <c r="AO83" s="2" t="str">
        <f t="shared" si="11"/>
        <v>оплачено в январе 2020</v>
      </c>
      <c r="AP83" s="2" t="str">
        <f t="shared" si="11"/>
        <v>СуммАктЭн</v>
      </c>
      <c r="AQ83" s="2" t="str">
        <f t="shared" si="11"/>
        <v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с начала года</v>
      </c>
      <c r="AR83" s="2" t="str">
        <f t="shared" si="11"/>
        <v>Корректировка показаний 
ПУ за текущий год
(показания ст.ПУ минус показания нов.ПУ на дату монтажа )</v>
      </c>
      <c r="AS83" s="2" t="str">
        <f t="shared" si="11"/>
        <v>Корректировка показаний ПУ за прошлый год
(не включено в сальдо показаний на начало года)</v>
      </c>
      <c r="AT83" s="2" t="str">
        <f t="shared" si="11"/>
        <v>Корректировка показаний ПУ за прошлые периоды
(включено в сальдо показаний на начало года)</v>
      </c>
      <c r="AU83" s="2" t="str">
        <f t="shared" si="11"/>
        <v>Показания счетчиков в расчет</v>
      </c>
      <c r="AV83" s="2" t="str">
        <f t="shared" si="11"/>
        <v>Потребление</v>
      </c>
      <c r="AW83" s="2" t="str">
        <f t="shared" si="11"/>
        <v>Потери, кВт</v>
      </c>
      <c r="AX83" s="2" t="str">
        <f t="shared" si="11"/>
        <v>Потребление+ потери, кВт</v>
      </c>
      <c r="AY83" s="2" t="str">
        <f t="shared" si="11"/>
        <v>Сумма к оплате, руб. тариф 2,90руб./кВт</v>
      </c>
      <c r="AZ83" s="2" t="str">
        <f t="shared" si="11"/>
        <v>к возмещению от п2п3п4п5п6, руб.</v>
      </c>
      <c r="BA83" s="2" t="str">
        <f t="shared" si="11"/>
        <v>Сумаа к начислению по садоводам с учетом возмещения, руб.</v>
      </c>
      <c r="BB83" s="2" t="str">
        <f t="shared" si="11"/>
        <v>Переплата (-)
Долг(+) 
на 01.02.2020</v>
      </c>
      <c r="BC83" s="2" t="str">
        <f t="shared" si="11"/>
        <v>Способ получения показаний:
1=Показания ПУ
2=Показания ПУ с уч.показаний ст.ПУ
РО=расчет.объем показаний
0=Демонтаж счетчика</v>
      </c>
      <c r="BD83" s="2" t="str">
        <f t="shared" si="11"/>
        <v>Вид начисления</v>
      </c>
      <c r="DC83" s="1"/>
      <c r="DE83" s="25"/>
    </row>
  </sheetData>
  <sheetProtection/>
  <mergeCells count="7">
    <mergeCell ref="Q49:AJ49"/>
    <mergeCell ref="AK49:BD49"/>
    <mergeCell ref="Q1:X1"/>
    <mergeCell ref="Y2:AB2"/>
    <mergeCell ref="AC2:AF2"/>
    <mergeCell ref="AG2:AJ2"/>
    <mergeCell ref="AK2:A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2020-02-09T16:44:46Z</cp:lastPrinted>
  <dcterms:created xsi:type="dcterms:W3CDTF">2014-12-21T06:03:52Z</dcterms:created>
  <dcterms:modified xsi:type="dcterms:W3CDTF">2020-02-09T16:49:40Z</dcterms:modified>
  <cp:category/>
  <cp:version/>
  <cp:contentType/>
  <cp:contentStatus/>
</cp:coreProperties>
</file>