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июль 2020" sheetId="1" r:id="rId1"/>
    <sheet name="Лист2" sheetId="2" r:id="rId2"/>
  </sheets>
  <definedNames>
    <definedName name="_xlnm.Print_Area" localSheetId="0">'июль 2020'!$A$1:$ID$83</definedName>
  </definedNames>
  <calcPr fullCalcOnLoad="1"/>
</workbook>
</file>

<file path=xl/sharedStrings.xml><?xml version="1.0" encoding="utf-8"?>
<sst xmlns="http://schemas.openxmlformats.org/spreadsheetml/2006/main" count="1028" uniqueCount="161">
  <si>
    <t>#</t>
  </si>
  <si>
    <t>Наименование_Точки_Учета</t>
  </si>
  <si>
    <t>дата</t>
  </si>
  <si>
    <t>СуммАктЭн</t>
  </si>
  <si>
    <t>2556659</t>
  </si>
  <si>
    <t>2753943</t>
  </si>
  <si>
    <t>2550487</t>
  </si>
  <si>
    <t>2598993</t>
  </si>
  <si>
    <t>2558921</t>
  </si>
  <si>
    <t>2553483</t>
  </si>
  <si>
    <t>2815429</t>
  </si>
  <si>
    <t>2804968</t>
  </si>
  <si>
    <t>2804906</t>
  </si>
  <si>
    <t>2815443</t>
  </si>
  <si>
    <t>2816948</t>
  </si>
  <si>
    <t>2816570</t>
  </si>
  <si>
    <t>2816917</t>
  </si>
  <si>
    <t>Потери, кВт</t>
  </si>
  <si>
    <t>Потребление, кВт</t>
  </si>
  <si>
    <t>Потребление+ потери, кВт</t>
  </si>
  <si>
    <t>значение</t>
  </si>
  <si>
    <t>ИТОГО</t>
  </si>
  <si>
    <t>показания счетчиков, кВт</t>
  </si>
  <si>
    <t>показатель</t>
  </si>
  <si>
    <t>%(по внутр.сети)</t>
  </si>
  <si>
    <t>%(в целом)</t>
  </si>
  <si>
    <t>кВт(в целом)</t>
  </si>
  <si>
    <t>Серийный_№</t>
  </si>
  <si>
    <t>2790584</t>
  </si>
  <si>
    <t>2807848</t>
  </si>
  <si>
    <t>Фактический объем</t>
  </si>
  <si>
    <t>РО</t>
  </si>
  <si>
    <t>Расчетный объем</t>
  </si>
  <si>
    <t>Примечание</t>
  </si>
  <si>
    <t>ПРОВЕРКА</t>
  </si>
  <si>
    <t>Показания счетчиков в расчет</t>
  </si>
  <si>
    <t>2830471</t>
  </si>
  <si>
    <t>2608101</t>
  </si>
  <si>
    <t>2769820</t>
  </si>
  <si>
    <t>П1 105_Парамонова Н.А.</t>
  </si>
  <si>
    <t>П1 132_Макшанцев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</si>
  <si>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</si>
  <si>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</si>
  <si>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</si>
  <si>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</si>
  <si>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</si>
  <si>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</si>
  <si>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</si>
  <si>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</si>
  <si>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</si>
  <si>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</si>
  <si>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</si>
  <si>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</si>
  <si>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</si>
  <si>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</si>
  <si>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</si>
  <si>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</si>
  <si>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</si>
  <si>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П1 360_Герасимович В.П.</t>
  </si>
  <si>
    <t>П1 39_Негина Л.А.</t>
  </si>
  <si>
    <t>П1 400_Новикова Н.Д.</t>
  </si>
  <si>
    <t>П1 41_Виноградова Т.Д.</t>
  </si>
  <si>
    <t>П1 42_Яковлев В.Г.</t>
  </si>
  <si>
    <t>П1 91_Тихонов Е.В.</t>
  </si>
  <si>
    <t>Способ получения показаний:
1=Показания ПУ
2=Показания ПУ с уч.показаний ст.ПУ
РО=расчет.объем показаний
0=Демонтаж счетчика</t>
  </si>
  <si>
    <t>П1 348_Шилько И.П.</t>
  </si>
  <si>
    <t>2811575</t>
  </si>
  <si>
    <t>Вид начисления</t>
  </si>
  <si>
    <t>Тариф сверх соцнормы, руб./кВт</t>
  </si>
  <si>
    <t>П1 167_168_Волков Александр В.</t>
  </si>
  <si>
    <t>2796956</t>
  </si>
  <si>
    <t xml:space="preserve">П1 207 Нестерович А.Н. </t>
  </si>
  <si>
    <t>3862062</t>
  </si>
  <si>
    <t>потери, %</t>
  </si>
  <si>
    <t>Потери в среднем с начала года, %</t>
  </si>
  <si>
    <t>показания ПКУ (Энергосбыт), кВт  
(К трансф.=200)</t>
  </si>
  <si>
    <t>показания стетчика в КТП 
(К трансф.=30)</t>
  </si>
  <si>
    <t>потребление, кВт</t>
  </si>
  <si>
    <t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t>
  </si>
  <si>
    <t>Корректировка показаний ПУ за прошлые периоды
(включено в сальдо показаний на начало года)</t>
  </si>
  <si>
    <t>2802794</t>
  </si>
  <si>
    <t>3896065</t>
  </si>
  <si>
    <t>3904375</t>
  </si>
  <si>
    <t>3887317</t>
  </si>
  <si>
    <t>3886964</t>
  </si>
  <si>
    <t>первое полугодие 2019</t>
  </si>
  <si>
    <t>второе полугодие 2019</t>
  </si>
  <si>
    <t>Корректировка показаний 
ПУ за текущий год
(показания ст.ПУ минус показания нов.ПУ на дату монтажа )</t>
  </si>
  <si>
    <t>Корректировка показаний ПУ за прошлый год
(не включено в сальдо показаний на начало года)</t>
  </si>
  <si>
    <t>2556448</t>
  </si>
  <si>
    <t>2806572</t>
  </si>
  <si>
    <t>П1 312 Борисов С.А.</t>
  </si>
  <si>
    <t>П1 405 Коркина Е.А.</t>
  </si>
  <si>
    <t>11406173</t>
  </si>
  <si>
    <t>2795352</t>
  </si>
  <si>
    <t>Тариф по соцнорме, руб./кВт</t>
  </si>
  <si>
    <t>Сумма к оплате, руб. тариф 2,90руб./кВт</t>
  </si>
  <si>
    <t>к возмещению от п2п3п4п5п6, руб.</t>
  </si>
  <si>
    <t>потребление,кВт</t>
  </si>
  <si>
    <t>тариф, руб/кВт</t>
  </si>
  <si>
    <t>Сумаа к начислению по садоводам с учетом возмещения, руб.</t>
  </si>
  <si>
    <t>в том числе п1(расчетное значение при потерях 12%)</t>
  </si>
  <si>
    <t>оплачено в декабре</t>
  </si>
  <si>
    <t>ПАРТНЕРСТВО 1 ДЕКАБРЬ 2019 ГОДА</t>
  </si>
  <si>
    <t>Переплата (-)
Долг(+) 
на 01.01.2020</t>
  </si>
  <si>
    <t>СВОДНАЯ ТАБЛИЦА ПОКАЗАНИЙ 2020 ГОД
ПАРТНЕРСТВО 1</t>
  </si>
  <si>
    <t>первое полугодие 2020</t>
  </si>
  <si>
    <t>второе полугодие 2020</t>
  </si>
  <si>
    <t xml:space="preserve"> п1 Январь 2020 (расчетное значение при потерях 12%)</t>
  </si>
  <si>
    <t>сумма к оплате, руб.</t>
  </si>
  <si>
    <t>разница в тарифах, руб/кВт</t>
  </si>
  <si>
    <t>к возмещению от п2п3п4п5п6 за переиспользование потребления по СН =(161-30)*110-факт.потр.не более 161*110 = 14410-факт.потр.,но не более17710, кВт</t>
  </si>
  <si>
    <t>сумма к возмещению, руб.</t>
  </si>
  <si>
    <t>оплачено в январе 2020</t>
  </si>
  <si>
    <t>Переплата (-)
Долг(+) 
на 01.02.2020</t>
  </si>
  <si>
    <t>Потребление</t>
  </si>
  <si>
    <t>Сумма к начислению по п1, руб.</t>
  </si>
  <si>
    <t>ПАРТНЕРСТВО 1 ЯНВАРЬ 2020 ГОДА</t>
  </si>
  <si>
    <t>в том числе п2п3п4п5п6 за период 24.12.2019-30.12.2019</t>
  </si>
  <si>
    <t>Оплачено в феврале</t>
  </si>
  <si>
    <t>Переплата (-)
Долг(+) 
на 01.03.2020</t>
  </si>
  <si>
    <t>ПАРТНЕРСТВО 1  ФЕВРАЛЬ 2020 ГОДА</t>
  </si>
  <si>
    <t>ПАРТНЕРСТВО 1  МАРТ 2020 ГОДА</t>
  </si>
  <si>
    <t>Оплачено в марте</t>
  </si>
  <si>
    <t>Показания счетчиков в расчет (показания за февраль 2020 г.)</t>
  </si>
  <si>
    <t>Потребление (переход  на GPRS АСКУЭ - по потреблению за февраль 2020 г.)</t>
  </si>
  <si>
    <t>Переплата (-)
Долг(+) 
на 01.04.2020</t>
  </si>
  <si>
    <t>к-т потребления марта к февралю К</t>
  </si>
  <si>
    <t>Сумма к оплате учетом к-та потребления марта к февралю К=0,75, руб. 
тариф 2,90руб./кВт</t>
  </si>
  <si>
    <t>по февралю 2020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</si>
  <si>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</si>
  <si>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>Потребление, кВт
(за март-апрель)</t>
  </si>
  <si>
    <t>Апрель 2020 (потребление и потери - за март-апрель 2020</t>
  </si>
  <si>
    <t>Потери, кВт
(за март-апрель)</t>
  </si>
  <si>
    <t>Потребление+ потери, кВт
(за март-апрель)</t>
  </si>
  <si>
    <t>Сумма к оплате, руб. тариф 2,90руб./кВт
(за март-апрель)</t>
  </si>
  <si>
    <t>Сумма к оплате, руб. тариф 2,90руб./кВт
(за апрель)</t>
  </si>
  <si>
    <t>Переплата (-)
Долг(+) 
на 01.05.2020</t>
  </si>
  <si>
    <t xml:space="preserve">Оплачено в апреле </t>
  </si>
  <si>
    <t>ПАРТНЕРСТВО 1 АПРЕЛЬ 2020 ГОДА</t>
  </si>
  <si>
    <t>к возмещению от п2п3п4п5п6, руб.
(за апрель)</t>
  </si>
  <si>
    <t>Сумаа к начислению по садоводам с учетом возмещения, руб.
(за апрель)</t>
  </si>
  <si>
    <t>01.03.2020 (потери - по февралю)</t>
  </si>
  <si>
    <t>01.04.2020 (потери - по периоду март - апрель)</t>
  </si>
  <si>
    <t>оплачено в мае</t>
  </si>
  <si>
    <t xml:space="preserve">Потребление, кВт
</t>
  </si>
  <si>
    <t xml:space="preserve">Потери, кВт
</t>
  </si>
  <si>
    <t xml:space="preserve">Потребление+ потери, кВт
</t>
  </si>
  <si>
    <t xml:space="preserve">Сумма к оплате, руб. тариф 2,90руб./кВт
</t>
  </si>
  <si>
    <t xml:space="preserve">Сумаа к начислению по садоводам с учетом возмещения, руб.
</t>
  </si>
  <si>
    <t>Переплата (-)
Долг(+) 
на 01.06.2020</t>
  </si>
  <si>
    <t>ПАРТНЕРСТВО 1 МАЙ 2020 ГОДА</t>
  </si>
  <si>
    <t xml:space="preserve">к возмещению от п2п3п4п5п6 (использование СН), руб.
</t>
  </si>
  <si>
    <t>оплачено в июне 2020</t>
  </si>
  <si>
    <t xml:space="preserve">Сумма к оплате, руб. тариф 3,05руб./кВт
</t>
  </si>
  <si>
    <t>Переплата (-)
Долг(+) 
на 01.07.2020</t>
  </si>
  <si>
    <t>ПАРТНЕРСТВО 1 ИЮНЬ 2020 ГОДА</t>
  </si>
  <si>
    <t>оплачено в июле 2020</t>
  </si>
  <si>
    <t>Переплата (-)
Долг(+) 
на 01.08.2020</t>
  </si>
  <si>
    <t>ПАРТНЕРСТВО 1 ИЮЛЬ 2020 ГОДА</t>
  </si>
  <si>
    <t>Расчет возмещения п1 от п2п3п4п5п6п7 зи использование СН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</si>
</sst>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"/>
    <numFmt numFmtId="182" formatCode="[$-1010419]#,##0.00;\-#,##0.00"/>
    <numFmt numFmtId="183" formatCode="mmm/yyyy"/>
    <numFmt numFmtId="184" formatCode="#,##0.00_ ;\-#,##0.00\ "/>
    <numFmt numFmtId="185" formatCode="#,##0.0_ ;\-#,##0.0\ "/>
    <numFmt numFmtId="186" formatCode="0.0"/>
    <numFmt numFmtId="187" formatCode="[$-1010419]dd\.mm\.yyyy\ hh:mm:ss"/>
    <numFmt numFmtId="188" formatCode="[$-FC19]d\ mmmm\ yyyy\ &quot;г.&quot;"/>
    <numFmt numFmtId="189" formatCode="dd/mm/yy;@"/>
    <numFmt numFmtId="190" formatCode="[$-F800]dddd\,\ mmmm\ dd\,\ yyyy"/>
    <numFmt numFmtId="191" formatCode="[$-419]mmmm\ yyyy;@"/>
    <numFmt numFmtId="192" formatCode="[$-FC19]yyyy\,\ dd\ mmmm;@"/>
    <numFmt numFmtId="193" formatCode="#,##0.0"/>
    <numFmt numFmtId="194" formatCode="[$-FC19]dd\ mmmm\ yyyy\ \г\.;@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400]h:mm:ss\ AM/PM"/>
    <numFmt numFmtId="200" formatCode="[$-419]d\ mmm\ yy;@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 wrapText="1"/>
    </xf>
    <xf numFmtId="4" fontId="2" fillId="0" borderId="0" xfId="0" applyNumberFormat="1" applyFont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91" fontId="2" fillId="0" borderId="10" xfId="0" applyNumberFormat="1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left" vertical="top" wrapText="1"/>
    </xf>
    <xf numFmtId="4" fontId="2" fillId="10" borderId="10" xfId="0" applyNumberFormat="1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left" vertical="top" wrapText="1"/>
    </xf>
    <xf numFmtId="4" fontId="2" fillId="3" borderId="10" xfId="0" applyNumberFormat="1" applyFont="1" applyFill="1" applyBorder="1" applyAlignment="1">
      <alignment horizontal="left" vertical="top" wrapText="1"/>
    </xf>
    <xf numFmtId="4" fontId="2" fillId="9" borderId="10" xfId="0" applyNumberFormat="1" applyFont="1" applyFill="1" applyBorder="1" applyAlignment="1">
      <alignment horizontal="left" vertical="top" wrapText="1"/>
    </xf>
    <xf numFmtId="4" fontId="2" fillId="25" borderId="10" xfId="0" applyNumberFormat="1" applyFont="1" applyFill="1" applyBorder="1" applyAlignment="1">
      <alignment horizontal="left" vertical="top" wrapText="1"/>
    </xf>
    <xf numFmtId="4" fontId="2" fillId="38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vertical="top" wrapText="1"/>
    </xf>
    <xf numFmtId="191" fontId="2" fillId="33" borderId="10" xfId="0" applyNumberFormat="1" applyFont="1" applyFill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91" fontId="2" fillId="0" borderId="11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4" fontId="4" fillId="36" borderId="10" xfId="0" applyNumberFormat="1" applyFont="1" applyFill="1" applyBorder="1" applyAlignment="1">
      <alignment horizontal="left" vertical="top" wrapText="1"/>
    </xf>
    <xf numFmtId="4" fontId="2" fillId="8" borderId="10" xfId="0" applyNumberFormat="1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4" borderId="10" xfId="0" applyNumberFormat="1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horizontal="left" vertical="top" wrapText="1"/>
    </xf>
    <xf numFmtId="191" fontId="2" fillId="37" borderId="10" xfId="0" applyNumberFormat="1" applyFont="1" applyFill="1" applyBorder="1" applyAlignment="1">
      <alignment horizontal="left" vertical="top" wrapText="1"/>
    </xf>
    <xf numFmtId="14" fontId="2" fillId="37" borderId="10" xfId="0" applyNumberFormat="1" applyFont="1" applyFill="1" applyBorder="1" applyAlignment="1">
      <alignment horizontal="left" vertical="top" wrapText="1"/>
    </xf>
    <xf numFmtId="3" fontId="2" fillId="35" borderId="10" xfId="0" applyNumberFormat="1" applyFont="1" applyFill="1" applyBorder="1" applyAlignment="1">
      <alignment horizontal="left" vertical="top" wrapText="1"/>
    </xf>
    <xf numFmtId="191" fontId="2" fillId="35" borderId="10" xfId="0" applyNumberFormat="1" applyFont="1" applyFill="1" applyBorder="1" applyAlignment="1">
      <alignment horizontal="left" vertical="top" wrapText="1"/>
    </xf>
    <xf numFmtId="14" fontId="2" fillId="35" borderId="10" xfId="0" applyNumberFormat="1" applyFont="1" applyFill="1" applyBorder="1" applyAlignment="1">
      <alignment horizontal="left" vertical="top" wrapText="1"/>
    </xf>
    <xf numFmtId="4" fontId="2" fillId="35" borderId="0" xfId="0" applyNumberFormat="1" applyFont="1" applyFill="1" applyAlignment="1">
      <alignment horizontal="left" vertical="top" wrapText="1"/>
    </xf>
    <xf numFmtId="4" fontId="3" fillId="35" borderId="0" xfId="0" applyNumberFormat="1" applyFont="1" applyFill="1" applyAlignment="1">
      <alignment horizontal="left" vertical="top" wrapText="1"/>
    </xf>
    <xf numFmtId="4" fontId="41" fillId="35" borderId="0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left" vertical="top" wrapText="1"/>
    </xf>
    <xf numFmtId="4" fontId="2" fillId="37" borderId="12" xfId="0" applyNumberFormat="1" applyFont="1" applyFill="1" applyBorder="1" applyAlignment="1">
      <alignment horizontal="left" vertical="top" wrapText="1"/>
    </xf>
    <xf numFmtId="4" fontId="2" fillId="35" borderId="12" xfId="0" applyNumberFormat="1" applyFont="1" applyFill="1" applyBorder="1" applyAlignment="1">
      <alignment horizontal="left" vertical="top" wrapText="1"/>
    </xf>
    <xf numFmtId="17" fontId="41" fillId="35" borderId="0" xfId="0" applyNumberFormat="1" applyFont="1" applyFill="1" applyBorder="1" applyAlignment="1">
      <alignment horizontal="left" vertical="top" wrapText="1"/>
    </xf>
    <xf numFmtId="4" fontId="41" fillId="35" borderId="0" xfId="0" applyNumberFormat="1" applyFont="1" applyFill="1" applyBorder="1" applyAlignment="1">
      <alignment vertical="top" wrapText="1"/>
    </xf>
    <xf numFmtId="191" fontId="41" fillId="35" borderId="0" xfId="0" applyNumberFormat="1" applyFont="1" applyFill="1" applyBorder="1" applyAlignment="1">
      <alignment horizontal="left" vertical="top" wrapText="1"/>
    </xf>
    <xf numFmtId="49" fontId="41" fillId="35" borderId="0" xfId="0" applyNumberFormat="1" applyFont="1" applyFill="1" applyBorder="1" applyAlignment="1">
      <alignment horizontal="left" vertical="top" wrapText="1"/>
    </xf>
    <xf numFmtId="4" fontId="2" fillId="35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 vertical="top" wrapText="1"/>
    </xf>
    <xf numFmtId="4" fontId="2" fillId="3" borderId="12" xfId="0" applyNumberFormat="1" applyFont="1" applyFill="1" applyBorder="1" applyAlignment="1">
      <alignment horizontal="left" vertical="top" wrapText="1"/>
    </xf>
    <xf numFmtId="4" fontId="4" fillId="34" borderId="12" xfId="0" applyNumberFormat="1" applyFont="1" applyFill="1" applyBorder="1" applyAlignment="1">
      <alignment horizontal="left" vertical="top" wrapText="1"/>
    </xf>
    <xf numFmtId="4" fontId="2" fillId="35" borderId="13" xfId="0" applyNumberFormat="1" applyFont="1" applyFill="1" applyBorder="1" applyAlignment="1">
      <alignment horizontal="left" vertical="top" wrapText="1"/>
    </xf>
    <xf numFmtId="4" fontId="2" fillId="34" borderId="14" xfId="0" applyNumberFormat="1" applyFont="1" applyFill="1" applyBorder="1" applyAlignment="1">
      <alignment horizontal="left" vertical="top" wrapText="1"/>
    </xf>
    <xf numFmtId="4" fontId="41" fillId="34" borderId="14" xfId="0" applyNumberFormat="1" applyFont="1" applyFill="1" applyBorder="1" applyAlignment="1">
      <alignment horizontal="left" vertical="top" wrapText="1"/>
    </xf>
    <xf numFmtId="4" fontId="2" fillId="33" borderId="15" xfId="0" applyNumberFormat="1" applyFont="1" applyFill="1" applyBorder="1" applyAlignment="1">
      <alignment vertical="top" wrapText="1"/>
    </xf>
    <xf numFmtId="4" fontId="2" fillId="33" borderId="16" xfId="0" applyNumberFormat="1" applyFont="1" applyFill="1" applyBorder="1" applyAlignment="1">
      <alignment vertical="top" wrapText="1"/>
    </xf>
    <xf numFmtId="4" fontId="3" fillId="33" borderId="16" xfId="0" applyNumberFormat="1" applyFont="1" applyFill="1" applyBorder="1" applyAlignment="1">
      <alignment vertical="top" wrapText="1"/>
    </xf>
    <xf numFmtId="4" fontId="2" fillId="33" borderId="17" xfId="0" applyNumberFormat="1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 horizontal="left" vertical="top" wrapText="1"/>
    </xf>
    <xf numFmtId="4" fontId="2" fillId="35" borderId="0" xfId="0" applyNumberFormat="1" applyFont="1" applyFill="1" applyBorder="1" applyAlignment="1">
      <alignment horizontal="left" vertical="top" wrapText="1"/>
    </xf>
    <xf numFmtId="191" fontId="2" fillId="35" borderId="0" xfId="0" applyNumberFormat="1" applyFont="1" applyFill="1" applyBorder="1" applyAlignment="1">
      <alignment horizontal="left" vertical="top" wrapText="1"/>
    </xf>
    <xf numFmtId="4" fontId="2" fillId="33" borderId="18" xfId="0" applyNumberFormat="1" applyFont="1" applyFill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center" vertical="top" wrapText="1"/>
    </xf>
    <xf numFmtId="4" fontId="3" fillId="33" borderId="19" xfId="0" applyNumberFormat="1" applyFont="1" applyFill="1" applyBorder="1" applyAlignment="1">
      <alignment horizontal="center" vertical="top" wrapText="1"/>
    </xf>
    <xf numFmtId="4" fontId="2" fillId="33" borderId="20" xfId="0" applyNumberFormat="1" applyFont="1" applyFill="1" applyBorder="1" applyAlignment="1">
      <alignment horizontal="center" vertical="top" wrapText="1"/>
    </xf>
    <xf numFmtId="4" fontId="2" fillId="36" borderId="0" xfId="0" applyNumberFormat="1" applyFont="1" applyFill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left" vertical="top" wrapText="1"/>
    </xf>
    <xf numFmtId="191" fontId="2" fillId="3" borderId="10" xfId="0" applyNumberFormat="1" applyFont="1" applyFill="1" applyBorder="1" applyAlignment="1">
      <alignment horizontal="left" vertical="top" wrapText="1"/>
    </xf>
    <xf numFmtId="14" fontId="2" fillId="3" borderId="10" xfId="0" applyNumberFormat="1" applyFont="1" applyFill="1" applyBorder="1" applyAlignment="1">
      <alignment horizontal="left" vertical="top" wrapText="1"/>
    </xf>
    <xf numFmtId="4" fontId="4" fillId="37" borderId="10" xfId="0" applyNumberFormat="1" applyFont="1" applyFill="1" applyBorder="1" applyAlignment="1">
      <alignment horizontal="left" vertical="top" wrapText="1"/>
    </xf>
    <xf numFmtId="4" fontId="2" fillId="12" borderId="10" xfId="0" applyNumberFormat="1" applyFont="1" applyFill="1" applyBorder="1" applyAlignment="1">
      <alignment horizontal="left" vertical="top" wrapText="1"/>
    </xf>
    <xf numFmtId="3" fontId="2" fillId="35" borderId="1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7" borderId="10" xfId="0" applyNumberFormat="1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4" fillId="12" borderId="10" xfId="0" applyNumberFormat="1" applyFont="1" applyFill="1" applyBorder="1" applyAlignment="1">
      <alignment horizontal="left" vertical="top" wrapText="1"/>
    </xf>
    <xf numFmtId="14" fontId="4" fillId="36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41" fillId="35" borderId="0" xfId="0" applyNumberFormat="1" applyFont="1" applyFill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4" fontId="2" fillId="37" borderId="12" xfId="0" applyNumberFormat="1" applyFont="1" applyFill="1" applyBorder="1" applyAlignment="1">
      <alignment horizontal="center" vertical="top" wrapText="1"/>
    </xf>
    <xf numFmtId="4" fontId="2" fillId="37" borderId="21" xfId="0" applyNumberFormat="1" applyFont="1" applyFill="1" applyBorder="1" applyAlignment="1">
      <alignment horizontal="center" vertical="top" wrapText="1"/>
    </xf>
    <xf numFmtId="4" fontId="2" fillId="37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Q1:FX83"/>
  <sheetViews>
    <sheetView tabSelected="1" view="pageBreakPreview" zoomScaleSheetLayoutView="100" zoomScalePageLayoutView="0" workbookViewId="0" topLeftCell="V1">
      <selection activeCell="Y6" sqref="Y6:AF22"/>
    </sheetView>
  </sheetViews>
  <sheetFormatPr defaultColWidth="9.140625" defaultRowHeight="12.75"/>
  <cols>
    <col min="1" max="1" width="9.28125" style="1" hidden="1" customWidth="1"/>
    <col min="2" max="2" width="23.57421875" style="1" hidden="1" customWidth="1"/>
    <col min="3" max="3" width="0" style="1" hidden="1" customWidth="1"/>
    <col min="4" max="10" width="9.28125" style="1" hidden="1" customWidth="1"/>
    <col min="11" max="11" width="10.57421875" style="1" hidden="1" customWidth="1"/>
    <col min="12" max="13" width="10.00390625" style="1" hidden="1" customWidth="1"/>
    <col min="14" max="14" width="11.57421875" style="1" hidden="1" customWidth="1"/>
    <col min="15" max="15" width="17.140625" style="1" hidden="1" customWidth="1"/>
    <col min="16" max="16" width="16.7109375" style="1" hidden="1" customWidth="1"/>
    <col min="17" max="17" width="9.140625" style="1" customWidth="1"/>
    <col min="18" max="18" width="28.140625" style="1" customWidth="1"/>
    <col min="19" max="19" width="14.57421875" style="1" bestFit="1" customWidth="1"/>
    <col min="20" max="20" width="13.421875" style="1" customWidth="1"/>
    <col min="21" max="21" width="12.00390625" style="1" customWidth="1"/>
    <col min="22" max="22" width="13.28125" style="1" customWidth="1"/>
    <col min="23" max="23" width="15.57421875" style="1" customWidth="1"/>
    <col min="24" max="24" width="14.8515625" style="1" customWidth="1"/>
    <col min="25" max="25" width="20.57421875" style="1" customWidth="1"/>
    <col min="26" max="26" width="13.421875" style="1" customWidth="1"/>
    <col min="27" max="27" width="10.8515625" style="1" customWidth="1"/>
    <col min="28" max="28" width="18.57421875" style="1" customWidth="1"/>
    <col min="29" max="29" width="13.00390625" style="1" customWidth="1"/>
    <col min="30" max="30" width="11.28125" style="1" customWidth="1"/>
    <col min="31" max="31" width="10.8515625" style="1" customWidth="1"/>
    <col min="32" max="32" width="11.7109375" style="1" customWidth="1"/>
    <col min="33" max="33" width="15.28125" style="1" customWidth="1"/>
    <col min="34" max="34" width="10.7109375" style="1" customWidth="1"/>
    <col min="35" max="35" width="16.28125" style="1" customWidth="1"/>
    <col min="36" max="36" width="16.7109375" style="1" customWidth="1"/>
    <col min="37" max="37" width="12.140625" style="1" customWidth="1"/>
    <col min="38" max="38" width="25.57421875" style="1" customWidth="1"/>
    <col min="39" max="55" width="12.7109375" style="1" customWidth="1"/>
    <col min="56" max="56" width="24.421875" style="1" customWidth="1"/>
    <col min="57" max="57" width="9.140625" style="1" customWidth="1"/>
    <col min="58" max="58" width="27.140625" style="1" customWidth="1"/>
    <col min="59" max="59" width="9.28125" style="1" bestFit="1" customWidth="1"/>
    <col min="60" max="60" width="11.28125" style="1" customWidth="1"/>
    <col min="61" max="64" width="9.28125" style="1" bestFit="1" customWidth="1"/>
    <col min="65" max="65" width="10.8515625" style="1" customWidth="1"/>
    <col min="66" max="70" width="9.421875" style="1" bestFit="1" customWidth="1"/>
    <col min="71" max="71" width="12.8515625" style="1" customWidth="1"/>
    <col min="72" max="72" width="11.28125" style="1" customWidth="1"/>
    <col min="73" max="73" width="11.00390625" style="1" customWidth="1"/>
    <col min="74" max="74" width="13.421875" style="1" customWidth="1"/>
    <col min="75" max="75" width="12.421875" style="1" customWidth="1"/>
    <col min="76" max="76" width="17.140625" style="1" customWidth="1"/>
    <col min="77" max="77" width="7.00390625" style="1" customWidth="1"/>
    <col min="78" max="78" width="23.00390625" style="1" customWidth="1"/>
    <col min="79" max="83" width="9.28125" style="1" bestFit="1" customWidth="1"/>
    <col min="84" max="87" width="9.421875" style="1" bestFit="1" customWidth="1"/>
    <col min="88" max="88" width="11.7109375" style="1" customWidth="1"/>
    <col min="89" max="89" width="10.8515625" style="1" customWidth="1"/>
    <col min="90" max="90" width="12.00390625" style="1" customWidth="1"/>
    <col min="91" max="91" width="15.57421875" style="1" customWidth="1"/>
    <col min="92" max="92" width="12.140625" style="1" customWidth="1"/>
    <col min="93" max="93" width="9.140625" style="1" customWidth="1"/>
    <col min="94" max="94" width="11.57421875" style="1" customWidth="1"/>
    <col min="95" max="95" width="18.57421875" style="1" customWidth="1"/>
    <col min="96" max="96" width="15.28125" style="1" customWidth="1"/>
    <col min="97" max="99" width="9.140625" style="1" hidden="1" customWidth="1"/>
    <col min="100" max="100" width="8.7109375" style="1" customWidth="1"/>
    <col min="101" max="101" width="22.00390625" style="1" customWidth="1"/>
    <col min="102" max="103" width="9.421875" style="1" bestFit="1" customWidth="1"/>
    <col min="104" max="104" width="9.421875" style="1" customWidth="1"/>
    <col min="105" max="105" width="10.8515625" style="1" customWidth="1"/>
    <col min="106" max="107" width="9.421875" style="1" bestFit="1" customWidth="1"/>
    <col min="108" max="108" width="10.7109375" style="29" customWidth="1"/>
    <col min="109" max="109" width="11.7109375" style="1" customWidth="1"/>
    <col min="110" max="118" width="12.7109375" style="1" customWidth="1"/>
    <col min="119" max="119" width="13.57421875" style="1" customWidth="1"/>
    <col min="120" max="120" width="16.00390625" style="1" customWidth="1"/>
    <col min="121" max="121" width="6.28125" style="1" customWidth="1"/>
    <col min="122" max="122" width="27.140625" style="1" customWidth="1"/>
    <col min="123" max="123" width="10.57421875" style="1" customWidth="1"/>
    <col min="124" max="124" width="15.57421875" style="1" customWidth="1"/>
    <col min="125" max="125" width="12.28125" style="1" customWidth="1"/>
    <col min="126" max="126" width="10.140625" style="1" customWidth="1"/>
    <col min="127" max="127" width="13.28125" style="1" customWidth="1"/>
    <col min="128" max="128" width="12.28125" style="1" customWidth="1"/>
    <col min="129" max="132" width="9.28125" style="1" bestFit="1" customWidth="1"/>
    <col min="133" max="133" width="10.28125" style="1" bestFit="1" customWidth="1"/>
    <col min="134" max="134" width="9.421875" style="1" bestFit="1" customWidth="1"/>
    <col min="135" max="135" width="10.00390625" style="1" bestFit="1" customWidth="1"/>
    <col min="136" max="136" width="9.421875" style="1" bestFit="1" customWidth="1"/>
    <col min="137" max="137" width="12.140625" style="1" customWidth="1"/>
    <col min="138" max="138" width="11.57421875" style="1" customWidth="1"/>
    <col min="139" max="139" width="17.57421875" style="1" customWidth="1"/>
    <col min="140" max="140" width="14.140625" style="1" customWidth="1"/>
    <col min="141" max="141" width="6.00390625" style="1" customWidth="1"/>
    <col min="142" max="142" width="24.421875" style="1" customWidth="1"/>
    <col min="143" max="143" width="9.140625" style="1" customWidth="1"/>
    <col min="144" max="144" width="9.28125" style="1" bestFit="1" customWidth="1"/>
    <col min="145" max="145" width="9.28125" style="1" customWidth="1"/>
    <col min="146" max="150" width="9.140625" style="1" customWidth="1"/>
    <col min="151" max="151" width="11.7109375" style="1" customWidth="1"/>
    <col min="152" max="156" width="9.28125" style="1" bestFit="1" customWidth="1"/>
    <col min="157" max="157" width="11.140625" style="1" customWidth="1"/>
    <col min="158" max="158" width="14.57421875" style="1" customWidth="1"/>
    <col min="159" max="159" width="15.140625" style="1" customWidth="1"/>
    <col min="160" max="160" width="23.00390625" style="1" customWidth="1"/>
    <col min="161" max="161" width="9.140625" style="1" customWidth="1"/>
    <col min="162" max="162" width="27.140625" style="1" customWidth="1"/>
    <col min="163" max="168" width="9.140625" style="1" customWidth="1"/>
    <col min="169" max="169" width="10.140625" style="1" bestFit="1" customWidth="1"/>
    <col min="170" max="174" width="9.28125" style="1" bestFit="1" customWidth="1"/>
    <col min="175" max="175" width="10.00390625" style="1" customWidth="1"/>
    <col min="176" max="176" width="11.00390625" style="1" customWidth="1"/>
    <col min="177" max="177" width="11.7109375" style="1" customWidth="1"/>
    <col min="178" max="178" width="12.8515625" style="1" customWidth="1"/>
    <col min="179" max="179" width="13.28125" style="1" customWidth="1"/>
    <col min="180" max="180" width="16.57421875" style="1" customWidth="1"/>
    <col min="181" max="181" width="9.140625" style="1" customWidth="1"/>
    <col min="182" max="183" width="11.7109375" style="1" customWidth="1"/>
    <col min="184" max="184" width="13.140625" style="1" customWidth="1"/>
    <col min="185" max="188" width="9.140625" style="1" customWidth="1"/>
    <col min="189" max="189" width="10.7109375" style="1" customWidth="1"/>
    <col min="190" max="196" width="9.28125" style="1" bestFit="1" customWidth="1"/>
    <col min="197" max="197" width="9.140625" style="1" customWidth="1"/>
    <col min="198" max="198" width="16.8515625" style="1" customWidth="1"/>
    <col min="199" max="199" width="5.28125" style="1" customWidth="1"/>
    <col min="200" max="200" width="32.7109375" style="1" customWidth="1"/>
    <col min="201" max="201" width="9.140625" style="1" customWidth="1"/>
    <col min="202" max="203" width="13.00390625" style="1" customWidth="1"/>
    <col min="204" max="204" width="10.8515625" style="1" customWidth="1"/>
    <col min="205" max="208" width="9.28125" style="1" bestFit="1" customWidth="1"/>
    <col min="209" max="209" width="10.8515625" style="1" customWidth="1"/>
    <col min="210" max="212" width="9.28125" style="1" bestFit="1" customWidth="1"/>
    <col min="213" max="213" width="9.8515625" style="1" customWidth="1"/>
    <col min="214" max="217" width="9.28125" style="1" bestFit="1" customWidth="1"/>
    <col min="218" max="218" width="14.8515625" style="1" customWidth="1"/>
    <col min="219" max="219" width="7.57421875" style="1" customWidth="1"/>
    <col min="220" max="220" width="28.28125" style="1" customWidth="1"/>
    <col min="221" max="237" width="9.140625" style="1" customWidth="1"/>
    <col min="238" max="238" width="14.7109375" style="1" customWidth="1"/>
    <col min="239" max="16384" width="9.140625" style="1" customWidth="1"/>
  </cols>
  <sheetData>
    <row r="1" spans="17:24" ht="32.25" customHeight="1">
      <c r="Q1" s="95" t="s">
        <v>105</v>
      </c>
      <c r="R1" s="95"/>
      <c r="S1" s="95"/>
      <c r="T1" s="95"/>
      <c r="U1" s="95"/>
      <c r="V1" s="95"/>
      <c r="W1" s="95"/>
      <c r="X1" s="95"/>
    </row>
    <row r="2" spans="17:40" ht="46.5" customHeight="1">
      <c r="Q2" s="5"/>
      <c r="R2" s="5" t="s">
        <v>23</v>
      </c>
      <c r="S2" s="5" t="s">
        <v>2</v>
      </c>
      <c r="T2" s="5" t="s">
        <v>20</v>
      </c>
      <c r="U2" s="5" t="s">
        <v>77</v>
      </c>
      <c r="V2" s="5" t="s">
        <v>73</v>
      </c>
      <c r="W2" s="5" t="s">
        <v>33</v>
      </c>
      <c r="X2" s="5" t="s">
        <v>74</v>
      </c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7:40" ht="19.5" customHeight="1">
      <c r="Q3" s="2"/>
      <c r="R3" s="2" t="s">
        <v>95</v>
      </c>
      <c r="S3" s="2" t="s">
        <v>106</v>
      </c>
      <c r="T3" s="2">
        <v>1.81</v>
      </c>
      <c r="U3" s="2"/>
      <c r="V3" s="2"/>
      <c r="W3" s="2"/>
      <c r="X3" s="2"/>
      <c r="Y3" s="48"/>
      <c r="Z3" s="49"/>
      <c r="AA3" s="49"/>
      <c r="AB3" s="49"/>
      <c r="AC3" s="48"/>
      <c r="AD3" s="49"/>
      <c r="AE3" s="49"/>
      <c r="AF3" s="49"/>
      <c r="AG3" s="50"/>
      <c r="AH3" s="44"/>
      <c r="AI3" s="44"/>
      <c r="AJ3" s="44"/>
      <c r="AK3" s="51"/>
      <c r="AL3" s="44"/>
      <c r="AM3" s="44"/>
      <c r="AN3" s="44"/>
    </row>
    <row r="4" spans="17:40" ht="19.5" customHeight="1">
      <c r="Q4" s="2"/>
      <c r="R4" s="2" t="s">
        <v>68</v>
      </c>
      <c r="S4" s="2" t="s">
        <v>85</v>
      </c>
      <c r="T4" s="2">
        <v>2.9</v>
      </c>
      <c r="U4" s="2"/>
      <c r="V4" s="2"/>
      <c r="W4" s="2"/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7:40" ht="19.5" customHeight="1">
      <c r="Q5" s="2"/>
      <c r="R5" s="2" t="s">
        <v>95</v>
      </c>
      <c r="S5" s="2" t="s">
        <v>107</v>
      </c>
      <c r="T5" s="2">
        <v>1.9</v>
      </c>
      <c r="U5" s="2"/>
      <c r="V5" s="2"/>
      <c r="W5" s="2"/>
      <c r="X5" s="2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7:40" ht="19.5" customHeight="1">
      <c r="Q6" s="2"/>
      <c r="R6" s="2" t="s">
        <v>68</v>
      </c>
      <c r="S6" s="2" t="s">
        <v>86</v>
      </c>
      <c r="T6" s="2">
        <v>3.05</v>
      </c>
      <c r="U6" s="2"/>
      <c r="V6" s="2"/>
      <c r="W6" s="2"/>
      <c r="X6" s="2"/>
      <c r="Y6" s="98" t="s">
        <v>160</v>
      </c>
      <c r="Z6" s="98"/>
      <c r="AA6" s="98"/>
      <c r="AB6" s="98"/>
      <c r="AC6" s="98"/>
      <c r="AD6" s="98"/>
      <c r="AE6" s="98"/>
      <c r="AF6" s="44"/>
      <c r="AG6" s="44"/>
      <c r="AH6" s="44"/>
      <c r="AI6" s="44"/>
      <c r="AJ6" s="44"/>
      <c r="AK6" s="44"/>
      <c r="AL6" s="44"/>
      <c r="AM6" s="44"/>
      <c r="AN6" s="44"/>
    </row>
    <row r="7" spans="17:40" ht="46.5" customHeight="1">
      <c r="Q7" s="5"/>
      <c r="R7" s="5" t="s">
        <v>75</v>
      </c>
      <c r="S7" s="17">
        <v>43823</v>
      </c>
      <c r="T7" s="5">
        <f>1941*200</f>
        <v>388200</v>
      </c>
      <c r="U7" s="5"/>
      <c r="V7" s="5"/>
      <c r="W7" s="5"/>
      <c r="X7" s="45"/>
      <c r="Y7" s="72" t="s">
        <v>98</v>
      </c>
      <c r="Z7" s="73" t="s">
        <v>99</v>
      </c>
      <c r="AA7" s="73" t="s">
        <v>109</v>
      </c>
      <c r="AB7" s="74" t="s">
        <v>111</v>
      </c>
      <c r="AC7" s="73" t="s">
        <v>110</v>
      </c>
      <c r="AD7" s="73" t="s">
        <v>112</v>
      </c>
      <c r="AE7" s="75" t="s">
        <v>116</v>
      </c>
      <c r="AF7" s="44"/>
      <c r="AG7" s="44"/>
      <c r="AH7" s="44"/>
      <c r="AI7" s="44"/>
      <c r="AJ7" s="44"/>
      <c r="AK7" s="44"/>
      <c r="AL7" s="44"/>
      <c r="AM7" s="44"/>
      <c r="AN7" s="44"/>
    </row>
    <row r="8" spans="17:40" ht="19.5" customHeight="1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79.22701124505018</v>
      </c>
      <c r="W8" s="2" t="s">
        <v>25</v>
      </c>
      <c r="X8" s="33"/>
      <c r="Y8" s="61"/>
      <c r="Z8" s="8"/>
      <c r="AA8" s="11"/>
      <c r="AB8" s="8"/>
      <c r="AC8" s="8"/>
      <c r="AD8" s="11"/>
      <c r="AE8" s="62"/>
      <c r="AF8" s="71"/>
      <c r="AG8" s="44"/>
      <c r="AH8" s="44"/>
      <c r="AI8" s="44"/>
      <c r="AJ8" s="44"/>
      <c r="AK8" s="44"/>
      <c r="AL8" s="44"/>
      <c r="AM8" s="44"/>
      <c r="AN8" s="44"/>
    </row>
    <row r="9" spans="17:40" ht="20.25" customHeight="1">
      <c r="Q9" s="36"/>
      <c r="R9" s="37" t="s">
        <v>101</v>
      </c>
      <c r="S9" s="38"/>
      <c r="T9" s="11"/>
      <c r="U9" s="11">
        <f>U37*1.12</f>
        <v>11623.247999999961</v>
      </c>
      <c r="V9" s="11">
        <f>V37/U36*100</f>
        <v>12.000000000000005</v>
      </c>
      <c r="W9" s="11" t="s">
        <v>25</v>
      </c>
      <c r="X9" s="46">
        <f>V9</f>
        <v>12.000000000000005</v>
      </c>
      <c r="Y9" s="61">
        <f>U9</f>
        <v>11623.247999999961</v>
      </c>
      <c r="Z9" s="8">
        <v>2.9</v>
      </c>
      <c r="AA9" s="11">
        <f>Y9*Z9</f>
        <v>33707.41919999989</v>
      </c>
      <c r="AB9" s="8">
        <f>-30*110</f>
        <v>-3300</v>
      </c>
      <c r="AC9" s="8">
        <f>2.9-1.81</f>
        <v>1.0899999999999999</v>
      </c>
      <c r="AD9" s="11">
        <f>AB9*AC9</f>
        <v>-3596.9999999999995</v>
      </c>
      <c r="AE9" s="62">
        <f>AA9+AD9</f>
        <v>30110.419199999887</v>
      </c>
      <c r="AF9" s="71">
        <v>43832</v>
      </c>
      <c r="AG9" s="44"/>
      <c r="AH9" s="44"/>
      <c r="AI9" s="44"/>
      <c r="AJ9" s="44"/>
      <c r="AK9" s="44"/>
      <c r="AL9" s="44"/>
      <c r="AM9" s="44"/>
      <c r="AN9" s="44"/>
    </row>
    <row r="10" spans="17:40" ht="25.5" customHeight="1">
      <c r="Q10" s="36"/>
      <c r="R10" s="37" t="s">
        <v>118</v>
      </c>
      <c r="S10" s="38"/>
      <c r="T10" s="11"/>
      <c r="U10" s="11">
        <f>U8-U9</f>
        <v>6976.752000000039</v>
      </c>
      <c r="V10" s="11"/>
      <c r="W10" s="11"/>
      <c r="X10" s="46"/>
      <c r="Y10" s="61"/>
      <c r="Z10" s="8"/>
      <c r="AA10" s="11"/>
      <c r="AB10" s="8"/>
      <c r="AC10" s="8"/>
      <c r="AD10" s="11"/>
      <c r="AE10" s="62"/>
      <c r="AF10" s="71"/>
      <c r="AG10" s="44"/>
      <c r="AH10" s="44"/>
      <c r="AI10" s="44"/>
      <c r="AJ10" s="44"/>
      <c r="AK10" s="44"/>
      <c r="AL10" s="44"/>
      <c r="AM10" s="44"/>
      <c r="AN10" s="44"/>
    </row>
    <row r="11" spans="17:40" ht="19.5" customHeight="1">
      <c r="Q11" s="6">
        <v>2</v>
      </c>
      <c r="R11" s="4">
        <v>43862</v>
      </c>
      <c r="S11" s="3">
        <v>43886</v>
      </c>
      <c r="T11" s="2">
        <v>419400</v>
      </c>
      <c r="U11" s="2">
        <f>T11-T8</f>
        <v>12600</v>
      </c>
      <c r="V11" s="2">
        <f>V38/U38*100</f>
        <v>25.167137864648886</v>
      </c>
      <c r="W11" s="2" t="s">
        <v>25</v>
      </c>
      <c r="X11" s="33">
        <f>(V9+V11)/2</f>
        <v>18.583568932324447</v>
      </c>
      <c r="Y11" s="61">
        <f aca="true" t="shared" si="0" ref="Y11:Y16">U11</f>
        <v>12600</v>
      </c>
      <c r="Z11" s="8">
        <v>2.9</v>
      </c>
      <c r="AA11" s="11">
        <f aca="true" t="shared" si="1" ref="AA11:AA16">Y11*Z11</f>
        <v>36540</v>
      </c>
      <c r="AB11" s="8">
        <f>-30*110</f>
        <v>-3300</v>
      </c>
      <c r="AC11" s="8">
        <f>2.9-1.81</f>
        <v>1.0899999999999999</v>
      </c>
      <c r="AD11" s="11">
        <f aca="true" t="shared" si="2" ref="AD11:AD16">AB11*AC11</f>
        <v>-3596.9999999999995</v>
      </c>
      <c r="AE11" s="62">
        <f aca="true" t="shared" si="3" ref="AE11:AE16">AA11+AD11</f>
        <v>32943</v>
      </c>
      <c r="AF11" s="71">
        <v>43864</v>
      </c>
      <c r="AG11" s="44"/>
      <c r="AH11" s="44"/>
      <c r="AI11" s="44"/>
      <c r="AJ11" s="44"/>
      <c r="AK11" s="44"/>
      <c r="AL11" s="44"/>
      <c r="AM11" s="44"/>
      <c r="AN11" s="44"/>
    </row>
    <row r="12" spans="17:40" ht="19.5" customHeight="1">
      <c r="Q12" s="6">
        <v>3</v>
      </c>
      <c r="R12" s="4" t="s">
        <v>142</v>
      </c>
      <c r="S12" s="3">
        <v>43915</v>
      </c>
      <c r="T12" s="2">
        <f>2144*200</f>
        <v>428800</v>
      </c>
      <c r="U12" s="2">
        <f>T12-T11</f>
        <v>9400</v>
      </c>
      <c r="V12" s="2">
        <f>V38/U38*100</f>
        <v>25.167137864648886</v>
      </c>
      <c r="W12" s="2" t="s">
        <v>25</v>
      </c>
      <c r="X12" s="33">
        <f>(V9+V11+V12)/3</f>
        <v>20.778091909765926</v>
      </c>
      <c r="Y12" s="61">
        <f t="shared" si="0"/>
        <v>9400</v>
      </c>
      <c r="Z12" s="8">
        <v>2.9</v>
      </c>
      <c r="AA12" s="11">
        <f t="shared" si="1"/>
        <v>27260</v>
      </c>
      <c r="AB12" s="8">
        <f>-30*110</f>
        <v>-3300</v>
      </c>
      <c r="AC12" s="8">
        <f>2.9-1.81</f>
        <v>1.0899999999999999</v>
      </c>
      <c r="AD12" s="11">
        <f t="shared" si="2"/>
        <v>-3596.9999999999995</v>
      </c>
      <c r="AE12" s="62">
        <f t="shared" si="3"/>
        <v>23663</v>
      </c>
      <c r="AF12" s="71">
        <v>43893</v>
      </c>
      <c r="AG12" s="44"/>
      <c r="AH12" s="44"/>
      <c r="AI12" s="44"/>
      <c r="AJ12" s="44"/>
      <c r="AK12" s="44"/>
      <c r="AL12" s="44"/>
      <c r="AM12" s="44"/>
      <c r="AN12" s="44"/>
    </row>
    <row r="13" spans="17:40" ht="19.5" customHeight="1">
      <c r="Q13" s="6">
        <v>4</v>
      </c>
      <c r="R13" s="4" t="s">
        <v>143</v>
      </c>
      <c r="S13" s="3">
        <v>43944</v>
      </c>
      <c r="T13" s="2">
        <v>438800</v>
      </c>
      <c r="U13" s="2">
        <f>T13-T12</f>
        <v>10000</v>
      </c>
      <c r="V13" s="2">
        <f>V40/U40*100</f>
        <v>9.830883085590978</v>
      </c>
      <c r="W13" s="2" t="s">
        <v>25</v>
      </c>
      <c r="X13" s="33">
        <f>(V9+V11+V12+V13)/4</f>
        <v>18.04128970372219</v>
      </c>
      <c r="Y13" s="61">
        <f t="shared" si="0"/>
        <v>10000</v>
      </c>
      <c r="Z13" s="8">
        <v>2.9</v>
      </c>
      <c r="AA13" s="11">
        <f t="shared" si="1"/>
        <v>29000</v>
      </c>
      <c r="AB13" s="8">
        <f>-30*110</f>
        <v>-3300</v>
      </c>
      <c r="AC13" s="8">
        <f>2.9-1.81</f>
        <v>1.0899999999999999</v>
      </c>
      <c r="AD13" s="11">
        <f t="shared" si="2"/>
        <v>-3596.9999999999995</v>
      </c>
      <c r="AE13" s="62">
        <f t="shared" si="3"/>
        <v>25403</v>
      </c>
      <c r="AF13" s="71">
        <v>43923</v>
      </c>
      <c r="AG13" s="44"/>
      <c r="AH13" s="44"/>
      <c r="AI13" s="44"/>
      <c r="AJ13" s="44"/>
      <c r="AK13" s="44"/>
      <c r="AL13" s="44"/>
      <c r="AM13" s="44"/>
      <c r="AN13" s="44"/>
    </row>
    <row r="14" spans="17:40" ht="19.5" customHeight="1">
      <c r="Q14" s="6">
        <v>5</v>
      </c>
      <c r="R14" s="4">
        <v>43952</v>
      </c>
      <c r="S14" s="3">
        <v>43976</v>
      </c>
      <c r="T14" s="2">
        <f>2234*200</f>
        <v>446800</v>
      </c>
      <c r="U14" s="2">
        <f>T14-T13</f>
        <v>8000</v>
      </c>
      <c r="V14" s="2">
        <f>V41/U41*100</f>
        <v>12.667963287144016</v>
      </c>
      <c r="W14" s="2" t="s">
        <v>25</v>
      </c>
      <c r="X14" s="33">
        <f>(V9+V11+V12+V13+V14)/5</f>
        <v>16.966624420406553</v>
      </c>
      <c r="Y14" s="61">
        <f t="shared" si="0"/>
        <v>8000</v>
      </c>
      <c r="Z14" s="8">
        <v>2.9</v>
      </c>
      <c r="AA14" s="11">
        <f t="shared" si="1"/>
        <v>23200</v>
      </c>
      <c r="AB14" s="8">
        <f>-30*110</f>
        <v>-3300</v>
      </c>
      <c r="AC14" s="8">
        <f>2.9-1.81</f>
        <v>1.0899999999999999</v>
      </c>
      <c r="AD14" s="11">
        <f t="shared" si="2"/>
        <v>-3596.9999999999995</v>
      </c>
      <c r="AE14" s="62">
        <f t="shared" si="3"/>
        <v>19603</v>
      </c>
      <c r="AF14" s="71">
        <v>43953</v>
      </c>
      <c r="AG14" s="44"/>
      <c r="AH14" s="44"/>
      <c r="AI14" s="44"/>
      <c r="AJ14" s="44"/>
      <c r="AK14" s="44"/>
      <c r="AL14" s="44"/>
      <c r="AM14" s="44"/>
      <c r="AN14" s="44"/>
    </row>
    <row r="15" spans="17:40" ht="19.5" customHeight="1">
      <c r="Q15" s="6">
        <v>6</v>
      </c>
      <c r="R15" s="4">
        <v>43983</v>
      </c>
      <c r="S15" s="3">
        <v>44007</v>
      </c>
      <c r="T15" s="2">
        <v>454000</v>
      </c>
      <c r="U15" s="2">
        <f>T15-T14</f>
        <v>7200</v>
      </c>
      <c r="V15" s="2">
        <f>V42/U42*100</f>
        <v>6.581717090674323</v>
      </c>
      <c r="W15" s="2" t="s">
        <v>25</v>
      </c>
      <c r="X15" s="33">
        <f>(V9+V11+V12+V13+V14+V15)/6</f>
        <v>15.235806532117849</v>
      </c>
      <c r="Y15" s="61">
        <f t="shared" si="0"/>
        <v>7200</v>
      </c>
      <c r="Z15" s="8">
        <v>2.9</v>
      </c>
      <c r="AA15" s="11">
        <f t="shared" si="1"/>
        <v>20880</v>
      </c>
      <c r="AB15" s="8">
        <f>-30*110</f>
        <v>-3300</v>
      </c>
      <c r="AC15" s="8">
        <f>2.9-1.81</f>
        <v>1.0899999999999999</v>
      </c>
      <c r="AD15" s="11">
        <f t="shared" si="2"/>
        <v>-3596.9999999999995</v>
      </c>
      <c r="AE15" s="62">
        <f t="shared" si="3"/>
        <v>17283</v>
      </c>
      <c r="AF15" s="71">
        <v>43984</v>
      </c>
      <c r="AG15" s="44"/>
      <c r="AH15" s="44"/>
      <c r="AI15" s="44"/>
      <c r="AJ15" s="44"/>
      <c r="AK15" s="44"/>
      <c r="AL15" s="44"/>
      <c r="AM15" s="44"/>
      <c r="AN15" s="44"/>
    </row>
    <row r="16" spans="17:112" ht="18.75" customHeight="1">
      <c r="Q16" s="6">
        <v>7</v>
      </c>
      <c r="R16" s="4">
        <v>44013</v>
      </c>
      <c r="S16" s="3">
        <v>412930</v>
      </c>
      <c r="T16" s="2">
        <v>460800</v>
      </c>
      <c r="U16" s="2">
        <f>T16-T15</f>
        <v>6800</v>
      </c>
      <c r="V16" s="2">
        <f>V43/U43*100</f>
        <v>12.041864112991398</v>
      </c>
      <c r="W16" s="2" t="s">
        <v>25</v>
      </c>
      <c r="X16" s="33">
        <f>(V9+V11+V12+V13+V14+V15+V16)/7</f>
        <v>14.779529043671213</v>
      </c>
      <c r="Y16" s="61">
        <f t="shared" si="0"/>
        <v>6800</v>
      </c>
      <c r="Z16" s="8">
        <v>3.05</v>
      </c>
      <c r="AA16" s="11">
        <f t="shared" si="1"/>
        <v>20740</v>
      </c>
      <c r="AB16" s="8">
        <v>-3300</v>
      </c>
      <c r="AC16" s="8">
        <f>3.05-1.9</f>
        <v>1.15</v>
      </c>
      <c r="AD16" s="11">
        <f t="shared" si="2"/>
        <v>-3794.9999999999995</v>
      </c>
      <c r="AE16" s="62">
        <f t="shared" si="3"/>
        <v>16945</v>
      </c>
      <c r="AF16" s="71">
        <v>44014</v>
      </c>
      <c r="AG16" s="44"/>
      <c r="AH16" s="44"/>
      <c r="AI16" s="44"/>
      <c r="AJ16" s="44"/>
      <c r="AK16" s="44"/>
      <c r="AL16" s="44"/>
      <c r="AM16" s="44"/>
      <c r="AN16" s="44"/>
      <c r="DD16" s="1"/>
      <c r="DH16" s="29"/>
    </row>
    <row r="17" spans="17:112" ht="24" customHeight="1">
      <c r="Q17" s="6">
        <v>8</v>
      </c>
      <c r="R17" s="4">
        <v>44044</v>
      </c>
      <c r="S17" s="3"/>
      <c r="T17" s="2"/>
      <c r="U17" s="2"/>
      <c r="V17" s="2"/>
      <c r="W17" s="2" t="s">
        <v>25</v>
      </c>
      <c r="X17" s="33"/>
      <c r="Y17" s="61"/>
      <c r="Z17" s="8"/>
      <c r="AA17" s="11"/>
      <c r="AB17" s="8"/>
      <c r="AC17" s="8"/>
      <c r="AD17" s="11"/>
      <c r="AE17" s="63"/>
      <c r="AF17" s="71">
        <v>44045</v>
      </c>
      <c r="AG17" s="44"/>
      <c r="AH17" s="44"/>
      <c r="AI17" s="44"/>
      <c r="AJ17" s="44"/>
      <c r="AK17" s="44"/>
      <c r="AL17" s="44"/>
      <c r="AM17" s="44"/>
      <c r="AN17" s="44"/>
      <c r="DD17" s="1"/>
      <c r="DH17" s="29"/>
    </row>
    <row r="18" spans="17:112" ht="23.25" customHeight="1">
      <c r="Q18" s="6">
        <v>9</v>
      </c>
      <c r="R18" s="4">
        <v>44075</v>
      </c>
      <c r="S18" s="3"/>
      <c r="T18" s="2"/>
      <c r="U18" s="2"/>
      <c r="V18" s="2"/>
      <c r="W18" s="2" t="s">
        <v>25</v>
      </c>
      <c r="X18" s="33"/>
      <c r="Y18" s="61"/>
      <c r="Z18" s="8"/>
      <c r="AA18" s="11"/>
      <c r="AB18" s="8"/>
      <c r="AC18" s="8"/>
      <c r="AD18" s="11"/>
      <c r="AE18" s="63"/>
      <c r="AF18" s="71">
        <v>44076</v>
      </c>
      <c r="AG18" s="44"/>
      <c r="AH18" s="44"/>
      <c r="AI18" s="44"/>
      <c r="AJ18" s="44"/>
      <c r="AK18" s="44"/>
      <c r="AL18" s="44"/>
      <c r="AM18" s="44"/>
      <c r="AN18" s="44"/>
      <c r="DD18" s="1"/>
      <c r="DH18" s="29"/>
    </row>
    <row r="19" spans="17:112" ht="19.5" customHeight="1">
      <c r="Q19" s="6">
        <v>10</v>
      </c>
      <c r="R19" s="4">
        <v>44105</v>
      </c>
      <c r="S19" s="3"/>
      <c r="T19" s="2"/>
      <c r="U19" s="2"/>
      <c r="V19" s="2"/>
      <c r="W19" s="2" t="s">
        <v>25</v>
      </c>
      <c r="X19" s="33"/>
      <c r="Y19" s="61"/>
      <c r="Z19" s="8"/>
      <c r="AA19" s="11"/>
      <c r="AB19" s="8"/>
      <c r="AC19" s="8"/>
      <c r="AD19" s="11"/>
      <c r="AE19" s="63"/>
      <c r="AF19" s="71">
        <v>44106</v>
      </c>
      <c r="AG19" s="44"/>
      <c r="AH19" s="44"/>
      <c r="AI19" s="44"/>
      <c r="AJ19" s="44"/>
      <c r="AK19" s="44"/>
      <c r="AL19" s="44"/>
      <c r="AM19" s="44"/>
      <c r="AN19" s="44"/>
      <c r="DD19" s="1"/>
      <c r="DH19" s="29"/>
    </row>
    <row r="20" spans="17:40" ht="19.5" customHeight="1">
      <c r="Q20" s="6">
        <v>11</v>
      </c>
      <c r="R20" s="4">
        <v>44136</v>
      </c>
      <c r="S20" s="3"/>
      <c r="T20" s="2"/>
      <c r="U20" s="2"/>
      <c r="V20" s="2"/>
      <c r="W20" s="2" t="s">
        <v>25</v>
      </c>
      <c r="X20" s="33"/>
      <c r="Y20" s="61"/>
      <c r="Z20" s="8"/>
      <c r="AA20" s="11"/>
      <c r="AB20" s="69"/>
      <c r="AC20" s="8"/>
      <c r="AD20" s="11"/>
      <c r="AE20" s="62"/>
      <c r="AF20" s="71">
        <v>44137</v>
      </c>
      <c r="AG20" s="44"/>
      <c r="AH20" s="44"/>
      <c r="AI20" s="44"/>
      <c r="AJ20" s="44"/>
      <c r="AK20" s="44"/>
      <c r="AL20" s="44"/>
      <c r="AM20" s="44"/>
      <c r="AN20" s="44"/>
    </row>
    <row r="21" spans="17:40" ht="19.5" customHeight="1">
      <c r="Q21" s="39">
        <v>12</v>
      </c>
      <c r="R21" s="40">
        <v>43800</v>
      </c>
      <c r="S21" s="41"/>
      <c r="T21" s="8"/>
      <c r="U21" s="8"/>
      <c r="V21" s="8"/>
      <c r="W21" s="8" t="s">
        <v>25</v>
      </c>
      <c r="X21" s="47"/>
      <c r="Y21" s="61"/>
      <c r="Z21" s="8"/>
      <c r="AA21" s="11"/>
      <c r="AB21" s="69"/>
      <c r="AC21" s="8"/>
      <c r="AD21" s="11"/>
      <c r="AE21" s="62"/>
      <c r="AF21" s="71">
        <v>44167</v>
      </c>
      <c r="AG21" s="44"/>
      <c r="AH21" s="44"/>
      <c r="AI21" s="44"/>
      <c r="AJ21" s="44"/>
      <c r="AK21" s="44"/>
      <c r="AL21" s="44"/>
      <c r="AM21" s="44"/>
      <c r="AN21" s="44"/>
    </row>
    <row r="22" spans="17:40" ht="26.25" customHeight="1" thickBot="1">
      <c r="Q22" s="18"/>
      <c r="R22" s="19" t="s">
        <v>76</v>
      </c>
      <c r="S22" s="17">
        <v>43830</v>
      </c>
      <c r="T22" s="5">
        <v>456800.01</v>
      </c>
      <c r="U22" s="5"/>
      <c r="V22" s="5"/>
      <c r="W22" s="5"/>
      <c r="X22" s="45"/>
      <c r="Y22" s="64"/>
      <c r="Z22" s="65"/>
      <c r="AA22" s="65"/>
      <c r="AB22" s="66"/>
      <c r="AC22" s="65"/>
      <c r="AD22" s="65"/>
      <c r="AE22" s="67"/>
      <c r="AF22" s="70"/>
      <c r="AG22" s="44"/>
      <c r="AH22" s="44"/>
      <c r="AI22" s="44"/>
      <c r="AJ22" s="44"/>
      <c r="AK22" s="44"/>
      <c r="AL22" s="44"/>
      <c r="AM22" s="44"/>
      <c r="AN22" s="44"/>
    </row>
    <row r="23" spans="17:30" ht="19.5" customHeight="1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3"/>
      <c r="Z23" s="53"/>
      <c r="AA23" s="53"/>
      <c r="AB23" s="53"/>
      <c r="AC23" s="53"/>
      <c r="AD23" s="53"/>
    </row>
    <row r="24" spans="17:30" ht="19.5" customHeight="1">
      <c r="Q24" s="6">
        <v>2</v>
      </c>
      <c r="R24" s="4">
        <v>43862</v>
      </c>
      <c r="S24" s="3">
        <v>43890</v>
      </c>
      <c r="T24" s="2">
        <v>478858.71</v>
      </c>
      <c r="U24" s="2">
        <f>T24-T23</f>
        <v>10816.170000000042</v>
      </c>
      <c r="V24" s="2">
        <f>(U24-U37)/U37*100</f>
        <v>4.223108721418383</v>
      </c>
      <c r="W24" s="2" t="s">
        <v>24</v>
      </c>
      <c r="X24" s="2">
        <f>(V23+V24)/2</f>
        <v>6.277281530945981</v>
      </c>
      <c r="Y24" s="53"/>
      <c r="Z24" s="53"/>
      <c r="AA24" s="53"/>
      <c r="AB24" s="53"/>
      <c r="AC24" s="53"/>
      <c r="AD24" s="53"/>
    </row>
    <row r="25" spans="17:30" ht="58.5" customHeight="1">
      <c r="Q25" s="77">
        <v>3</v>
      </c>
      <c r="R25" s="78" t="s">
        <v>130</v>
      </c>
      <c r="S25" s="79">
        <v>43921</v>
      </c>
      <c r="T25" s="12"/>
      <c r="U25" s="12"/>
      <c r="V25" s="12">
        <f>V24</f>
        <v>4.223108721418383</v>
      </c>
      <c r="W25" s="12" t="s">
        <v>24</v>
      </c>
      <c r="X25" s="12">
        <f>(V23+V24+V25)/3</f>
        <v>5.592557261103448</v>
      </c>
      <c r="Y25" s="53"/>
      <c r="Z25" s="53"/>
      <c r="AA25" s="53"/>
      <c r="AB25" s="53"/>
      <c r="AC25" s="53"/>
      <c r="AD25" s="53"/>
    </row>
    <row r="26" spans="17:30" ht="19.5" customHeight="1">
      <c r="Q26" s="6">
        <v>4</v>
      </c>
      <c r="R26" s="4">
        <v>43922</v>
      </c>
      <c r="S26" s="3">
        <v>43951</v>
      </c>
      <c r="T26" s="2">
        <v>497846.22</v>
      </c>
      <c r="U26" s="2">
        <f>T26-T24</f>
        <v>18987.50999999995</v>
      </c>
      <c r="V26" s="2">
        <f>(U26-U40)/U40*100</f>
        <v>7.495618087447638</v>
      </c>
      <c r="W26" s="2" t="s">
        <v>24</v>
      </c>
      <c r="X26" s="2">
        <f>(V23+V24+V25+V26)/4</f>
        <v>6.068322467689496</v>
      </c>
      <c r="Y26" s="53"/>
      <c r="Z26" s="53"/>
      <c r="AA26" s="53"/>
      <c r="AB26" s="53"/>
      <c r="AC26" s="53"/>
      <c r="AD26" s="53"/>
    </row>
    <row r="27" spans="17:30" ht="19.5" customHeight="1">
      <c r="Q27" s="6">
        <v>5</v>
      </c>
      <c r="R27" s="4">
        <v>43952</v>
      </c>
      <c r="S27" s="3">
        <v>43982</v>
      </c>
      <c r="T27" s="2">
        <v>505407.03</v>
      </c>
      <c r="U27" s="2">
        <f>T27-T26</f>
        <v>7560.810000000056</v>
      </c>
      <c r="V27" s="2">
        <f>(U27-U41)/U41*100</f>
        <v>6.482632937634706</v>
      </c>
      <c r="W27" s="2" t="s">
        <v>24</v>
      </c>
      <c r="X27" s="2">
        <f>(V23+V24+V25+V26+V27)/5</f>
        <v>6.151184561678538</v>
      </c>
      <c r="Y27" s="53"/>
      <c r="Z27" s="53"/>
      <c r="AA27" s="53"/>
      <c r="AB27" s="53"/>
      <c r="AC27" s="53"/>
      <c r="AD27" s="53"/>
    </row>
    <row r="28" spans="17:30" ht="19.5" customHeight="1">
      <c r="Q28" s="6">
        <v>6</v>
      </c>
      <c r="R28" s="4">
        <v>43983</v>
      </c>
      <c r="S28" s="3">
        <v>44013</v>
      </c>
      <c r="T28" s="2">
        <v>512587.2</v>
      </c>
      <c r="U28" s="2">
        <f>T28-T27</f>
        <v>7180.169999999984</v>
      </c>
      <c r="V28" s="2">
        <f>(U28-U42)/U42*100</f>
        <v>6.288173278186848</v>
      </c>
      <c r="W28" s="2" t="s">
        <v>24</v>
      </c>
      <c r="X28" s="2">
        <f>(V23+V24+V25+V26+V27+V28)/6</f>
        <v>6.174016014429923</v>
      </c>
      <c r="Y28" s="53"/>
      <c r="Z28" s="53"/>
      <c r="AA28" s="53"/>
      <c r="AB28" s="53"/>
      <c r="AC28" s="53"/>
      <c r="AD28" s="53"/>
    </row>
    <row r="29" spans="17:30" ht="19.5" customHeight="1">
      <c r="Q29" s="6">
        <v>7</v>
      </c>
      <c r="R29" s="4">
        <v>44013</v>
      </c>
      <c r="S29" s="3">
        <v>44042</v>
      </c>
      <c r="T29" s="2">
        <v>519057</v>
      </c>
      <c r="U29" s="2">
        <f>T29-T28</f>
        <v>6469.799999999988</v>
      </c>
      <c r="V29" s="2">
        <f>(U29-U43)/U43*100</f>
        <v>6.601243005622123</v>
      </c>
      <c r="W29" s="2" t="s">
        <v>24</v>
      </c>
      <c r="X29" s="2">
        <f>(V23+V24+V25+V26+V27+V28+V29)/7</f>
        <v>6.2350484417430945</v>
      </c>
      <c r="Y29" s="53"/>
      <c r="Z29" s="53"/>
      <c r="AA29" s="53"/>
      <c r="AB29" s="53"/>
      <c r="AC29" s="53"/>
      <c r="AD29" s="53"/>
    </row>
    <row r="30" spans="17:30" ht="19.5" customHeight="1">
      <c r="Q30" s="6">
        <v>8</v>
      </c>
      <c r="R30" s="4">
        <v>44044</v>
      </c>
      <c r="S30" s="3"/>
      <c r="T30" s="2"/>
      <c r="U30" s="2"/>
      <c r="V30" s="2"/>
      <c r="W30" s="2" t="s">
        <v>24</v>
      </c>
      <c r="X30" s="2"/>
      <c r="Y30" s="53"/>
      <c r="Z30" s="53"/>
      <c r="AA30" s="53"/>
      <c r="AB30" s="53"/>
      <c r="AC30" s="53"/>
      <c r="AD30" s="53"/>
    </row>
    <row r="31" spans="17:30" ht="19.5" customHeight="1">
      <c r="Q31" s="6">
        <v>9</v>
      </c>
      <c r="R31" s="4">
        <v>44075</v>
      </c>
      <c r="S31" s="3"/>
      <c r="T31" s="2"/>
      <c r="U31" s="2"/>
      <c r="V31" s="2"/>
      <c r="W31" s="2" t="s">
        <v>24</v>
      </c>
      <c r="X31" s="2"/>
      <c r="Y31" s="53"/>
      <c r="Z31" s="53"/>
      <c r="AA31" s="53"/>
      <c r="AB31" s="53"/>
      <c r="AC31" s="53"/>
      <c r="AD31" s="53"/>
    </row>
    <row r="32" spans="17:30" ht="19.5" customHeight="1">
      <c r="Q32" s="6">
        <v>10</v>
      </c>
      <c r="R32" s="4">
        <v>44105</v>
      </c>
      <c r="S32" s="3"/>
      <c r="T32" s="2"/>
      <c r="U32" s="2"/>
      <c r="V32" s="2"/>
      <c r="W32" s="2" t="s">
        <v>24</v>
      </c>
      <c r="X32" s="2"/>
      <c r="Y32" s="53"/>
      <c r="Z32" s="53"/>
      <c r="AA32" s="53"/>
      <c r="AB32" s="53"/>
      <c r="AC32" s="53"/>
      <c r="AD32" s="53"/>
    </row>
    <row r="33" spans="17:30" ht="19.5" customHeight="1">
      <c r="Q33" s="6">
        <v>11</v>
      </c>
      <c r="R33" s="4">
        <v>44136</v>
      </c>
      <c r="S33" s="3"/>
      <c r="T33" s="2"/>
      <c r="U33" s="2"/>
      <c r="V33" s="2"/>
      <c r="W33" s="2" t="s">
        <v>24</v>
      </c>
      <c r="X33" s="2"/>
      <c r="Y33" s="53"/>
      <c r="Z33" s="53"/>
      <c r="AA33" s="53"/>
      <c r="AB33" s="53"/>
      <c r="AC33" s="53"/>
      <c r="AD33" s="53"/>
    </row>
    <row r="34" spans="17:30" ht="19.5" customHeight="1">
      <c r="Q34" s="6">
        <v>12</v>
      </c>
      <c r="R34" s="4">
        <v>44166</v>
      </c>
      <c r="S34" s="3"/>
      <c r="T34" s="2"/>
      <c r="U34" s="2"/>
      <c r="V34" s="2"/>
      <c r="W34" s="2" t="s">
        <v>24</v>
      </c>
      <c r="X34" s="2"/>
      <c r="Y34" s="53"/>
      <c r="Z34" s="53"/>
      <c r="AA34" s="53"/>
      <c r="AB34" s="53"/>
      <c r="AC34" s="53"/>
      <c r="AD34" s="53"/>
    </row>
    <row r="35" spans="17:30" ht="49.5" customHeight="1">
      <c r="Q35" s="18"/>
      <c r="R35" s="19" t="s">
        <v>22</v>
      </c>
      <c r="S35" s="17">
        <v>43830</v>
      </c>
      <c r="T35" s="5">
        <v>372798.78</v>
      </c>
      <c r="U35" s="5"/>
      <c r="V35" s="5"/>
      <c r="W35" s="5"/>
      <c r="X35" s="5"/>
      <c r="Y35" s="52"/>
      <c r="Z35" s="52"/>
      <c r="AA35" s="52"/>
      <c r="AB35" s="54"/>
      <c r="AC35" s="52"/>
      <c r="AD35" s="52"/>
    </row>
    <row r="36" spans="17:30" ht="19.5" customHeight="1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8222.100000000035</v>
      </c>
      <c r="W36" s="2" t="s">
        <v>26</v>
      </c>
      <c r="X36" s="2"/>
      <c r="Y36" s="53"/>
      <c r="Z36" s="53"/>
      <c r="AA36" s="53"/>
      <c r="AB36" s="53"/>
      <c r="AC36" s="53"/>
      <c r="AD36" s="53"/>
    </row>
    <row r="37" spans="17:30" ht="22.5" customHeight="1">
      <c r="Q37" s="36"/>
      <c r="R37" s="37" t="s">
        <v>108</v>
      </c>
      <c r="S37" s="38"/>
      <c r="T37" s="11"/>
      <c r="U37" s="11">
        <f>U36</f>
        <v>10377.899999999965</v>
      </c>
      <c r="V37" s="11">
        <f>U9-U37</f>
        <v>1245.3479999999963</v>
      </c>
      <c r="W37" s="11" t="s">
        <v>26</v>
      </c>
      <c r="X37" s="11"/>
      <c r="Y37" s="53"/>
      <c r="Z37" s="53"/>
      <c r="AA37" s="53"/>
      <c r="AB37" s="53"/>
      <c r="AC37" s="53"/>
      <c r="AD37" s="53"/>
    </row>
    <row r="38" spans="17:30" ht="23.25" customHeight="1">
      <c r="Q38" s="39">
        <v>2</v>
      </c>
      <c r="R38" s="40">
        <v>43862</v>
      </c>
      <c r="S38" s="41">
        <v>43890</v>
      </c>
      <c r="T38" s="8">
        <v>393243.22</v>
      </c>
      <c r="U38" s="2">
        <f>T38-T36</f>
        <v>10066.539999999979</v>
      </c>
      <c r="V38" s="2">
        <f>U11-U38</f>
        <v>2533.460000000021</v>
      </c>
      <c r="W38" s="2" t="s">
        <v>26</v>
      </c>
      <c r="X38" s="8"/>
      <c r="Y38" s="53"/>
      <c r="Z38" s="53"/>
      <c r="AA38" s="53"/>
      <c r="AB38" s="53"/>
      <c r="AC38" s="53"/>
      <c r="AD38" s="53"/>
    </row>
    <row r="39" spans="17:30" ht="59.25" customHeight="1">
      <c r="Q39" s="77">
        <v>3</v>
      </c>
      <c r="R39" s="78" t="s">
        <v>130</v>
      </c>
      <c r="S39" s="79">
        <v>43921</v>
      </c>
      <c r="T39" s="12"/>
      <c r="U39" s="12"/>
      <c r="V39" s="12"/>
      <c r="W39" s="12" t="s">
        <v>26</v>
      </c>
      <c r="X39" s="12"/>
      <c r="Y39" s="53"/>
      <c r="Z39" s="53"/>
      <c r="AA39" s="53"/>
      <c r="AB39" s="53"/>
      <c r="AC39" s="53"/>
      <c r="AD39" s="53"/>
    </row>
    <row r="40" spans="17:30" ht="25.5" customHeight="1">
      <c r="Q40" s="6">
        <v>4</v>
      </c>
      <c r="R40" s="4" t="s">
        <v>132</v>
      </c>
      <c r="S40" s="3">
        <v>43951</v>
      </c>
      <c r="T40" s="2">
        <v>410906.74</v>
      </c>
      <c r="U40" s="2">
        <f>T40-T38</f>
        <v>17663.52000000002</v>
      </c>
      <c r="V40" s="2">
        <f>U12+U13-U40</f>
        <v>1736.4799999999814</v>
      </c>
      <c r="W40" s="2" t="s">
        <v>26</v>
      </c>
      <c r="X40" s="2"/>
      <c r="Y40" s="53"/>
      <c r="Z40" s="53"/>
      <c r="AA40" s="53"/>
      <c r="AB40" s="53"/>
      <c r="AC40" s="53"/>
      <c r="AD40" s="53"/>
    </row>
    <row r="41" spans="17:30" ht="19.5" customHeight="1">
      <c r="Q41" s="6">
        <v>5</v>
      </c>
      <c r="R41" s="4">
        <v>43952</v>
      </c>
      <c r="S41" s="3">
        <v>43982</v>
      </c>
      <c r="T41" s="2">
        <v>418007.25</v>
      </c>
      <c r="U41" s="2">
        <f>T41-T40</f>
        <v>7100.510000000009</v>
      </c>
      <c r="V41" s="2">
        <f>U14-U41</f>
        <v>899.4899999999907</v>
      </c>
      <c r="W41" s="2" t="s">
        <v>26</v>
      </c>
      <c r="X41" s="2"/>
      <c r="Y41" s="53"/>
      <c r="Z41" s="53"/>
      <c r="AA41" s="53"/>
      <c r="AB41" s="53"/>
      <c r="AC41" s="53"/>
      <c r="AD41" s="53"/>
    </row>
    <row r="42" spans="17:30" ht="19.5" customHeight="1">
      <c r="Q42" s="6">
        <v>6</v>
      </c>
      <c r="R42" s="4">
        <v>43983</v>
      </c>
      <c r="S42" s="3">
        <v>44013</v>
      </c>
      <c r="T42" s="2">
        <v>424762.63</v>
      </c>
      <c r="U42" s="2">
        <f>T42-T41</f>
        <v>6755.380000000005</v>
      </c>
      <c r="V42" s="2">
        <f>U15-U42</f>
        <v>444.61999999999534</v>
      </c>
      <c r="W42" s="2" t="s">
        <v>26</v>
      </c>
      <c r="X42" s="2"/>
      <c r="Y42" s="53"/>
      <c r="Z42" s="53"/>
      <c r="AA42" s="53"/>
      <c r="AB42" s="53"/>
      <c r="AC42" s="53"/>
      <c r="AD42" s="53"/>
    </row>
    <row r="43" spans="17:30" ht="19.5" customHeight="1">
      <c r="Q43" s="6">
        <v>7</v>
      </c>
      <c r="R43" s="4">
        <v>44013</v>
      </c>
      <c r="S43" s="3">
        <v>44042</v>
      </c>
      <c r="T43" s="2">
        <v>430831.79</v>
      </c>
      <c r="U43" s="2">
        <f>T43-T42</f>
        <v>6069.159999999974</v>
      </c>
      <c r="V43" s="2">
        <f>U16-U43</f>
        <v>730.8400000000256</v>
      </c>
      <c r="W43" s="2" t="s">
        <v>26</v>
      </c>
      <c r="X43" s="2"/>
      <c r="Y43" s="53"/>
      <c r="Z43" s="53"/>
      <c r="AA43" s="53"/>
      <c r="AB43" s="53"/>
      <c r="AC43" s="53"/>
      <c r="AD43" s="53"/>
    </row>
    <row r="44" spans="17:30" ht="19.5" customHeight="1">
      <c r="Q44" s="6">
        <v>8</v>
      </c>
      <c r="R44" s="4">
        <v>44044</v>
      </c>
      <c r="S44" s="3"/>
      <c r="T44" s="2"/>
      <c r="U44" s="2"/>
      <c r="V44" s="2"/>
      <c r="W44" s="2" t="s">
        <v>26</v>
      </c>
      <c r="X44" s="2"/>
      <c r="Y44" s="53"/>
      <c r="Z44" s="53"/>
      <c r="AA44" s="53"/>
      <c r="AB44" s="53"/>
      <c r="AC44" s="53"/>
      <c r="AD44" s="53"/>
    </row>
    <row r="45" spans="17:30" ht="19.5" customHeight="1">
      <c r="Q45" s="6">
        <v>9</v>
      </c>
      <c r="R45" s="4">
        <v>44075</v>
      </c>
      <c r="S45" s="3"/>
      <c r="T45" s="2"/>
      <c r="U45" s="2"/>
      <c r="V45" s="2"/>
      <c r="W45" s="2" t="s">
        <v>26</v>
      </c>
      <c r="X45" s="2"/>
      <c r="Y45" s="53"/>
      <c r="Z45" s="53"/>
      <c r="AA45" s="53"/>
      <c r="AB45" s="53"/>
      <c r="AC45" s="53"/>
      <c r="AD45" s="53"/>
    </row>
    <row r="46" spans="17:91" ht="21" customHeight="1">
      <c r="Q46" s="6">
        <v>10</v>
      </c>
      <c r="R46" s="4">
        <v>44105</v>
      </c>
      <c r="S46" s="3"/>
      <c r="T46" s="2"/>
      <c r="U46" s="2"/>
      <c r="V46" s="2"/>
      <c r="W46" s="2" t="s">
        <v>26</v>
      </c>
      <c r="X46" s="2"/>
      <c r="Y46" s="53"/>
      <c r="Z46" s="53"/>
      <c r="AA46" s="53"/>
      <c r="AB46" s="53"/>
      <c r="AC46" s="53"/>
      <c r="AD46" s="53"/>
      <c r="CI46" s="43"/>
      <c r="CM46" s="76" t="s">
        <v>127</v>
      </c>
    </row>
    <row r="47" spans="17:91" ht="19.5" customHeight="1">
      <c r="Q47" s="6">
        <v>11</v>
      </c>
      <c r="R47" s="4">
        <v>44136</v>
      </c>
      <c r="S47" s="3"/>
      <c r="T47" s="2"/>
      <c r="U47" s="2"/>
      <c r="V47" s="2"/>
      <c r="W47" s="2" t="s">
        <v>26</v>
      </c>
      <c r="X47" s="2"/>
      <c r="Y47" s="53"/>
      <c r="Z47" s="53"/>
      <c r="AA47" s="53"/>
      <c r="AB47" s="53"/>
      <c r="AC47" s="53"/>
      <c r="AD47" s="53"/>
      <c r="CI47" s="42"/>
      <c r="CM47" s="76">
        <f>U12/U11</f>
        <v>0.746031746031746</v>
      </c>
    </row>
    <row r="48" spans="17:90" ht="19.5" customHeight="1">
      <c r="Q48" s="20">
        <v>12</v>
      </c>
      <c r="R48" s="21">
        <v>44166</v>
      </c>
      <c r="S48" s="22"/>
      <c r="T48" s="23"/>
      <c r="U48" s="23"/>
      <c r="V48" s="23"/>
      <c r="W48" s="23" t="s">
        <v>26</v>
      </c>
      <c r="X48" s="23"/>
      <c r="Y48" s="53"/>
      <c r="Z48" s="53"/>
      <c r="AA48" s="53"/>
      <c r="AB48" s="53"/>
      <c r="AC48" s="53"/>
      <c r="AD48" s="53"/>
      <c r="CI48" s="99" t="s">
        <v>129</v>
      </c>
      <c r="CJ48" s="100"/>
      <c r="CK48" s="100"/>
      <c r="CL48" s="101"/>
    </row>
    <row r="49" spans="17:180" ht="20.25" customHeight="1">
      <c r="Q49" s="91" t="s">
        <v>103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6" t="s">
        <v>117</v>
      </c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1" t="s">
        <v>121</v>
      </c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2" t="s">
        <v>122</v>
      </c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4"/>
      <c r="CV49" s="91" t="s">
        <v>139</v>
      </c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 t="s">
        <v>151</v>
      </c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 t="s">
        <v>156</v>
      </c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 t="s">
        <v>159</v>
      </c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</row>
    <row r="50" spans="17:180" ht="75.75" customHeight="1">
      <c r="Q50" s="24" t="s">
        <v>0</v>
      </c>
      <c r="R50" s="24" t="s">
        <v>1</v>
      </c>
      <c r="S50" s="24" t="s">
        <v>27</v>
      </c>
      <c r="T50" s="24" t="s">
        <v>2</v>
      </c>
      <c r="U50" s="24" t="s">
        <v>102</v>
      </c>
      <c r="V50" s="24" t="s">
        <v>3</v>
      </c>
      <c r="W50" s="24" t="s">
        <v>78</v>
      </c>
      <c r="X50" s="24" t="s">
        <v>87</v>
      </c>
      <c r="Y50" s="24" t="s">
        <v>88</v>
      </c>
      <c r="Z50" s="24" t="s">
        <v>79</v>
      </c>
      <c r="AA50" s="24" t="s">
        <v>35</v>
      </c>
      <c r="AB50" s="24" t="s">
        <v>18</v>
      </c>
      <c r="AC50" s="24" t="s">
        <v>17</v>
      </c>
      <c r="AD50" s="24" t="s">
        <v>19</v>
      </c>
      <c r="AE50" s="84" t="s">
        <v>96</v>
      </c>
      <c r="AF50" s="24" t="s">
        <v>97</v>
      </c>
      <c r="AG50" s="24" t="s">
        <v>100</v>
      </c>
      <c r="AH50" s="24" t="s">
        <v>104</v>
      </c>
      <c r="AI50" s="24" t="s">
        <v>64</v>
      </c>
      <c r="AJ50" s="24" t="s">
        <v>67</v>
      </c>
      <c r="AK50" s="24" t="s">
        <v>0</v>
      </c>
      <c r="AL50" s="24" t="s">
        <v>1</v>
      </c>
      <c r="AM50" s="24" t="s">
        <v>27</v>
      </c>
      <c r="AN50" s="24" t="s">
        <v>2</v>
      </c>
      <c r="AO50" s="24" t="s">
        <v>113</v>
      </c>
      <c r="AP50" s="24" t="s">
        <v>3</v>
      </c>
      <c r="AQ50" s="24" t="s">
        <v>78</v>
      </c>
      <c r="AR50" s="24" t="s">
        <v>87</v>
      </c>
      <c r="AS50" s="24" t="s">
        <v>88</v>
      </c>
      <c r="AT50" s="24" t="s">
        <v>79</v>
      </c>
      <c r="AU50" s="24" t="s">
        <v>35</v>
      </c>
      <c r="AV50" s="85" t="s">
        <v>115</v>
      </c>
      <c r="AW50" s="24" t="s">
        <v>17</v>
      </c>
      <c r="AX50" s="24" t="s">
        <v>19</v>
      </c>
      <c r="AY50" s="24" t="s">
        <v>96</v>
      </c>
      <c r="AZ50" s="24" t="s">
        <v>97</v>
      </c>
      <c r="BA50" s="24" t="s">
        <v>100</v>
      </c>
      <c r="BB50" s="24" t="s">
        <v>114</v>
      </c>
      <c r="BC50" s="24" t="s">
        <v>64</v>
      </c>
      <c r="BD50" s="24" t="s">
        <v>67</v>
      </c>
      <c r="BE50" s="24" t="s">
        <v>0</v>
      </c>
      <c r="BF50" s="24" t="s">
        <v>1</v>
      </c>
      <c r="BG50" s="24" t="s">
        <v>27</v>
      </c>
      <c r="BH50" s="24" t="s">
        <v>2</v>
      </c>
      <c r="BI50" s="24" t="s">
        <v>119</v>
      </c>
      <c r="BJ50" s="24" t="s">
        <v>3</v>
      </c>
      <c r="BK50" s="24" t="s">
        <v>78</v>
      </c>
      <c r="BL50" s="24" t="s">
        <v>87</v>
      </c>
      <c r="BM50" s="24" t="s">
        <v>88</v>
      </c>
      <c r="BN50" s="24" t="s">
        <v>79</v>
      </c>
      <c r="BO50" s="24" t="s">
        <v>35</v>
      </c>
      <c r="BP50" s="24" t="s">
        <v>115</v>
      </c>
      <c r="BQ50" s="24" t="s">
        <v>17</v>
      </c>
      <c r="BR50" s="24" t="s">
        <v>19</v>
      </c>
      <c r="BS50" s="24" t="s">
        <v>96</v>
      </c>
      <c r="BT50" s="24" t="s">
        <v>97</v>
      </c>
      <c r="BU50" s="24" t="s">
        <v>100</v>
      </c>
      <c r="BV50" s="24" t="s">
        <v>120</v>
      </c>
      <c r="BW50" s="24" t="s">
        <v>64</v>
      </c>
      <c r="BX50" s="24" t="s">
        <v>67</v>
      </c>
      <c r="BY50" s="24" t="s">
        <v>0</v>
      </c>
      <c r="BZ50" s="24" t="s">
        <v>1</v>
      </c>
      <c r="CA50" s="24" t="s">
        <v>27</v>
      </c>
      <c r="CB50" s="24" t="s">
        <v>2</v>
      </c>
      <c r="CC50" s="24" t="s">
        <v>123</v>
      </c>
      <c r="CD50" s="24" t="s">
        <v>3</v>
      </c>
      <c r="CE50" s="24" t="s">
        <v>78</v>
      </c>
      <c r="CF50" s="24" t="s">
        <v>87</v>
      </c>
      <c r="CG50" s="24" t="s">
        <v>88</v>
      </c>
      <c r="CH50" s="24" t="s">
        <v>79</v>
      </c>
      <c r="CI50" s="86" t="s">
        <v>124</v>
      </c>
      <c r="CJ50" s="86" t="s">
        <v>125</v>
      </c>
      <c r="CK50" s="86" t="s">
        <v>17</v>
      </c>
      <c r="CL50" s="86" t="s">
        <v>19</v>
      </c>
      <c r="CM50" s="24" t="s">
        <v>128</v>
      </c>
      <c r="CN50" s="24" t="s">
        <v>97</v>
      </c>
      <c r="CO50" s="24" t="s">
        <v>100</v>
      </c>
      <c r="CP50" s="24" t="s">
        <v>126</v>
      </c>
      <c r="CQ50" s="24" t="s">
        <v>64</v>
      </c>
      <c r="CR50" s="24" t="s">
        <v>67</v>
      </c>
      <c r="CS50" s="26"/>
      <c r="CT50" s="26"/>
      <c r="CU50" s="26"/>
      <c r="CV50" s="24" t="s">
        <v>0</v>
      </c>
      <c r="CW50" s="24" t="s">
        <v>1</v>
      </c>
      <c r="CX50" s="24" t="s">
        <v>27</v>
      </c>
      <c r="CY50" s="24" t="s">
        <v>2</v>
      </c>
      <c r="CZ50" s="24" t="s">
        <v>138</v>
      </c>
      <c r="DA50" s="24" t="s">
        <v>3</v>
      </c>
      <c r="DB50" s="24" t="s">
        <v>78</v>
      </c>
      <c r="DC50" s="24" t="s">
        <v>87</v>
      </c>
      <c r="DD50" s="24" t="s">
        <v>88</v>
      </c>
      <c r="DE50" s="24" t="s">
        <v>79</v>
      </c>
      <c r="DF50" s="24" t="s">
        <v>35</v>
      </c>
      <c r="DG50" s="87" t="s">
        <v>131</v>
      </c>
      <c r="DH50" s="86" t="s">
        <v>133</v>
      </c>
      <c r="DI50" s="11" t="s">
        <v>134</v>
      </c>
      <c r="DJ50" s="11" t="s">
        <v>135</v>
      </c>
      <c r="DK50" s="5" t="s">
        <v>136</v>
      </c>
      <c r="DL50" s="5" t="s">
        <v>140</v>
      </c>
      <c r="DM50" s="5" t="s">
        <v>141</v>
      </c>
      <c r="DN50" s="5" t="s">
        <v>137</v>
      </c>
      <c r="DO50" s="24" t="s">
        <v>64</v>
      </c>
      <c r="DP50" s="5" t="s">
        <v>67</v>
      </c>
      <c r="DQ50" s="5" t="s">
        <v>0</v>
      </c>
      <c r="DR50" s="5" t="s">
        <v>1</v>
      </c>
      <c r="DS50" s="5" t="s">
        <v>27</v>
      </c>
      <c r="DT50" s="5" t="s">
        <v>2</v>
      </c>
      <c r="DU50" s="5" t="s">
        <v>144</v>
      </c>
      <c r="DV50" s="5" t="s">
        <v>3</v>
      </c>
      <c r="DW50" s="24" t="s">
        <v>78</v>
      </c>
      <c r="DX50" s="24" t="s">
        <v>87</v>
      </c>
      <c r="DY50" s="24" t="s">
        <v>88</v>
      </c>
      <c r="DZ50" s="24" t="s">
        <v>79</v>
      </c>
      <c r="EA50" s="5" t="s">
        <v>35</v>
      </c>
      <c r="EB50" s="30" t="s">
        <v>145</v>
      </c>
      <c r="EC50" s="24" t="s">
        <v>146</v>
      </c>
      <c r="ED50" s="5" t="s">
        <v>147</v>
      </c>
      <c r="EE50" s="5" t="s">
        <v>154</v>
      </c>
      <c r="EF50" s="5" t="s">
        <v>152</v>
      </c>
      <c r="EG50" s="5" t="s">
        <v>149</v>
      </c>
      <c r="EH50" s="5" t="s">
        <v>150</v>
      </c>
      <c r="EI50" s="5" t="s">
        <v>64</v>
      </c>
      <c r="EJ50" s="5" t="s">
        <v>67</v>
      </c>
      <c r="EK50" s="5" t="s">
        <v>0</v>
      </c>
      <c r="EL50" s="5" t="s">
        <v>1</v>
      </c>
      <c r="EM50" s="5" t="s">
        <v>27</v>
      </c>
      <c r="EN50" s="5" t="s">
        <v>2</v>
      </c>
      <c r="EO50" s="5" t="s">
        <v>153</v>
      </c>
      <c r="EP50" s="5" t="s">
        <v>3</v>
      </c>
      <c r="EQ50" s="5" t="s">
        <v>78</v>
      </c>
      <c r="ER50" s="5" t="s">
        <v>87</v>
      </c>
      <c r="ES50" s="5" t="s">
        <v>88</v>
      </c>
      <c r="ET50" s="5" t="s">
        <v>79</v>
      </c>
      <c r="EU50" s="5" t="s">
        <v>35</v>
      </c>
      <c r="EV50" s="5" t="s">
        <v>145</v>
      </c>
      <c r="EW50" s="5" t="s">
        <v>146</v>
      </c>
      <c r="EX50" s="5" t="s">
        <v>147</v>
      </c>
      <c r="EY50" s="5" t="s">
        <v>148</v>
      </c>
      <c r="EZ50" s="5" t="s">
        <v>152</v>
      </c>
      <c r="FA50" s="5" t="s">
        <v>149</v>
      </c>
      <c r="FB50" s="5" t="s">
        <v>155</v>
      </c>
      <c r="FC50" s="5" t="s">
        <v>64</v>
      </c>
      <c r="FD50" s="5" t="s">
        <v>67</v>
      </c>
      <c r="FE50" s="5" t="s">
        <v>0</v>
      </c>
      <c r="FF50" s="5" t="s">
        <v>1</v>
      </c>
      <c r="FG50" s="5" t="s">
        <v>27</v>
      </c>
      <c r="FH50" s="5" t="s">
        <v>2</v>
      </c>
      <c r="FI50" s="5" t="s">
        <v>157</v>
      </c>
      <c r="FJ50" s="5" t="s">
        <v>3</v>
      </c>
      <c r="FK50" s="5" t="s">
        <v>78</v>
      </c>
      <c r="FL50" s="5" t="s">
        <v>87</v>
      </c>
      <c r="FM50" s="5" t="s">
        <v>88</v>
      </c>
      <c r="FN50" s="5" t="s">
        <v>79</v>
      </c>
      <c r="FO50" s="5" t="s">
        <v>35</v>
      </c>
      <c r="FP50" s="5" t="s">
        <v>145</v>
      </c>
      <c r="FQ50" s="5" t="s">
        <v>146</v>
      </c>
      <c r="FR50" s="5" t="s">
        <v>147</v>
      </c>
      <c r="FS50" s="5" t="s">
        <v>154</v>
      </c>
      <c r="FT50" s="5" t="s">
        <v>152</v>
      </c>
      <c r="FU50" s="5" t="s">
        <v>149</v>
      </c>
      <c r="FV50" s="5" t="s">
        <v>158</v>
      </c>
      <c r="FW50" s="24" t="s">
        <v>64</v>
      </c>
      <c r="FX50" s="5" t="s">
        <v>67</v>
      </c>
    </row>
    <row r="51" spans="17:180" ht="19.5" customHeight="1">
      <c r="Q51" s="6">
        <v>1</v>
      </c>
      <c r="R51" s="2" t="s">
        <v>39</v>
      </c>
      <c r="S51" s="2" t="s">
        <v>4</v>
      </c>
      <c r="T51" s="3">
        <v>43830</v>
      </c>
      <c r="U51" s="35"/>
      <c r="V51" s="2">
        <v>2219.96</v>
      </c>
      <c r="W51" s="2"/>
      <c r="X51" s="2"/>
      <c r="Y51" s="2"/>
      <c r="Z51" s="2"/>
      <c r="AA51" s="11">
        <v>2219.96</v>
      </c>
      <c r="AB51" s="12">
        <v>0</v>
      </c>
      <c r="AC51" s="13">
        <v>0</v>
      </c>
      <c r="AD51" s="9">
        <v>0</v>
      </c>
      <c r="AE51" s="5">
        <v>0</v>
      </c>
      <c r="AF51" s="2">
        <v>0</v>
      </c>
      <c r="AG51" s="7">
        <v>0</v>
      </c>
      <c r="AH51" s="32">
        <v>-1305.86806185565</v>
      </c>
      <c r="AI51" s="16">
        <v>1</v>
      </c>
      <c r="AJ51" s="2" t="s">
        <v>30</v>
      </c>
      <c r="AK51" s="55">
        <v>1</v>
      </c>
      <c r="AL51" s="56" t="s">
        <v>39</v>
      </c>
      <c r="AM51" s="2" t="s">
        <v>4</v>
      </c>
      <c r="AN51" s="3">
        <v>43861</v>
      </c>
      <c r="AO51" s="35"/>
      <c r="AP51" s="8">
        <v>2219.96</v>
      </c>
      <c r="AQ51" s="8"/>
      <c r="AR51" s="2"/>
      <c r="AS51" s="2"/>
      <c r="AT51" s="2"/>
      <c r="AU51" s="11">
        <f>AP51+AQ51+AR51+AS51</f>
        <v>2219.96</v>
      </c>
      <c r="AV51" s="59">
        <f>AU51-AA51</f>
        <v>0</v>
      </c>
      <c r="AW51" s="13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32">
        <f>AH51-AO51+BA51</f>
        <v>-1305.86806185565</v>
      </c>
      <c r="BC51" s="16">
        <v>1</v>
      </c>
      <c r="BD51" s="2" t="s">
        <v>30</v>
      </c>
      <c r="BE51" s="68">
        <v>1</v>
      </c>
      <c r="BF51" s="2" t="s">
        <v>39</v>
      </c>
      <c r="BG51" s="2" t="s">
        <v>4</v>
      </c>
      <c r="BH51" s="3">
        <v>43890</v>
      </c>
      <c r="BI51" s="35"/>
      <c r="BJ51" s="2">
        <v>2219.9900000000002</v>
      </c>
      <c r="BK51" s="2"/>
      <c r="BL51" s="2"/>
      <c r="BM51" s="2"/>
      <c r="BN51" s="2"/>
      <c r="BO51" s="11">
        <v>2219.9900000000002</v>
      </c>
      <c r="BP51" s="12">
        <f>BO51-AU51</f>
        <v>0.03000000000020009</v>
      </c>
      <c r="BQ51" s="13">
        <f>$V$38/$U$38*BP51</f>
        <v>0.007550141359445022</v>
      </c>
      <c r="BR51" s="9">
        <f>BP51+BQ51</f>
        <v>0.037550141359645114</v>
      </c>
      <c r="BS51" s="5">
        <f>BR51*2.9</f>
        <v>0.10889540994297082</v>
      </c>
      <c r="BT51" s="2">
        <f>$AD$11/$AA$11*BS51</f>
        <v>-0.010719671307193925</v>
      </c>
      <c r="BU51" s="7">
        <f>BS51+BT51</f>
        <v>0.0981757386357769</v>
      </c>
      <c r="BV51" s="15">
        <f>BB51-BI51+BU51</f>
        <v>-1305.7698861170143</v>
      </c>
      <c r="BW51" s="16">
        <v>1</v>
      </c>
      <c r="BX51" s="2" t="s">
        <v>30</v>
      </c>
      <c r="BY51" s="6">
        <v>1</v>
      </c>
      <c r="BZ51" s="2" t="s">
        <v>39</v>
      </c>
      <c r="CA51" s="2" t="s">
        <v>4</v>
      </c>
      <c r="CB51" s="3">
        <v>43890</v>
      </c>
      <c r="CC51" s="35"/>
      <c r="CD51" s="2">
        <v>2219.9900000000002</v>
      </c>
      <c r="CE51" s="2"/>
      <c r="CF51" s="2"/>
      <c r="CG51" s="2"/>
      <c r="CH51" s="2"/>
      <c r="CI51" s="11">
        <f>BO51</f>
        <v>2219.9900000000002</v>
      </c>
      <c r="CJ51" s="11">
        <f>BP51</f>
        <v>0.03000000000020009</v>
      </c>
      <c r="CK51" s="11">
        <f>BQ51</f>
        <v>0.007550141359445022</v>
      </c>
      <c r="CL51" s="11">
        <f>CJ51+CK51</f>
        <v>0.037550141359645114</v>
      </c>
      <c r="CM51" s="5">
        <f>CL51*2.9*$CM$47</f>
        <v>0.08123943281459728</v>
      </c>
      <c r="CN51" s="8">
        <f>$AD$12/$AA$12*CM51</f>
        <v>-0.010719671307193925</v>
      </c>
      <c r="CO51" s="10">
        <f>CM51+CN51</f>
        <v>0.07051976150740336</v>
      </c>
      <c r="CP51" s="81">
        <f>BV51-CC51+CO51</f>
        <v>-1305.6993663555068</v>
      </c>
      <c r="CQ51" s="16" t="s">
        <v>31</v>
      </c>
      <c r="CR51" s="2" t="s">
        <v>32</v>
      </c>
      <c r="CV51" s="6">
        <v>1</v>
      </c>
      <c r="CW51" s="2" t="s">
        <v>39</v>
      </c>
      <c r="CX51" s="2" t="s">
        <v>4</v>
      </c>
      <c r="CY51" s="3">
        <v>43951</v>
      </c>
      <c r="CZ51" s="35"/>
      <c r="DA51" s="88">
        <v>2269.82</v>
      </c>
      <c r="DB51" s="2"/>
      <c r="DC51" s="2"/>
      <c r="DD51" s="2"/>
      <c r="DE51" s="2"/>
      <c r="DF51" s="80">
        <f>DA51+DB51+DC51+DD51</f>
        <v>2269.82</v>
      </c>
      <c r="DG51" s="12">
        <f>DF51-CI51</f>
        <v>49.82999999999993</v>
      </c>
      <c r="DH51" s="13">
        <f>$V$40/$U$40*DG51</f>
        <v>4.898729041549977</v>
      </c>
      <c r="DI51" s="9">
        <f>DG51+DH51</f>
        <v>54.728729041549904</v>
      </c>
      <c r="DJ51" s="8">
        <f>DI51*2.9</f>
        <v>158.7133142204947</v>
      </c>
      <c r="DK51" s="5">
        <f>DJ51-CM51</f>
        <v>158.63207478768012</v>
      </c>
      <c r="DL51" s="2">
        <f>$AD$13/$AA$13*DK51</f>
        <v>-19.675847345216734</v>
      </c>
      <c r="DM51" s="7">
        <f aca="true" t="shared" si="4" ref="DM51:DM80">DK51+DL51</f>
        <v>138.9562274424634</v>
      </c>
      <c r="DN51" s="89">
        <f aca="true" t="shared" si="5" ref="DN51:DN80">CP51-CZ51+DM51</f>
        <v>-1166.7431389130434</v>
      </c>
      <c r="DO51" s="16">
        <v>1</v>
      </c>
      <c r="DP51" s="2" t="s">
        <v>30</v>
      </c>
      <c r="DQ51" s="6">
        <v>1</v>
      </c>
      <c r="DR51" s="2" t="s">
        <v>39</v>
      </c>
      <c r="DS51" s="2" t="s">
        <v>4</v>
      </c>
      <c r="DT51" s="3">
        <v>43982</v>
      </c>
      <c r="DU51" s="10"/>
      <c r="DV51" s="2">
        <v>2306.17</v>
      </c>
      <c r="DW51" s="2"/>
      <c r="DX51" s="2"/>
      <c r="DY51" s="2"/>
      <c r="DZ51" s="2"/>
      <c r="EA51" s="11">
        <v>2306.17</v>
      </c>
      <c r="EB51" s="12">
        <f>EA51-DF51</f>
        <v>36.34999999999991</v>
      </c>
      <c r="EC51" s="13">
        <f>$V$41/$U$41*EB51</f>
        <v>4.604804654876838</v>
      </c>
      <c r="ED51" s="9">
        <f>EB51+EC51</f>
        <v>40.954804654876746</v>
      </c>
      <c r="EE51" s="5">
        <f>ED51*2.9</f>
        <v>118.76893349914256</v>
      </c>
      <c r="EF51" s="2">
        <f>$AD$14/$AA$14*EE51</f>
        <v>-18.414304042948956</v>
      </c>
      <c r="EG51" s="7">
        <f>EE51+EF51</f>
        <v>100.3546294561936</v>
      </c>
      <c r="EH51" s="89">
        <f>DN51-DU51+EG51</f>
        <v>-1066.3885094568498</v>
      </c>
      <c r="EI51" s="16">
        <v>1</v>
      </c>
      <c r="EJ51" s="2" t="s">
        <v>30</v>
      </c>
      <c r="EK51" s="6">
        <v>1</v>
      </c>
      <c r="EL51" s="2" t="s">
        <v>39</v>
      </c>
      <c r="EM51" s="2" t="s">
        <v>4</v>
      </c>
      <c r="EN51" s="3">
        <v>44013</v>
      </c>
      <c r="EO51" s="10"/>
      <c r="EP51" s="2">
        <v>2349.07</v>
      </c>
      <c r="EQ51" s="2"/>
      <c r="ER51" s="2"/>
      <c r="ES51" s="2"/>
      <c r="ET51" s="2"/>
      <c r="EU51" s="11">
        <v>2349.07</v>
      </c>
      <c r="EV51" s="12">
        <f>EU51-EA51</f>
        <v>42.90000000000009</v>
      </c>
      <c r="EW51" s="13">
        <f>$V$42/$U$42*EV51</f>
        <v>2.8235566318992906</v>
      </c>
      <c r="EX51" s="9">
        <f>EV51+EW51</f>
        <v>45.723556631899385</v>
      </c>
      <c r="EY51" s="5">
        <f>EX51*2.9</f>
        <v>132.59831423250822</v>
      </c>
      <c r="EZ51" s="2">
        <f>$AD$15/$AA$15*EY51</f>
        <v>-22.842726834019732</v>
      </c>
      <c r="FA51" s="7">
        <f>EY51+EZ51</f>
        <v>109.75558739848849</v>
      </c>
      <c r="FB51" s="32">
        <f>EH51-EO51+EY51+EZ51</f>
        <v>-956.6329220583613</v>
      </c>
      <c r="FC51" s="16">
        <v>1</v>
      </c>
      <c r="FD51" s="2" t="s">
        <v>30</v>
      </c>
      <c r="FE51" s="6">
        <v>1</v>
      </c>
      <c r="FF51" s="2" t="s">
        <v>39</v>
      </c>
      <c r="FG51" s="2" t="s">
        <v>4</v>
      </c>
      <c r="FH51" s="3">
        <v>44013</v>
      </c>
      <c r="FI51" s="10"/>
      <c r="FJ51" s="2">
        <v>2375.89</v>
      </c>
      <c r="FK51" s="2"/>
      <c r="FL51" s="2"/>
      <c r="FM51" s="2"/>
      <c r="FN51" s="2"/>
      <c r="FO51" s="11">
        <v>2375.89</v>
      </c>
      <c r="FP51" s="12">
        <f>FO51-EU51</f>
        <v>26.81999999999971</v>
      </c>
      <c r="FQ51" s="13">
        <f>$V$43/$U$43*FP51</f>
        <v>3.2296279551042577</v>
      </c>
      <c r="FR51" s="14">
        <f>FP51+FQ51</f>
        <v>30.049627955103965</v>
      </c>
      <c r="FS51" s="5">
        <f>FR51*3.05</f>
        <v>91.65136526306709</v>
      </c>
      <c r="FT51" s="2">
        <f>$AD$16/$AA$16*FS51</f>
        <v>-16.770343836708754</v>
      </c>
      <c r="FU51" s="7">
        <f>FS51+FT51</f>
        <v>74.88102142635833</v>
      </c>
      <c r="FV51" s="32">
        <f>FB51-FI51+FU51</f>
        <v>-881.751900632003</v>
      </c>
      <c r="FW51" s="16">
        <v>1</v>
      </c>
      <c r="FX51" s="2" t="s">
        <v>30</v>
      </c>
    </row>
    <row r="52" spans="17:180" ht="19.5" customHeight="1">
      <c r="Q52" s="6">
        <v>2</v>
      </c>
      <c r="R52" s="2" t="s">
        <v>40</v>
      </c>
      <c r="S52" s="2" t="s">
        <v>93</v>
      </c>
      <c r="T52" s="3">
        <v>43830</v>
      </c>
      <c r="U52" s="35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1">
        <v>13243.81</v>
      </c>
      <c r="AB52" s="12">
        <v>433.02999999999884</v>
      </c>
      <c r="AC52" s="13">
        <v>51.96359999999989</v>
      </c>
      <c r="AD52" s="9">
        <v>484.9935999999987</v>
      </c>
      <c r="AE52" s="5">
        <v>1406.4814399999962</v>
      </c>
      <c r="AF52" s="2">
        <v>-143.0701825813321</v>
      </c>
      <c r="AG52" s="7">
        <v>1263.411257418664</v>
      </c>
      <c r="AH52" s="32">
        <v>221.1768095702107</v>
      </c>
      <c r="AI52" s="16">
        <v>2</v>
      </c>
      <c r="AJ52" s="2" t="s">
        <v>30</v>
      </c>
      <c r="AK52" s="55">
        <v>2</v>
      </c>
      <c r="AL52" s="56" t="s">
        <v>40</v>
      </c>
      <c r="AM52" s="2" t="s">
        <v>93</v>
      </c>
      <c r="AN52" s="3">
        <v>43861</v>
      </c>
      <c r="AO52" s="35"/>
      <c r="AP52" s="8">
        <v>2732.98</v>
      </c>
      <c r="AQ52" s="8"/>
      <c r="AR52" s="2">
        <v>10906.67</v>
      </c>
      <c r="AS52" s="2"/>
      <c r="AT52" s="2">
        <v>6694.61</v>
      </c>
      <c r="AU52" s="11">
        <f aca="true" t="shared" si="6" ref="AU52:AU80">AP52+AQ52+AR52+AS52</f>
        <v>13639.65</v>
      </c>
      <c r="AV52" s="59">
        <f aca="true" t="shared" si="7" ref="AV52:AV80">AU52-AA52</f>
        <v>395.84000000000015</v>
      </c>
      <c r="AW52" s="13">
        <f aca="true" t="shared" si="8" ref="AW52:AW80">$V$37/$U$37*AV52</f>
        <v>47.50080000000004</v>
      </c>
      <c r="AX52" s="9">
        <f aca="true" t="shared" si="9" ref="AX52:AX80">AV52+AW52</f>
        <v>443.3408000000002</v>
      </c>
      <c r="AY52" s="5">
        <f aca="true" t="shared" si="10" ref="AY52:AY80">AX52*2.9</f>
        <v>1285.6883200000004</v>
      </c>
      <c r="AZ52" s="8">
        <f aca="true" t="shared" si="11" ref="AZ52:AZ80">$AD$9/$AA$9*AY52</f>
        <v>-137.19890151186704</v>
      </c>
      <c r="BA52" s="7">
        <f aca="true" t="shared" si="12" ref="BA52:BA80">AY52+AZ52</f>
        <v>1148.4894184881334</v>
      </c>
      <c r="BB52" s="32">
        <f aca="true" t="shared" si="13" ref="BB52:BB80">AH52-AO52+BA52</f>
        <v>1369.6662280583441</v>
      </c>
      <c r="BC52" s="16">
        <v>2</v>
      </c>
      <c r="BD52" s="2" t="s">
        <v>30</v>
      </c>
      <c r="BE52" s="68">
        <v>2</v>
      </c>
      <c r="BF52" s="2" t="s">
        <v>40</v>
      </c>
      <c r="BG52" s="2" t="s">
        <v>93</v>
      </c>
      <c r="BH52" s="3">
        <v>43890</v>
      </c>
      <c r="BI52" s="35"/>
      <c r="BJ52" s="2">
        <v>3150.99</v>
      </c>
      <c r="BK52" s="2"/>
      <c r="BL52" s="2">
        <v>10906.67</v>
      </c>
      <c r="BM52" s="2"/>
      <c r="BN52" s="2">
        <v>6694.61</v>
      </c>
      <c r="BO52" s="11">
        <v>14057.66</v>
      </c>
      <c r="BP52" s="12">
        <f aca="true" t="shared" si="14" ref="BP52:BP80">BO52-AU52</f>
        <v>418.0100000000002</v>
      </c>
      <c r="BQ52" s="13">
        <f aca="true" t="shared" si="15" ref="BQ52:BQ80">$V$38/$U$38*BP52</f>
        <v>105.20115298801886</v>
      </c>
      <c r="BR52" s="9">
        <f aca="true" t="shared" si="16" ref="BR52:BR80">BP52+BQ52</f>
        <v>523.2111529880191</v>
      </c>
      <c r="BS52" s="5">
        <f aca="true" t="shared" si="17" ref="BS52:BS80">BR52*2.9</f>
        <v>1517.3123436652552</v>
      </c>
      <c r="BT52" s="2">
        <f aca="true" t="shared" si="18" ref="BT52:BT80">$AD$11/$AA$11*BS52</f>
        <v>-149.36432676967493</v>
      </c>
      <c r="BU52" s="7">
        <f aca="true" t="shared" si="19" ref="BU52:BU80">BS52+BT52</f>
        <v>1367.9480168955802</v>
      </c>
      <c r="BV52" s="15">
        <f aca="true" t="shared" si="20" ref="BV52:BV80">BB52-BI52+BU52</f>
        <v>2737.6142449539243</v>
      </c>
      <c r="BW52" s="16">
        <v>2</v>
      </c>
      <c r="BX52" s="2" t="s">
        <v>30</v>
      </c>
      <c r="BY52" s="6">
        <v>2</v>
      </c>
      <c r="BZ52" s="2" t="s">
        <v>40</v>
      </c>
      <c r="CA52" s="2" t="s">
        <v>93</v>
      </c>
      <c r="CB52" s="3">
        <v>43890</v>
      </c>
      <c r="CC52" s="35"/>
      <c r="CD52" s="2">
        <v>3150.99</v>
      </c>
      <c r="CE52" s="2"/>
      <c r="CF52" s="2">
        <v>10906.67</v>
      </c>
      <c r="CG52" s="2"/>
      <c r="CH52" s="2">
        <v>6694.61</v>
      </c>
      <c r="CI52" s="11">
        <f aca="true" t="shared" si="21" ref="CI52:CK80">BO52</f>
        <v>14057.66</v>
      </c>
      <c r="CJ52" s="11">
        <f t="shared" si="21"/>
        <v>418.0100000000002</v>
      </c>
      <c r="CK52" s="11">
        <f t="shared" si="21"/>
        <v>105.20115298801886</v>
      </c>
      <c r="CL52" s="11">
        <f aca="true" t="shared" si="22" ref="CL52:CL80">CJ52+CK52</f>
        <v>523.2111529880191</v>
      </c>
      <c r="CM52" s="5">
        <f aca="true" t="shared" si="23" ref="CM52:CM80">CL52*2.9*$CM$47</f>
        <v>1131.963177020111</v>
      </c>
      <c r="CN52" s="8">
        <f aca="true" t="shared" si="24" ref="CN52:CN80">$AD$12/$AA$12*CM52</f>
        <v>-149.36432676967496</v>
      </c>
      <c r="CO52" s="10">
        <f aca="true" t="shared" si="25" ref="CO52:CO80">CM52+CN52</f>
        <v>982.598850250436</v>
      </c>
      <c r="CP52" s="81">
        <f aca="true" t="shared" si="26" ref="CP52:CP80">BV52-CC52+CO52</f>
        <v>3720.2130952043603</v>
      </c>
      <c r="CQ52" s="16" t="s">
        <v>31</v>
      </c>
      <c r="CR52" s="2" t="s">
        <v>32</v>
      </c>
      <c r="CV52" s="6">
        <v>2</v>
      </c>
      <c r="CW52" s="2" t="s">
        <v>40</v>
      </c>
      <c r="CX52" s="2" t="s">
        <v>93</v>
      </c>
      <c r="CY52" s="3">
        <v>43951</v>
      </c>
      <c r="CZ52" s="35">
        <v>5000</v>
      </c>
      <c r="DA52" s="88">
        <v>4144.15</v>
      </c>
      <c r="DB52" s="2"/>
      <c r="DC52" s="2">
        <v>10906.67</v>
      </c>
      <c r="DD52" s="2"/>
      <c r="DE52" s="2">
        <v>6694.61</v>
      </c>
      <c r="DF52" s="80">
        <f aca="true" t="shared" si="27" ref="DF52:DF80">DA52+DB52+DC52+DD52</f>
        <v>15050.82</v>
      </c>
      <c r="DG52" s="12">
        <f aca="true" t="shared" si="28" ref="DG52:DG80">DF52-CI52</f>
        <v>993.1599999999999</v>
      </c>
      <c r="DH52" s="13">
        <f aca="true" t="shared" si="29" ref="DH52:DH80">$V$40/$U$40*DG52</f>
        <v>97.63639845285535</v>
      </c>
      <c r="DI52" s="9">
        <f aca="true" t="shared" si="30" ref="DI52:DI80">DG52+DH52</f>
        <v>1090.796398452855</v>
      </c>
      <c r="DJ52" s="8">
        <f aca="true" t="shared" si="31" ref="DJ52:DJ80">DI52*2.9</f>
        <v>3163.3095555132795</v>
      </c>
      <c r="DK52" s="5">
        <f aca="true" t="shared" si="32" ref="DK52:DK80">DJ52-CM52</f>
        <v>2031.3463784931685</v>
      </c>
      <c r="DL52" s="2">
        <f aca="true" t="shared" si="33" ref="DL52:DL80">$AD$13/$AA$13*DK52</f>
        <v>-251.95699735999744</v>
      </c>
      <c r="DM52" s="7">
        <f t="shared" si="4"/>
        <v>1779.389381133171</v>
      </c>
      <c r="DN52" s="89">
        <f t="shared" si="5"/>
        <v>499.60247633753124</v>
      </c>
      <c r="DO52" s="16">
        <v>2</v>
      </c>
      <c r="DP52" s="2" t="s">
        <v>30</v>
      </c>
      <c r="DQ52" s="6">
        <v>2</v>
      </c>
      <c r="DR52" s="2" t="s">
        <v>40</v>
      </c>
      <c r="DS52" s="2" t="s">
        <v>93</v>
      </c>
      <c r="DT52" s="3">
        <v>43982</v>
      </c>
      <c r="DU52" s="10"/>
      <c r="DV52" s="2">
        <v>4610.44</v>
      </c>
      <c r="DW52" s="2"/>
      <c r="DX52" s="2">
        <v>10906.67</v>
      </c>
      <c r="DY52" s="2"/>
      <c r="DZ52" s="2">
        <v>6694.61</v>
      </c>
      <c r="EA52" s="11">
        <v>15517.11</v>
      </c>
      <c r="EB52" s="12">
        <f aca="true" t="shared" si="34" ref="EB52:EB80">EA52-DF52</f>
        <v>466.2900000000009</v>
      </c>
      <c r="EC52" s="13">
        <f aca="true" t="shared" si="35" ref="EC52:EC80">$V$41/$U$41*EB52</f>
        <v>59.06944601162394</v>
      </c>
      <c r="ED52" s="9">
        <f aca="true" t="shared" si="36" ref="ED52:ED80">EB52+EC52</f>
        <v>525.3594460116249</v>
      </c>
      <c r="EE52" s="5">
        <f aca="true" t="shared" si="37" ref="EE52:EE80">ED52*2.9</f>
        <v>1523.542393433712</v>
      </c>
      <c r="EF52" s="2">
        <f aca="true" t="shared" si="38" ref="EF52:EF80">$AD$14/$AA$14*EE52</f>
        <v>-236.2147409129768</v>
      </c>
      <c r="EG52" s="7">
        <f aca="true" t="shared" si="39" ref="EG52:EG80">EE52+EF52</f>
        <v>1287.3276525207352</v>
      </c>
      <c r="EH52" s="89">
        <f aca="true" t="shared" si="40" ref="EH52:EH80">DN52-DU52+EG52</f>
        <v>1786.9301288582665</v>
      </c>
      <c r="EI52" s="16">
        <v>2</v>
      </c>
      <c r="EJ52" s="2" t="s">
        <v>30</v>
      </c>
      <c r="EK52" s="6">
        <v>2</v>
      </c>
      <c r="EL52" s="2" t="s">
        <v>40</v>
      </c>
      <c r="EM52" s="2" t="s">
        <v>93</v>
      </c>
      <c r="EN52" s="3">
        <v>44013</v>
      </c>
      <c r="EO52" s="10">
        <v>2000</v>
      </c>
      <c r="EP52" s="2">
        <v>5063.1</v>
      </c>
      <c r="EQ52" s="2"/>
      <c r="ER52" s="2">
        <v>10906.67</v>
      </c>
      <c r="ES52" s="2"/>
      <c r="ET52" s="2">
        <v>6694.61</v>
      </c>
      <c r="EU52" s="11">
        <v>15969.77</v>
      </c>
      <c r="EV52" s="12">
        <f aca="true" t="shared" si="41" ref="EV52:EV80">EU52-EA52</f>
        <v>452.65999999999985</v>
      </c>
      <c r="EW52" s="13">
        <f aca="true" t="shared" si="42" ref="EW52:EW80">$V$42/$U$42*EV52</f>
        <v>29.792800582646382</v>
      </c>
      <c r="EX52" s="9">
        <f aca="true" t="shared" si="43" ref="EX52:EX80">EV52+EW52</f>
        <v>482.45280058264626</v>
      </c>
      <c r="EY52" s="5">
        <f aca="true" t="shared" si="44" ref="EY52:EY80">EX52*2.9</f>
        <v>1399.113121689674</v>
      </c>
      <c r="EZ52" s="2">
        <f aca="true" t="shared" si="45" ref="EZ52:EZ80">$AD$15/$AA$15*EY52</f>
        <v>-241.02537829108033</v>
      </c>
      <c r="FA52" s="7">
        <f aca="true" t="shared" si="46" ref="FA52:FA80">EY52+EZ52</f>
        <v>1158.0877433985936</v>
      </c>
      <c r="FB52" s="32">
        <f aca="true" t="shared" si="47" ref="FB52:FB80">EH52-EO52+EY52+EZ52</f>
        <v>945.0178722568602</v>
      </c>
      <c r="FC52" s="16">
        <v>2</v>
      </c>
      <c r="FD52" s="2" t="s">
        <v>30</v>
      </c>
      <c r="FE52" s="6">
        <v>2</v>
      </c>
      <c r="FF52" s="2" t="s">
        <v>40</v>
      </c>
      <c r="FG52" s="2" t="s">
        <v>93</v>
      </c>
      <c r="FH52" s="3">
        <v>44013</v>
      </c>
      <c r="FI52" s="10">
        <v>1000</v>
      </c>
      <c r="FJ52" s="2">
        <v>5528.03</v>
      </c>
      <c r="FK52" s="2"/>
      <c r="FL52" s="2">
        <v>10906.67</v>
      </c>
      <c r="FM52" s="2"/>
      <c r="FN52" s="2">
        <v>6694.61</v>
      </c>
      <c r="FO52" s="11">
        <v>16434.7</v>
      </c>
      <c r="FP52" s="12">
        <f aca="true" t="shared" si="48" ref="FP52:FP80">FO52-EU52</f>
        <v>464.9300000000003</v>
      </c>
      <c r="FQ52" s="13">
        <f aca="true" t="shared" si="49" ref="FQ52:FQ80">$V$43/$U$43*FP52</f>
        <v>55.98623882053094</v>
      </c>
      <c r="FR52" s="14">
        <f aca="true" t="shared" si="50" ref="FR52:FR80">FP52+FQ52</f>
        <v>520.9162388205312</v>
      </c>
      <c r="FS52" s="5">
        <f aca="true" t="shared" si="51" ref="FS52:FS80">FR52*3.05</f>
        <v>1588.7945284026202</v>
      </c>
      <c r="FT52" s="2">
        <f aca="true" t="shared" si="52" ref="FT52:FT80">$AD$16/$AA$16*FS52</f>
        <v>-290.7172244593994</v>
      </c>
      <c r="FU52" s="7">
        <f aca="true" t="shared" si="53" ref="FU52:FU80">FS52+FT52</f>
        <v>1298.0773039432208</v>
      </c>
      <c r="FV52" s="32">
        <f aca="true" t="shared" si="54" ref="FV52:FV80">FB52-FI52+FU52</f>
        <v>1243.095176200081</v>
      </c>
      <c r="FW52" s="16">
        <v>2</v>
      </c>
      <c r="FX52" s="2" t="s">
        <v>30</v>
      </c>
    </row>
    <row r="53" spans="17:180" ht="19.5" customHeight="1">
      <c r="Q53" s="6">
        <v>3</v>
      </c>
      <c r="R53" s="2" t="s">
        <v>41</v>
      </c>
      <c r="S53" s="2" t="s">
        <v>16</v>
      </c>
      <c r="T53" s="3">
        <v>43830</v>
      </c>
      <c r="U53" s="35"/>
      <c r="V53" s="2">
        <v>18.17</v>
      </c>
      <c r="W53" s="2"/>
      <c r="X53" s="2"/>
      <c r="Y53" s="2"/>
      <c r="Z53" s="2"/>
      <c r="AA53" s="11">
        <v>18.17</v>
      </c>
      <c r="AB53" s="12">
        <v>0.010000000000001563</v>
      </c>
      <c r="AC53" s="13">
        <v>0.0012000000000001883</v>
      </c>
      <c r="AD53" s="9">
        <v>0.011200000000001752</v>
      </c>
      <c r="AE53" s="5">
        <v>0.03248000000000508</v>
      </c>
      <c r="AF53" s="2">
        <v>-0.0033039323506767397</v>
      </c>
      <c r="AG53" s="7">
        <v>0.02917606764932834</v>
      </c>
      <c r="AH53" s="32">
        <v>-17.06215296743186</v>
      </c>
      <c r="AI53" s="16">
        <v>1</v>
      </c>
      <c r="AJ53" s="2" t="s">
        <v>30</v>
      </c>
      <c r="AK53" s="55">
        <v>3</v>
      </c>
      <c r="AL53" s="56" t="s">
        <v>41</v>
      </c>
      <c r="AM53" s="2" t="s">
        <v>16</v>
      </c>
      <c r="AN53" s="3">
        <v>43861</v>
      </c>
      <c r="AO53" s="35"/>
      <c r="AP53" s="8">
        <v>18.19</v>
      </c>
      <c r="AQ53" s="8"/>
      <c r="AR53" s="2"/>
      <c r="AS53" s="2"/>
      <c r="AT53" s="2"/>
      <c r="AU53" s="11">
        <f t="shared" si="6"/>
        <v>18.19</v>
      </c>
      <c r="AV53" s="59">
        <f t="shared" si="7"/>
        <v>0.019999999999999574</v>
      </c>
      <c r="AW53" s="13">
        <f t="shared" si="8"/>
        <v>0.00239999999999995</v>
      </c>
      <c r="AX53" s="9">
        <f t="shared" si="9"/>
        <v>0.022399999999999524</v>
      </c>
      <c r="AY53" s="5">
        <f t="shared" si="10"/>
        <v>0.06495999999999862</v>
      </c>
      <c r="AZ53" s="8">
        <f t="shared" si="11"/>
        <v>-0.00693203827363905</v>
      </c>
      <c r="BA53" s="7">
        <f t="shared" si="12"/>
        <v>0.058027961726359566</v>
      </c>
      <c r="BB53" s="32">
        <f t="shared" si="13"/>
        <v>-17.0041250057055</v>
      </c>
      <c r="BC53" s="16">
        <v>1</v>
      </c>
      <c r="BD53" s="2" t="s">
        <v>30</v>
      </c>
      <c r="BE53" s="68">
        <v>3</v>
      </c>
      <c r="BF53" s="2" t="s">
        <v>41</v>
      </c>
      <c r="BG53" s="2" t="s">
        <v>16</v>
      </c>
      <c r="BH53" s="3">
        <v>43890</v>
      </c>
      <c r="BI53" s="35"/>
      <c r="BJ53" s="2">
        <v>18.2</v>
      </c>
      <c r="BK53" s="2"/>
      <c r="BL53" s="2"/>
      <c r="BM53" s="2"/>
      <c r="BN53" s="2"/>
      <c r="BO53" s="11">
        <v>18.2</v>
      </c>
      <c r="BP53" s="12">
        <f t="shared" si="14"/>
        <v>0.00999999999999801</v>
      </c>
      <c r="BQ53" s="13">
        <f t="shared" si="15"/>
        <v>0.002516713786464388</v>
      </c>
      <c r="BR53" s="9">
        <f t="shared" si="16"/>
        <v>0.012516713786462397</v>
      </c>
      <c r="BS53" s="5">
        <f t="shared" si="17"/>
        <v>0.036298469980740954</v>
      </c>
      <c r="BT53" s="2">
        <f t="shared" si="18"/>
        <v>-0.0035732237690400985</v>
      </c>
      <c r="BU53" s="7">
        <f t="shared" si="19"/>
        <v>0.03272524621170086</v>
      </c>
      <c r="BV53" s="15">
        <f t="shared" si="20"/>
        <v>-16.9713997594938</v>
      </c>
      <c r="BW53" s="16">
        <v>1</v>
      </c>
      <c r="BX53" s="2" t="s">
        <v>30</v>
      </c>
      <c r="BY53" s="6">
        <v>3</v>
      </c>
      <c r="BZ53" s="2" t="s">
        <v>41</v>
      </c>
      <c r="CA53" s="2" t="s">
        <v>16</v>
      </c>
      <c r="CB53" s="3">
        <v>43890</v>
      </c>
      <c r="CC53" s="35"/>
      <c r="CD53" s="2">
        <v>18.2</v>
      </c>
      <c r="CE53" s="2"/>
      <c r="CF53" s="2"/>
      <c r="CG53" s="2"/>
      <c r="CH53" s="2"/>
      <c r="CI53" s="11">
        <f t="shared" si="21"/>
        <v>18.2</v>
      </c>
      <c r="CJ53" s="11">
        <f t="shared" si="21"/>
        <v>0.00999999999999801</v>
      </c>
      <c r="CK53" s="11">
        <f t="shared" si="21"/>
        <v>0.002516713786464388</v>
      </c>
      <c r="CL53" s="11">
        <f t="shared" si="22"/>
        <v>0.012516713786462397</v>
      </c>
      <c r="CM53" s="5">
        <f t="shared" si="23"/>
        <v>0.027079810938013094</v>
      </c>
      <c r="CN53" s="8">
        <f t="shared" si="24"/>
        <v>-0.0035732237690400985</v>
      </c>
      <c r="CO53" s="10">
        <f t="shared" si="25"/>
        <v>0.023506587168972994</v>
      </c>
      <c r="CP53" s="81">
        <f t="shared" si="26"/>
        <v>-16.947893172324825</v>
      </c>
      <c r="CQ53" s="16" t="s">
        <v>31</v>
      </c>
      <c r="CR53" s="2" t="s">
        <v>32</v>
      </c>
      <c r="CV53" s="6">
        <v>3</v>
      </c>
      <c r="CW53" s="2" t="s">
        <v>41</v>
      </c>
      <c r="CX53" s="2" t="s">
        <v>16</v>
      </c>
      <c r="CY53" s="3">
        <v>43951</v>
      </c>
      <c r="CZ53" s="35"/>
      <c r="DA53" s="88">
        <v>18.21</v>
      </c>
      <c r="DB53" s="2"/>
      <c r="DC53" s="2"/>
      <c r="DD53" s="2"/>
      <c r="DE53" s="2"/>
      <c r="DF53" s="80">
        <f t="shared" si="27"/>
        <v>18.21</v>
      </c>
      <c r="DG53" s="12">
        <f t="shared" si="28"/>
        <v>0.010000000000001563</v>
      </c>
      <c r="DH53" s="13">
        <f t="shared" si="29"/>
        <v>0.0009830883085592515</v>
      </c>
      <c r="DI53" s="9">
        <f t="shared" si="30"/>
        <v>0.010983088308560814</v>
      </c>
      <c r="DJ53" s="8">
        <f t="shared" si="31"/>
        <v>0.03185095609482636</v>
      </c>
      <c r="DK53" s="5">
        <f t="shared" si="32"/>
        <v>0.004771145156813268</v>
      </c>
      <c r="DL53" s="2">
        <f t="shared" si="33"/>
        <v>-0.0005917865216916318</v>
      </c>
      <c r="DM53" s="7">
        <f t="shared" si="4"/>
        <v>0.004179358635121636</v>
      </c>
      <c r="DN53" s="89">
        <f t="shared" si="5"/>
        <v>-16.943713813689705</v>
      </c>
      <c r="DO53" s="16">
        <v>1</v>
      </c>
      <c r="DP53" s="2" t="s">
        <v>30</v>
      </c>
      <c r="DQ53" s="6">
        <v>3</v>
      </c>
      <c r="DR53" s="2" t="s">
        <v>41</v>
      </c>
      <c r="DS53" s="2" t="s">
        <v>16</v>
      </c>
      <c r="DT53" s="3">
        <v>43982</v>
      </c>
      <c r="DU53" s="10"/>
      <c r="DV53" s="2">
        <v>18.38</v>
      </c>
      <c r="DW53" s="2"/>
      <c r="DX53" s="2"/>
      <c r="DY53" s="2"/>
      <c r="DZ53" s="2"/>
      <c r="EA53" s="11">
        <v>18.38</v>
      </c>
      <c r="EB53" s="12">
        <f t="shared" si="34"/>
        <v>0.16999999999999815</v>
      </c>
      <c r="EC53" s="13">
        <f t="shared" si="35"/>
        <v>0.021535537588144592</v>
      </c>
      <c r="ED53" s="9">
        <f t="shared" si="36"/>
        <v>0.19153553758814273</v>
      </c>
      <c r="EE53" s="5">
        <f t="shared" si="37"/>
        <v>0.5554530590056139</v>
      </c>
      <c r="EF53" s="2">
        <f t="shared" si="38"/>
        <v>-0.08611916608806867</v>
      </c>
      <c r="EG53" s="7">
        <f t="shared" si="39"/>
        <v>0.46933389291754524</v>
      </c>
      <c r="EH53" s="89">
        <f t="shared" si="40"/>
        <v>-16.474379920772158</v>
      </c>
      <c r="EI53" s="16">
        <v>1</v>
      </c>
      <c r="EJ53" s="2" t="s">
        <v>30</v>
      </c>
      <c r="EK53" s="6">
        <v>3</v>
      </c>
      <c r="EL53" s="2" t="s">
        <v>41</v>
      </c>
      <c r="EM53" s="2" t="s">
        <v>16</v>
      </c>
      <c r="EN53" s="3">
        <v>44013</v>
      </c>
      <c r="EO53" s="10"/>
      <c r="EP53" s="2">
        <v>18.54</v>
      </c>
      <c r="EQ53" s="2"/>
      <c r="ER53" s="2"/>
      <c r="ES53" s="2"/>
      <c r="ET53" s="2"/>
      <c r="EU53" s="11">
        <v>18.54</v>
      </c>
      <c r="EV53" s="12">
        <f t="shared" si="41"/>
        <v>0.16000000000000014</v>
      </c>
      <c r="EW53" s="13">
        <f t="shared" si="42"/>
        <v>0.010530747345078926</v>
      </c>
      <c r="EX53" s="9">
        <f t="shared" si="43"/>
        <v>0.17053074734507906</v>
      </c>
      <c r="EY53" s="5">
        <f t="shared" si="44"/>
        <v>0.4945391673007293</v>
      </c>
      <c r="EZ53" s="2">
        <f t="shared" si="45"/>
        <v>-0.08519431919447908</v>
      </c>
      <c r="FA53" s="7">
        <f t="shared" si="46"/>
        <v>0.4093448481062502</v>
      </c>
      <c r="FB53" s="32">
        <f t="shared" si="47"/>
        <v>-16.065035072665907</v>
      </c>
      <c r="FC53" s="16">
        <v>1</v>
      </c>
      <c r="FD53" s="2" t="s">
        <v>30</v>
      </c>
      <c r="FE53" s="6">
        <v>3</v>
      </c>
      <c r="FF53" s="2" t="s">
        <v>41</v>
      </c>
      <c r="FG53" s="2" t="s">
        <v>16</v>
      </c>
      <c r="FH53" s="3">
        <v>44013</v>
      </c>
      <c r="FI53" s="10"/>
      <c r="FJ53" s="2">
        <v>18.54</v>
      </c>
      <c r="FK53" s="2"/>
      <c r="FL53" s="2"/>
      <c r="FM53" s="2"/>
      <c r="FN53" s="2"/>
      <c r="FO53" s="11">
        <v>18.54</v>
      </c>
      <c r="FP53" s="12">
        <f t="shared" si="48"/>
        <v>0</v>
      </c>
      <c r="FQ53" s="13">
        <f t="shared" si="49"/>
        <v>0</v>
      </c>
      <c r="FR53" s="14">
        <f t="shared" si="50"/>
        <v>0</v>
      </c>
      <c r="FS53" s="5">
        <f t="shared" si="51"/>
        <v>0</v>
      </c>
      <c r="FT53" s="2">
        <f t="shared" si="52"/>
        <v>0</v>
      </c>
      <c r="FU53" s="7">
        <f t="shared" si="53"/>
        <v>0</v>
      </c>
      <c r="FV53" s="32">
        <f t="shared" si="54"/>
        <v>-16.065035072665907</v>
      </c>
      <c r="FW53" s="16">
        <v>1</v>
      </c>
      <c r="FX53" s="2" t="s">
        <v>30</v>
      </c>
    </row>
    <row r="54" spans="17:180" ht="19.5" customHeight="1">
      <c r="Q54" s="6">
        <v>4</v>
      </c>
      <c r="R54" s="2" t="s">
        <v>42</v>
      </c>
      <c r="S54" s="2" t="s">
        <v>6</v>
      </c>
      <c r="T54" s="3">
        <v>43830</v>
      </c>
      <c r="U54" s="35">
        <v>600</v>
      </c>
      <c r="V54" s="2">
        <v>1164.19</v>
      </c>
      <c r="W54" s="2"/>
      <c r="X54" s="2"/>
      <c r="Y54" s="2"/>
      <c r="Z54" s="2"/>
      <c r="AA54" s="11">
        <v>1164.19</v>
      </c>
      <c r="AB54" s="12">
        <v>4.650000000000091</v>
      </c>
      <c r="AC54" s="13">
        <v>0.5580000000000113</v>
      </c>
      <c r="AD54" s="9">
        <v>5.208000000000102</v>
      </c>
      <c r="AE54" s="5">
        <v>15.103200000000296</v>
      </c>
      <c r="AF54" s="2">
        <v>-1.5363285430644738</v>
      </c>
      <c r="AG54" s="7">
        <v>13.566871456935822</v>
      </c>
      <c r="AH54" s="32">
        <v>-116.59379155157364</v>
      </c>
      <c r="AI54" s="16">
        <v>1</v>
      </c>
      <c r="AJ54" s="2" t="s">
        <v>30</v>
      </c>
      <c r="AK54" s="55">
        <v>4</v>
      </c>
      <c r="AL54" s="56" t="s">
        <v>42</v>
      </c>
      <c r="AM54" s="2" t="s">
        <v>6</v>
      </c>
      <c r="AN54" s="3">
        <v>43861</v>
      </c>
      <c r="AO54" s="35"/>
      <c r="AP54" s="8">
        <v>1169.54</v>
      </c>
      <c r="AQ54" s="8"/>
      <c r="AR54" s="2"/>
      <c r="AS54" s="2"/>
      <c r="AT54" s="2"/>
      <c r="AU54" s="11">
        <f t="shared" si="6"/>
        <v>1169.54</v>
      </c>
      <c r="AV54" s="59">
        <f t="shared" si="7"/>
        <v>5.349999999999909</v>
      </c>
      <c r="AW54" s="13">
        <f t="shared" si="8"/>
        <v>0.6419999999999894</v>
      </c>
      <c r="AX54" s="9">
        <f t="shared" si="9"/>
        <v>5.991999999999899</v>
      </c>
      <c r="AY54" s="5">
        <f t="shared" si="10"/>
        <v>17.376799999999704</v>
      </c>
      <c r="AZ54" s="8">
        <f t="shared" si="11"/>
        <v>-1.8543202381984538</v>
      </c>
      <c r="BA54" s="7">
        <f t="shared" si="12"/>
        <v>15.52247976180125</v>
      </c>
      <c r="BB54" s="32">
        <f t="shared" si="13"/>
        <v>-101.0713117897724</v>
      </c>
      <c r="BC54" s="16">
        <v>1</v>
      </c>
      <c r="BD54" s="2" t="s">
        <v>30</v>
      </c>
      <c r="BE54" s="68">
        <v>4</v>
      </c>
      <c r="BF54" s="2" t="s">
        <v>42</v>
      </c>
      <c r="BG54" s="2" t="s">
        <v>6</v>
      </c>
      <c r="BH54" s="3">
        <v>43890</v>
      </c>
      <c r="BI54" s="35"/>
      <c r="BJ54" s="2">
        <v>1174.13</v>
      </c>
      <c r="BK54" s="2"/>
      <c r="BL54" s="2"/>
      <c r="BM54" s="2"/>
      <c r="BN54" s="2"/>
      <c r="BO54" s="11">
        <v>1174.13</v>
      </c>
      <c r="BP54" s="12">
        <f t="shared" si="14"/>
        <v>4.5900000000001455</v>
      </c>
      <c r="BQ54" s="13">
        <f t="shared" si="15"/>
        <v>1.1551716279874205</v>
      </c>
      <c r="BR54" s="9">
        <f t="shared" si="16"/>
        <v>5.745171627987566</v>
      </c>
      <c r="BS54" s="5">
        <f t="shared" si="17"/>
        <v>16.66099772116394</v>
      </c>
      <c r="BT54" s="2">
        <f t="shared" si="18"/>
        <v>-1.6401097099897834</v>
      </c>
      <c r="BU54" s="7">
        <f t="shared" si="19"/>
        <v>15.020888011174158</v>
      </c>
      <c r="BV54" s="15">
        <f t="shared" si="20"/>
        <v>-86.05042377859823</v>
      </c>
      <c r="BW54" s="16">
        <v>1</v>
      </c>
      <c r="BX54" s="2" t="s">
        <v>30</v>
      </c>
      <c r="BY54" s="6">
        <v>4</v>
      </c>
      <c r="BZ54" s="2" t="s">
        <v>42</v>
      </c>
      <c r="CA54" s="2" t="s">
        <v>6</v>
      </c>
      <c r="CB54" s="3">
        <v>43890</v>
      </c>
      <c r="CC54" s="35"/>
      <c r="CD54" s="2">
        <v>1174.13</v>
      </c>
      <c r="CE54" s="2"/>
      <c r="CF54" s="2"/>
      <c r="CG54" s="2"/>
      <c r="CH54" s="2"/>
      <c r="CI54" s="11">
        <f t="shared" si="21"/>
        <v>1174.13</v>
      </c>
      <c r="CJ54" s="11">
        <f t="shared" si="21"/>
        <v>4.5900000000001455</v>
      </c>
      <c r="CK54" s="11">
        <f t="shared" si="21"/>
        <v>1.1551716279874205</v>
      </c>
      <c r="CL54" s="11">
        <f t="shared" si="22"/>
        <v>5.745171627987566</v>
      </c>
      <c r="CM54" s="5">
        <f t="shared" si="23"/>
        <v>12.429633220550876</v>
      </c>
      <c r="CN54" s="8">
        <f t="shared" si="24"/>
        <v>-1.6401097099897834</v>
      </c>
      <c r="CO54" s="10">
        <f t="shared" si="25"/>
        <v>10.789523510561093</v>
      </c>
      <c r="CP54" s="81">
        <f t="shared" si="26"/>
        <v>-75.26090026803713</v>
      </c>
      <c r="CQ54" s="16" t="s">
        <v>31</v>
      </c>
      <c r="CR54" s="2" t="s">
        <v>32</v>
      </c>
      <c r="CV54" s="6">
        <v>4</v>
      </c>
      <c r="CW54" s="2" t="s">
        <v>42</v>
      </c>
      <c r="CX54" s="2" t="s">
        <v>6</v>
      </c>
      <c r="CY54" s="3">
        <v>43951</v>
      </c>
      <c r="CZ54" s="35"/>
      <c r="DA54" s="88">
        <v>1188.19</v>
      </c>
      <c r="DB54" s="2"/>
      <c r="DC54" s="2"/>
      <c r="DD54" s="2"/>
      <c r="DE54" s="2"/>
      <c r="DF54" s="80">
        <f t="shared" si="27"/>
        <v>1188.19</v>
      </c>
      <c r="DG54" s="12">
        <f t="shared" si="28"/>
        <v>14.059999999999945</v>
      </c>
      <c r="DH54" s="13">
        <f t="shared" si="29"/>
        <v>1.3822221618340862</v>
      </c>
      <c r="DI54" s="9">
        <f t="shared" si="30"/>
        <v>15.442222161834032</v>
      </c>
      <c r="DJ54" s="8">
        <f t="shared" si="31"/>
        <v>44.78244426931869</v>
      </c>
      <c r="DK54" s="5">
        <f t="shared" si="32"/>
        <v>32.35281104876781</v>
      </c>
      <c r="DL54" s="2">
        <f t="shared" si="33"/>
        <v>-4.0128641842213035</v>
      </c>
      <c r="DM54" s="7">
        <f t="shared" si="4"/>
        <v>28.33994686454651</v>
      </c>
      <c r="DN54" s="89">
        <f t="shared" si="5"/>
        <v>-46.92095340349063</v>
      </c>
      <c r="DO54" s="16">
        <v>1</v>
      </c>
      <c r="DP54" s="2" t="s">
        <v>30</v>
      </c>
      <c r="DQ54" s="6">
        <v>4</v>
      </c>
      <c r="DR54" s="2" t="s">
        <v>42</v>
      </c>
      <c r="DS54" s="2" t="s">
        <v>6</v>
      </c>
      <c r="DT54" s="3">
        <v>43982</v>
      </c>
      <c r="DU54" s="10"/>
      <c r="DV54" s="2">
        <v>1229.69</v>
      </c>
      <c r="DW54" s="2"/>
      <c r="DX54" s="2"/>
      <c r="DY54" s="2"/>
      <c r="DZ54" s="2"/>
      <c r="EA54" s="11">
        <v>1229.69</v>
      </c>
      <c r="EB54" s="12">
        <f t="shared" si="34"/>
        <v>41.5</v>
      </c>
      <c r="EC54" s="13">
        <f t="shared" si="35"/>
        <v>5.257204764164767</v>
      </c>
      <c r="ED54" s="9">
        <f t="shared" si="36"/>
        <v>46.75720476416477</v>
      </c>
      <c r="EE54" s="5">
        <f t="shared" si="37"/>
        <v>135.59589381607782</v>
      </c>
      <c r="EF54" s="2">
        <f t="shared" si="38"/>
        <v>-21.02320819208758</v>
      </c>
      <c r="EG54" s="7">
        <f t="shared" si="39"/>
        <v>114.57268562399024</v>
      </c>
      <c r="EH54" s="89">
        <f t="shared" si="40"/>
        <v>67.65173222049961</v>
      </c>
      <c r="EI54" s="16">
        <v>1</v>
      </c>
      <c r="EJ54" s="2" t="s">
        <v>30</v>
      </c>
      <c r="EK54" s="6">
        <v>4</v>
      </c>
      <c r="EL54" s="2" t="s">
        <v>42</v>
      </c>
      <c r="EM54" s="2" t="s">
        <v>6</v>
      </c>
      <c r="EN54" s="3">
        <v>44013</v>
      </c>
      <c r="EO54" s="10"/>
      <c r="EP54" s="2">
        <v>1263.02</v>
      </c>
      <c r="EQ54" s="2"/>
      <c r="ER54" s="2"/>
      <c r="ES54" s="2"/>
      <c r="ET54" s="2"/>
      <c r="EU54" s="11">
        <v>1263.02</v>
      </c>
      <c r="EV54" s="12">
        <f t="shared" si="41"/>
        <v>33.32999999999993</v>
      </c>
      <c r="EW54" s="13">
        <f t="shared" si="42"/>
        <v>2.193686306321747</v>
      </c>
      <c r="EX54" s="9">
        <f t="shared" si="43"/>
        <v>35.52368630632167</v>
      </c>
      <c r="EY54" s="5">
        <f t="shared" si="44"/>
        <v>103.01869028833285</v>
      </c>
      <c r="EZ54" s="2">
        <f t="shared" si="45"/>
        <v>-17.747041617199866</v>
      </c>
      <c r="FA54" s="7">
        <f t="shared" si="46"/>
        <v>85.27164867113298</v>
      </c>
      <c r="FB54" s="32">
        <f t="shared" si="47"/>
        <v>152.9233808916326</v>
      </c>
      <c r="FC54" s="16">
        <v>1</v>
      </c>
      <c r="FD54" s="2" t="s">
        <v>30</v>
      </c>
      <c r="FE54" s="6">
        <v>4</v>
      </c>
      <c r="FF54" s="2" t="s">
        <v>42</v>
      </c>
      <c r="FG54" s="2" t="s">
        <v>6</v>
      </c>
      <c r="FH54" s="3">
        <v>44013</v>
      </c>
      <c r="FI54" s="10"/>
      <c r="FJ54" s="2">
        <v>1307.67</v>
      </c>
      <c r="FK54" s="2"/>
      <c r="FL54" s="2"/>
      <c r="FM54" s="2"/>
      <c r="FN54" s="2"/>
      <c r="FO54" s="11">
        <v>1307.67</v>
      </c>
      <c r="FP54" s="12">
        <f t="shared" si="48"/>
        <v>44.65000000000009</v>
      </c>
      <c r="FQ54" s="13">
        <f t="shared" si="49"/>
        <v>5.37669232645067</v>
      </c>
      <c r="FR54" s="14">
        <f t="shared" si="50"/>
        <v>50.026692326450764</v>
      </c>
      <c r="FS54" s="5">
        <f t="shared" si="51"/>
        <v>152.5814115956748</v>
      </c>
      <c r="FT54" s="2">
        <f t="shared" si="52"/>
        <v>-27.919308438070676</v>
      </c>
      <c r="FU54" s="7">
        <f t="shared" si="53"/>
        <v>124.66210315760414</v>
      </c>
      <c r="FV54" s="32">
        <f t="shared" si="54"/>
        <v>277.58548404923675</v>
      </c>
      <c r="FW54" s="16">
        <v>1</v>
      </c>
      <c r="FX54" s="2" t="s">
        <v>30</v>
      </c>
    </row>
    <row r="55" spans="17:180" ht="19.5" customHeight="1">
      <c r="Q55" s="6">
        <v>5</v>
      </c>
      <c r="R55" s="2" t="s">
        <v>69</v>
      </c>
      <c r="S55" s="2" t="s">
        <v>70</v>
      </c>
      <c r="T55" s="3">
        <v>43830</v>
      </c>
      <c r="U55" s="35">
        <v>3500</v>
      </c>
      <c r="V55" s="2">
        <v>8163.68</v>
      </c>
      <c r="W55" s="2"/>
      <c r="X55" s="2"/>
      <c r="Y55" s="2"/>
      <c r="Z55" s="2">
        <v>9664.83</v>
      </c>
      <c r="AA55" s="11">
        <v>8163.68</v>
      </c>
      <c r="AB55" s="12">
        <v>592.6100000000006</v>
      </c>
      <c r="AC55" s="13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</v>
      </c>
      <c r="AH55" s="32">
        <v>-2325.9709225298493</v>
      </c>
      <c r="AI55" s="16">
        <v>2</v>
      </c>
      <c r="AJ55" s="2" t="s">
        <v>30</v>
      </c>
      <c r="AK55" s="55">
        <v>5</v>
      </c>
      <c r="AL55" s="56" t="s">
        <v>69</v>
      </c>
      <c r="AM55" s="2" t="s">
        <v>70</v>
      </c>
      <c r="AN55" s="3">
        <v>43861</v>
      </c>
      <c r="AO55" s="35">
        <v>-325.97</v>
      </c>
      <c r="AP55" s="8">
        <v>8782.880000000001</v>
      </c>
      <c r="AQ55" s="8"/>
      <c r="AR55" s="2"/>
      <c r="AS55" s="2"/>
      <c r="AT55" s="2">
        <v>9664.83</v>
      </c>
      <c r="AU55" s="11">
        <f t="shared" si="6"/>
        <v>8782.880000000001</v>
      </c>
      <c r="AV55" s="59">
        <f t="shared" si="7"/>
        <v>619.2000000000007</v>
      </c>
      <c r="AW55" s="13">
        <f t="shared" si="8"/>
        <v>74.30400000000012</v>
      </c>
      <c r="AX55" s="9">
        <f t="shared" si="9"/>
        <v>693.5040000000008</v>
      </c>
      <c r="AY55" s="5">
        <f t="shared" si="10"/>
        <v>2011.1616000000024</v>
      </c>
      <c r="AZ55" s="8">
        <f t="shared" si="11"/>
        <v>-214.61590495186982</v>
      </c>
      <c r="BA55" s="7">
        <f t="shared" si="12"/>
        <v>1796.5456950481325</v>
      </c>
      <c r="BB55" s="32">
        <f t="shared" si="13"/>
        <v>-203.45522748171675</v>
      </c>
      <c r="BC55" s="16">
        <v>2</v>
      </c>
      <c r="BD55" s="2" t="s">
        <v>30</v>
      </c>
      <c r="BE55" s="68">
        <v>5</v>
      </c>
      <c r="BF55" s="2" t="s">
        <v>69</v>
      </c>
      <c r="BG55" s="2" t="s">
        <v>70</v>
      </c>
      <c r="BH55" s="3">
        <v>43890</v>
      </c>
      <c r="BI55" s="35"/>
      <c r="BJ55" s="2">
        <v>9385.710000000001</v>
      </c>
      <c r="BK55" s="2"/>
      <c r="BL55" s="2"/>
      <c r="BM55" s="2"/>
      <c r="BN55" s="2">
        <v>9664.83</v>
      </c>
      <c r="BO55" s="11">
        <v>9385.710000000001</v>
      </c>
      <c r="BP55" s="12">
        <f t="shared" si="14"/>
        <v>602.8299999999999</v>
      </c>
      <c r="BQ55" s="13">
        <f t="shared" si="15"/>
        <v>151.71505718946287</v>
      </c>
      <c r="BR55" s="9">
        <f t="shared" si="16"/>
        <v>754.5450571894628</v>
      </c>
      <c r="BS55" s="5">
        <f t="shared" si="17"/>
        <v>2188.180665849442</v>
      </c>
      <c r="BT55" s="2">
        <f t="shared" si="18"/>
        <v>-215.40464846908708</v>
      </c>
      <c r="BU55" s="7">
        <f t="shared" si="19"/>
        <v>1972.776017380355</v>
      </c>
      <c r="BV55" s="15">
        <f t="shared" si="20"/>
        <v>1769.3207898986382</v>
      </c>
      <c r="BW55" s="16">
        <v>2</v>
      </c>
      <c r="BX55" s="2" t="s">
        <v>30</v>
      </c>
      <c r="BY55" s="6">
        <v>5</v>
      </c>
      <c r="BZ55" s="2" t="s">
        <v>69</v>
      </c>
      <c r="CA55" s="2" t="s">
        <v>70</v>
      </c>
      <c r="CB55" s="3">
        <v>43890</v>
      </c>
      <c r="CC55" s="35">
        <v>1769.32</v>
      </c>
      <c r="CD55" s="2">
        <v>9385.710000000001</v>
      </c>
      <c r="CE55" s="2"/>
      <c r="CF55" s="2"/>
      <c r="CG55" s="2"/>
      <c r="CH55" s="2">
        <v>9664.83</v>
      </c>
      <c r="CI55" s="11">
        <f t="shared" si="21"/>
        <v>9385.710000000001</v>
      </c>
      <c r="CJ55" s="11">
        <f t="shared" si="21"/>
        <v>602.8299999999999</v>
      </c>
      <c r="CK55" s="11">
        <f t="shared" si="21"/>
        <v>151.71505718946287</v>
      </c>
      <c r="CL55" s="11">
        <f t="shared" si="22"/>
        <v>754.5450571894628</v>
      </c>
      <c r="CM55" s="5">
        <f t="shared" si="23"/>
        <v>1632.4522427765678</v>
      </c>
      <c r="CN55" s="8">
        <f t="shared" si="24"/>
        <v>-215.40464846908708</v>
      </c>
      <c r="CO55" s="10">
        <f t="shared" si="25"/>
        <v>1417.0475943074807</v>
      </c>
      <c r="CP55" s="81">
        <f t="shared" si="26"/>
        <v>1417.048384206119</v>
      </c>
      <c r="CQ55" s="16" t="s">
        <v>31</v>
      </c>
      <c r="CR55" s="2" t="s">
        <v>32</v>
      </c>
      <c r="CV55" s="6">
        <v>5</v>
      </c>
      <c r="CW55" s="2" t="s">
        <v>69</v>
      </c>
      <c r="CX55" s="2" t="s">
        <v>70</v>
      </c>
      <c r="CY55" s="3">
        <v>43951</v>
      </c>
      <c r="CZ55" s="35">
        <v>1417.05</v>
      </c>
      <c r="DA55" s="88">
        <v>10841.630000000001</v>
      </c>
      <c r="DB55" s="2"/>
      <c r="DC55" s="2"/>
      <c r="DD55" s="2"/>
      <c r="DE55" s="2">
        <v>9664.83</v>
      </c>
      <c r="DF55" s="80">
        <f t="shared" si="27"/>
        <v>10841.630000000001</v>
      </c>
      <c r="DG55" s="12">
        <f t="shared" si="28"/>
        <v>1455.92</v>
      </c>
      <c r="DH55" s="13">
        <f t="shared" si="29"/>
        <v>143.12979301973618</v>
      </c>
      <c r="DI55" s="9">
        <f t="shared" si="30"/>
        <v>1599.0497930197362</v>
      </c>
      <c r="DJ55" s="8">
        <f t="shared" si="31"/>
        <v>4637.2443997572345</v>
      </c>
      <c r="DK55" s="5">
        <f t="shared" si="32"/>
        <v>3004.7921569806667</v>
      </c>
      <c r="DL55" s="2">
        <f t="shared" si="33"/>
        <v>-372.6978409882571</v>
      </c>
      <c r="DM55" s="7">
        <f t="shared" si="4"/>
        <v>2632.0943159924095</v>
      </c>
      <c r="DN55" s="89">
        <f t="shared" si="5"/>
        <v>2632.0927001985283</v>
      </c>
      <c r="DO55" s="16">
        <v>2</v>
      </c>
      <c r="DP55" s="2" t="s">
        <v>30</v>
      </c>
      <c r="DQ55" s="6">
        <v>5</v>
      </c>
      <c r="DR55" s="2" t="s">
        <v>69</v>
      </c>
      <c r="DS55" s="2" t="s">
        <v>70</v>
      </c>
      <c r="DT55" s="3">
        <v>43982</v>
      </c>
      <c r="DU55" s="10"/>
      <c r="DV55" s="2">
        <v>11394.7</v>
      </c>
      <c r="DW55" s="2"/>
      <c r="DX55" s="2"/>
      <c r="DY55" s="2"/>
      <c r="DZ55" s="2">
        <v>9664.83</v>
      </c>
      <c r="EA55" s="11">
        <v>11394.7</v>
      </c>
      <c r="EB55" s="12">
        <f t="shared" si="34"/>
        <v>553.0699999999997</v>
      </c>
      <c r="EC55" s="13">
        <f t="shared" si="35"/>
        <v>70.06270455220736</v>
      </c>
      <c r="ED55" s="9">
        <f t="shared" si="36"/>
        <v>623.1327045522071</v>
      </c>
      <c r="EE55" s="5">
        <f t="shared" si="37"/>
        <v>1807.0848432014004</v>
      </c>
      <c r="EF55" s="2">
        <f t="shared" si="38"/>
        <v>-280.17604228428604</v>
      </c>
      <c r="EG55" s="7">
        <f t="shared" si="39"/>
        <v>1526.9088009171144</v>
      </c>
      <c r="EH55" s="89">
        <f t="shared" si="40"/>
        <v>4159.001501115643</v>
      </c>
      <c r="EI55" s="16">
        <v>2</v>
      </c>
      <c r="EJ55" s="2" t="s">
        <v>30</v>
      </c>
      <c r="EK55" s="6">
        <v>5</v>
      </c>
      <c r="EL55" s="2" t="s">
        <v>69</v>
      </c>
      <c r="EM55" s="2" t="s">
        <v>70</v>
      </c>
      <c r="EN55" s="3">
        <v>44013</v>
      </c>
      <c r="EO55" s="10">
        <v>4159</v>
      </c>
      <c r="EP55" s="2">
        <v>12120.550000000001</v>
      </c>
      <c r="EQ55" s="2"/>
      <c r="ER55" s="2"/>
      <c r="ES55" s="2"/>
      <c r="ET55" s="2">
        <v>9664.83</v>
      </c>
      <c r="EU55" s="11">
        <v>12120.550000000001</v>
      </c>
      <c r="EV55" s="12">
        <f t="shared" si="41"/>
        <v>725.8500000000004</v>
      </c>
      <c r="EW55" s="13">
        <f t="shared" si="42"/>
        <v>47.773393502659594</v>
      </c>
      <c r="EX55" s="9">
        <f t="shared" si="43"/>
        <v>773.62339350266</v>
      </c>
      <c r="EY55" s="5">
        <f t="shared" si="44"/>
        <v>2243.5078411577138</v>
      </c>
      <c r="EZ55" s="2">
        <f t="shared" si="45"/>
        <v>-386.48935367070385</v>
      </c>
      <c r="FA55" s="7">
        <f t="shared" si="46"/>
        <v>1857.01848748701</v>
      </c>
      <c r="FB55" s="32">
        <f t="shared" si="47"/>
        <v>1857.0199886026528</v>
      </c>
      <c r="FC55" s="16">
        <v>2</v>
      </c>
      <c r="FD55" s="2" t="s">
        <v>30</v>
      </c>
      <c r="FE55" s="6">
        <v>5</v>
      </c>
      <c r="FF55" s="2" t="s">
        <v>69</v>
      </c>
      <c r="FG55" s="2" t="s">
        <v>70</v>
      </c>
      <c r="FH55" s="3">
        <v>44013</v>
      </c>
      <c r="FI55" s="10">
        <v>1857.02</v>
      </c>
      <c r="FJ55" s="2">
        <v>12591.87</v>
      </c>
      <c r="FK55" s="2"/>
      <c r="FL55" s="2"/>
      <c r="FM55" s="2"/>
      <c r="FN55" s="2">
        <v>9664.83</v>
      </c>
      <c r="FO55" s="11">
        <v>12591.87</v>
      </c>
      <c r="FP55" s="12">
        <f t="shared" si="48"/>
        <v>471.3199999999997</v>
      </c>
      <c r="FQ55" s="13">
        <f t="shared" si="49"/>
        <v>56.75571393735102</v>
      </c>
      <c r="FR55" s="14">
        <f t="shared" si="50"/>
        <v>528.0757139373508</v>
      </c>
      <c r="FS55" s="5">
        <f t="shared" si="51"/>
        <v>1610.6309275089197</v>
      </c>
      <c r="FT55" s="2">
        <f t="shared" si="52"/>
        <v>-294.7128432929773</v>
      </c>
      <c r="FU55" s="7">
        <f t="shared" si="53"/>
        <v>1315.9180842159424</v>
      </c>
      <c r="FV55" s="32">
        <f t="shared" si="54"/>
        <v>1315.9180728185952</v>
      </c>
      <c r="FW55" s="16">
        <v>2</v>
      </c>
      <c r="FX55" s="2" t="s">
        <v>30</v>
      </c>
    </row>
    <row r="56" spans="17:180" ht="19.5" customHeight="1">
      <c r="Q56" s="6">
        <v>6</v>
      </c>
      <c r="R56" s="2" t="s">
        <v>43</v>
      </c>
      <c r="S56" s="2" t="s">
        <v>36</v>
      </c>
      <c r="T56" s="3">
        <v>43830</v>
      </c>
      <c r="U56" s="35">
        <v>2258</v>
      </c>
      <c r="V56" s="2">
        <v>18274.96</v>
      </c>
      <c r="W56" s="2"/>
      <c r="X56" s="2"/>
      <c r="Y56" s="2"/>
      <c r="Z56" s="2">
        <v>8268.33</v>
      </c>
      <c r="AA56" s="11">
        <v>18274.96</v>
      </c>
      <c r="AB56" s="12">
        <v>480.52000000000044</v>
      </c>
      <c r="AC56" s="13">
        <v>57.66240000000009</v>
      </c>
      <c r="AD56" s="9">
        <v>538.1824000000005</v>
      </c>
      <c r="AE56" s="5">
        <v>1560.7289600000013</v>
      </c>
      <c r="AF56" s="2">
        <v>-158.76055731469398</v>
      </c>
      <c r="AG56" s="7">
        <v>1401.9684026853074</v>
      </c>
      <c r="AH56" s="32">
        <v>1401.7276053982969</v>
      </c>
      <c r="AI56" s="16">
        <v>2</v>
      </c>
      <c r="AJ56" s="2" t="s">
        <v>30</v>
      </c>
      <c r="AK56" s="55">
        <v>6</v>
      </c>
      <c r="AL56" s="56" t="s">
        <v>43</v>
      </c>
      <c r="AM56" s="2" t="s">
        <v>36</v>
      </c>
      <c r="AN56" s="3">
        <v>43861</v>
      </c>
      <c r="AO56" s="35"/>
      <c r="AP56" s="8">
        <v>18776.97</v>
      </c>
      <c r="AQ56" s="8"/>
      <c r="AR56" s="2"/>
      <c r="AS56" s="2"/>
      <c r="AT56" s="2">
        <v>8268.33</v>
      </c>
      <c r="AU56" s="11">
        <f t="shared" si="6"/>
        <v>18776.97</v>
      </c>
      <c r="AV56" s="59">
        <f t="shared" si="7"/>
        <v>502.01000000000204</v>
      </c>
      <c r="AW56" s="13">
        <f t="shared" si="8"/>
        <v>60.24120000000027</v>
      </c>
      <c r="AX56" s="9">
        <f t="shared" si="9"/>
        <v>562.2512000000023</v>
      </c>
      <c r="AY56" s="5">
        <f t="shared" si="10"/>
        <v>1630.5284800000068</v>
      </c>
      <c r="AZ56" s="8">
        <f t="shared" si="11"/>
        <v>-173.99762668748141</v>
      </c>
      <c r="BA56" s="7">
        <f t="shared" si="12"/>
        <v>1456.5308533125253</v>
      </c>
      <c r="BB56" s="32">
        <f t="shared" si="13"/>
        <v>2858.258458710822</v>
      </c>
      <c r="BC56" s="16">
        <v>2</v>
      </c>
      <c r="BD56" s="2" t="s">
        <v>30</v>
      </c>
      <c r="BE56" s="68">
        <v>6</v>
      </c>
      <c r="BF56" s="2" t="s">
        <v>43</v>
      </c>
      <c r="BG56" s="2" t="s">
        <v>36</v>
      </c>
      <c r="BH56" s="3">
        <v>43890</v>
      </c>
      <c r="BI56" s="35">
        <v>2860</v>
      </c>
      <c r="BJ56" s="2">
        <v>19176.760000000002</v>
      </c>
      <c r="BK56" s="2"/>
      <c r="BL56" s="2"/>
      <c r="BM56" s="2"/>
      <c r="BN56" s="2">
        <v>8268.33</v>
      </c>
      <c r="BO56" s="11">
        <v>19176.760000000002</v>
      </c>
      <c r="BP56" s="12">
        <f t="shared" si="14"/>
        <v>399.7900000000009</v>
      </c>
      <c r="BQ56" s="13">
        <f t="shared" si="15"/>
        <v>100.61570046908</v>
      </c>
      <c r="BR56" s="9">
        <f t="shared" si="16"/>
        <v>500.4057004690809</v>
      </c>
      <c r="BS56" s="5">
        <f t="shared" si="17"/>
        <v>1451.1765313603346</v>
      </c>
      <c r="BT56" s="2">
        <f t="shared" si="18"/>
        <v>-142.85391306248283</v>
      </c>
      <c r="BU56" s="7">
        <f t="shared" si="19"/>
        <v>1308.3226182978517</v>
      </c>
      <c r="BV56" s="15">
        <f t="shared" si="20"/>
        <v>1306.581077008674</v>
      </c>
      <c r="BW56" s="16">
        <v>2</v>
      </c>
      <c r="BX56" s="2" t="s">
        <v>30</v>
      </c>
      <c r="BY56" s="6">
        <v>6</v>
      </c>
      <c r="BZ56" s="2" t="s">
        <v>43</v>
      </c>
      <c r="CA56" s="2" t="s">
        <v>36</v>
      </c>
      <c r="CB56" s="3">
        <v>43890</v>
      </c>
      <c r="CC56" s="35"/>
      <c r="CD56" s="2">
        <v>19176.760000000002</v>
      </c>
      <c r="CE56" s="2"/>
      <c r="CF56" s="2"/>
      <c r="CG56" s="2"/>
      <c r="CH56" s="2">
        <v>8268.33</v>
      </c>
      <c r="CI56" s="11">
        <f t="shared" si="21"/>
        <v>19176.760000000002</v>
      </c>
      <c r="CJ56" s="11">
        <f t="shared" si="21"/>
        <v>399.7900000000009</v>
      </c>
      <c r="CK56" s="11">
        <f t="shared" si="21"/>
        <v>100.61570046908</v>
      </c>
      <c r="CL56" s="11">
        <f t="shared" si="22"/>
        <v>500.4057004690809</v>
      </c>
      <c r="CM56" s="5">
        <f t="shared" si="23"/>
        <v>1082.6237614910433</v>
      </c>
      <c r="CN56" s="8">
        <f t="shared" si="24"/>
        <v>-142.85391306248286</v>
      </c>
      <c r="CO56" s="10">
        <f t="shared" si="25"/>
        <v>939.7698484285604</v>
      </c>
      <c r="CP56" s="81">
        <f t="shared" si="26"/>
        <v>2246.3509254372343</v>
      </c>
      <c r="CQ56" s="16" t="s">
        <v>31</v>
      </c>
      <c r="CR56" s="2" t="s">
        <v>32</v>
      </c>
      <c r="CV56" s="6">
        <v>6</v>
      </c>
      <c r="CW56" s="2" t="s">
        <v>43</v>
      </c>
      <c r="CX56" s="2" t="s">
        <v>36</v>
      </c>
      <c r="CY56" s="3">
        <v>43951</v>
      </c>
      <c r="CZ56" s="35">
        <v>2250</v>
      </c>
      <c r="DA56" s="88">
        <v>19957.170000000002</v>
      </c>
      <c r="DB56" s="2"/>
      <c r="DC56" s="2"/>
      <c r="DD56" s="2"/>
      <c r="DE56" s="2">
        <v>8268.33</v>
      </c>
      <c r="DF56" s="80">
        <f t="shared" si="27"/>
        <v>19957.170000000002</v>
      </c>
      <c r="DG56" s="12">
        <f t="shared" si="28"/>
        <v>780.4099999999999</v>
      </c>
      <c r="DH56" s="13">
        <f t="shared" si="29"/>
        <v>76.72119468826054</v>
      </c>
      <c r="DI56" s="9">
        <f t="shared" si="30"/>
        <v>857.1311946882604</v>
      </c>
      <c r="DJ56" s="8">
        <f t="shared" si="31"/>
        <v>2485.680464595955</v>
      </c>
      <c r="DK56" s="5">
        <f t="shared" si="32"/>
        <v>1403.0567031049118</v>
      </c>
      <c r="DL56" s="2">
        <f t="shared" si="33"/>
        <v>-174.02741245063334</v>
      </c>
      <c r="DM56" s="7">
        <f t="shared" si="4"/>
        <v>1229.0292906542784</v>
      </c>
      <c r="DN56" s="89">
        <f t="shared" si="5"/>
        <v>1225.3802160915127</v>
      </c>
      <c r="DO56" s="16">
        <v>2</v>
      </c>
      <c r="DP56" s="2" t="s">
        <v>30</v>
      </c>
      <c r="DQ56" s="6">
        <v>6</v>
      </c>
      <c r="DR56" s="2" t="s">
        <v>43</v>
      </c>
      <c r="DS56" s="2" t="s">
        <v>36</v>
      </c>
      <c r="DT56" s="3">
        <v>43982</v>
      </c>
      <c r="DU56" s="10"/>
      <c r="DV56" s="2">
        <v>20386.04</v>
      </c>
      <c r="DW56" s="2"/>
      <c r="DX56" s="2"/>
      <c r="DY56" s="2"/>
      <c r="DZ56" s="2">
        <v>8268.33</v>
      </c>
      <c r="EA56" s="11">
        <v>20386.04</v>
      </c>
      <c r="EB56" s="12">
        <f t="shared" si="34"/>
        <v>428.869999999999</v>
      </c>
      <c r="EC56" s="13">
        <f t="shared" si="35"/>
        <v>54.32909414957441</v>
      </c>
      <c r="ED56" s="9">
        <f t="shared" si="36"/>
        <v>483.1990941495734</v>
      </c>
      <c r="EE56" s="5">
        <f t="shared" si="37"/>
        <v>1401.2773730337628</v>
      </c>
      <c r="EF56" s="2">
        <f t="shared" si="38"/>
        <v>-217.25839270700192</v>
      </c>
      <c r="EG56" s="7">
        <f t="shared" si="39"/>
        <v>1184.0189803267608</v>
      </c>
      <c r="EH56" s="89">
        <f t="shared" si="40"/>
        <v>2409.3991964182733</v>
      </c>
      <c r="EI56" s="16">
        <v>2</v>
      </c>
      <c r="EJ56" s="2" t="s">
        <v>30</v>
      </c>
      <c r="EK56" s="6">
        <v>6</v>
      </c>
      <c r="EL56" s="2" t="s">
        <v>43</v>
      </c>
      <c r="EM56" s="2" t="s">
        <v>36</v>
      </c>
      <c r="EN56" s="3">
        <v>44013</v>
      </c>
      <c r="EO56" s="10"/>
      <c r="EP56" s="2">
        <v>20719.31</v>
      </c>
      <c r="EQ56" s="2"/>
      <c r="ER56" s="2"/>
      <c r="ES56" s="2"/>
      <c r="ET56" s="2">
        <v>8268.33</v>
      </c>
      <c r="EU56" s="11">
        <v>20719.31</v>
      </c>
      <c r="EV56" s="12">
        <f t="shared" si="41"/>
        <v>333.27000000000044</v>
      </c>
      <c r="EW56" s="13">
        <f t="shared" si="42"/>
        <v>21.934888548090345</v>
      </c>
      <c r="EX56" s="9">
        <f t="shared" si="43"/>
        <v>355.20488854809076</v>
      </c>
      <c r="EY56" s="5">
        <f t="shared" si="44"/>
        <v>1030.0941767894633</v>
      </c>
      <c r="EZ56" s="2">
        <f t="shared" si="45"/>
        <v>-177.45444223715035</v>
      </c>
      <c r="FA56" s="7">
        <f t="shared" si="46"/>
        <v>852.6397345523129</v>
      </c>
      <c r="FB56" s="32">
        <f t="shared" si="47"/>
        <v>3262.038930970586</v>
      </c>
      <c r="FC56" s="16">
        <v>2</v>
      </c>
      <c r="FD56" s="2" t="s">
        <v>30</v>
      </c>
      <c r="FE56" s="6">
        <v>6</v>
      </c>
      <c r="FF56" s="2" t="s">
        <v>43</v>
      </c>
      <c r="FG56" s="2" t="s">
        <v>36</v>
      </c>
      <c r="FH56" s="3">
        <v>44013</v>
      </c>
      <c r="FI56" s="10">
        <v>3262</v>
      </c>
      <c r="FJ56" s="2">
        <v>21054.8</v>
      </c>
      <c r="FK56" s="2"/>
      <c r="FL56" s="2"/>
      <c r="FM56" s="2"/>
      <c r="FN56" s="2">
        <v>8268.33</v>
      </c>
      <c r="FO56" s="11">
        <v>21054.8</v>
      </c>
      <c r="FP56" s="12">
        <f t="shared" si="48"/>
        <v>335.48999999999796</v>
      </c>
      <c r="FQ56" s="13">
        <f t="shared" si="49"/>
        <v>40.39924991267459</v>
      </c>
      <c r="FR56" s="14">
        <f t="shared" si="50"/>
        <v>375.88924991267254</v>
      </c>
      <c r="FS56" s="5">
        <f t="shared" si="51"/>
        <v>1146.4622122336511</v>
      </c>
      <c r="FT56" s="2">
        <f t="shared" si="52"/>
        <v>-209.77936814979293</v>
      </c>
      <c r="FU56" s="7">
        <f t="shared" si="53"/>
        <v>936.6828440838582</v>
      </c>
      <c r="FV56" s="32">
        <f t="shared" si="54"/>
        <v>936.7217750544443</v>
      </c>
      <c r="FW56" s="16">
        <v>2</v>
      </c>
      <c r="FX56" s="2" t="s">
        <v>30</v>
      </c>
    </row>
    <row r="57" spans="17:180" ht="19.5" customHeight="1">
      <c r="Q57" s="6">
        <v>7</v>
      </c>
      <c r="R57" s="2" t="s">
        <v>44</v>
      </c>
      <c r="S57" s="2" t="s">
        <v>66</v>
      </c>
      <c r="T57" s="3">
        <v>43830</v>
      </c>
      <c r="U57" s="35"/>
      <c r="V57" s="2">
        <v>3526.94</v>
      </c>
      <c r="W57" s="2"/>
      <c r="X57" s="2"/>
      <c r="Y57" s="2"/>
      <c r="Z57" s="2">
        <v>-1433.3799999999999</v>
      </c>
      <c r="AA57" s="11">
        <v>3526.94</v>
      </c>
      <c r="AB57" s="12">
        <v>0</v>
      </c>
      <c r="AC57" s="13">
        <v>0</v>
      </c>
      <c r="AD57" s="9">
        <v>0</v>
      </c>
      <c r="AE57" s="5">
        <v>0</v>
      </c>
      <c r="AF57" s="2">
        <v>0</v>
      </c>
      <c r="AG57" s="7">
        <v>0</v>
      </c>
      <c r="AH57" s="32">
        <v>-289.173760573594</v>
      </c>
      <c r="AI57" s="16">
        <v>2</v>
      </c>
      <c r="AJ57" s="2" t="s">
        <v>30</v>
      </c>
      <c r="AK57" s="55">
        <v>7</v>
      </c>
      <c r="AL57" s="56" t="s">
        <v>44</v>
      </c>
      <c r="AM57" s="2" t="s">
        <v>66</v>
      </c>
      <c r="AN57" s="3">
        <v>43861</v>
      </c>
      <c r="AO57" s="35"/>
      <c r="AP57" s="8">
        <v>3526.94</v>
      </c>
      <c r="AQ57" s="8"/>
      <c r="AR57" s="2"/>
      <c r="AS57" s="2"/>
      <c r="AT57" s="2">
        <v>-1433.3799999999999</v>
      </c>
      <c r="AU57" s="11">
        <f t="shared" si="6"/>
        <v>3526.94</v>
      </c>
      <c r="AV57" s="59">
        <f t="shared" si="7"/>
        <v>0</v>
      </c>
      <c r="AW57" s="13">
        <f t="shared" si="8"/>
        <v>0</v>
      </c>
      <c r="AX57" s="9">
        <f t="shared" si="9"/>
        <v>0</v>
      </c>
      <c r="AY57" s="5">
        <f t="shared" si="10"/>
        <v>0</v>
      </c>
      <c r="AZ57" s="8">
        <f t="shared" si="11"/>
        <v>0</v>
      </c>
      <c r="BA57" s="7">
        <f t="shared" si="12"/>
        <v>0</v>
      </c>
      <c r="BB57" s="32">
        <f t="shared" si="13"/>
        <v>-289.173760573594</v>
      </c>
      <c r="BC57" s="16">
        <v>2</v>
      </c>
      <c r="BD57" s="2" t="s">
        <v>30</v>
      </c>
      <c r="BE57" s="68">
        <v>7</v>
      </c>
      <c r="BF57" s="2" t="s">
        <v>44</v>
      </c>
      <c r="BG57" s="2" t="s">
        <v>66</v>
      </c>
      <c r="BH57" s="3">
        <v>43890</v>
      </c>
      <c r="BI57" s="35"/>
      <c r="BJ57" s="2">
        <v>3526.94</v>
      </c>
      <c r="BK57" s="2"/>
      <c r="BL57" s="2"/>
      <c r="BM57" s="2"/>
      <c r="BN57" s="2">
        <v>-1433.3799999999999</v>
      </c>
      <c r="BO57" s="11">
        <v>3526.94</v>
      </c>
      <c r="BP57" s="12">
        <f t="shared" si="14"/>
        <v>0</v>
      </c>
      <c r="BQ57" s="13">
        <f t="shared" si="15"/>
        <v>0</v>
      </c>
      <c r="BR57" s="9">
        <f t="shared" si="16"/>
        <v>0</v>
      </c>
      <c r="BS57" s="5">
        <f t="shared" si="17"/>
        <v>0</v>
      </c>
      <c r="BT57" s="2">
        <f t="shared" si="18"/>
        <v>0</v>
      </c>
      <c r="BU57" s="7">
        <f t="shared" si="19"/>
        <v>0</v>
      </c>
      <c r="BV57" s="15">
        <f t="shared" si="20"/>
        <v>-289.173760573594</v>
      </c>
      <c r="BW57" s="16">
        <v>2</v>
      </c>
      <c r="BX57" s="2" t="s">
        <v>30</v>
      </c>
      <c r="BY57" s="6">
        <v>7</v>
      </c>
      <c r="BZ57" s="2" t="s">
        <v>44</v>
      </c>
      <c r="CA57" s="2" t="s">
        <v>66</v>
      </c>
      <c r="CB57" s="3">
        <v>43890</v>
      </c>
      <c r="CC57" s="35"/>
      <c r="CD57" s="2">
        <v>3526.94</v>
      </c>
      <c r="CE57" s="2"/>
      <c r="CF57" s="2"/>
      <c r="CG57" s="2"/>
      <c r="CH57" s="2">
        <v>-1433.3799999999999</v>
      </c>
      <c r="CI57" s="11">
        <f t="shared" si="21"/>
        <v>3526.94</v>
      </c>
      <c r="CJ57" s="11">
        <f t="shared" si="21"/>
        <v>0</v>
      </c>
      <c r="CK57" s="11">
        <f t="shared" si="21"/>
        <v>0</v>
      </c>
      <c r="CL57" s="11">
        <f t="shared" si="22"/>
        <v>0</v>
      </c>
      <c r="CM57" s="5">
        <f t="shared" si="23"/>
        <v>0</v>
      </c>
      <c r="CN57" s="8">
        <f t="shared" si="24"/>
        <v>0</v>
      </c>
      <c r="CO57" s="10">
        <f t="shared" si="25"/>
        <v>0</v>
      </c>
      <c r="CP57" s="81">
        <f t="shared" si="26"/>
        <v>-289.173760573594</v>
      </c>
      <c r="CQ57" s="16" t="s">
        <v>31</v>
      </c>
      <c r="CR57" s="2" t="s">
        <v>32</v>
      </c>
      <c r="CV57" s="6">
        <v>7</v>
      </c>
      <c r="CW57" s="2" t="s">
        <v>44</v>
      </c>
      <c r="CX57" s="2" t="s">
        <v>66</v>
      </c>
      <c r="CY57" s="3">
        <v>43951</v>
      </c>
      <c r="CZ57" s="35"/>
      <c r="DA57" s="88">
        <v>3533.36</v>
      </c>
      <c r="DB57" s="2"/>
      <c r="DC57" s="2"/>
      <c r="DD57" s="2"/>
      <c r="DE57" s="2">
        <v>-1433.3799999999999</v>
      </c>
      <c r="DF57" s="80">
        <f t="shared" si="27"/>
        <v>3533.36</v>
      </c>
      <c r="DG57" s="12">
        <f t="shared" si="28"/>
        <v>6.420000000000073</v>
      </c>
      <c r="DH57" s="13">
        <f t="shared" si="29"/>
        <v>0.6311426940949479</v>
      </c>
      <c r="DI57" s="9">
        <f t="shared" si="30"/>
        <v>7.051142694095021</v>
      </c>
      <c r="DJ57" s="8">
        <f t="shared" si="31"/>
        <v>20.44831381287556</v>
      </c>
      <c r="DK57" s="5">
        <f t="shared" si="32"/>
        <v>20.44831381287556</v>
      </c>
      <c r="DL57" s="2">
        <f t="shared" si="33"/>
        <v>-2.5362960270659785</v>
      </c>
      <c r="DM57" s="7">
        <f t="shared" si="4"/>
        <v>17.91201778580958</v>
      </c>
      <c r="DN57" s="89">
        <f t="shared" si="5"/>
        <v>-271.26174278778444</v>
      </c>
      <c r="DO57" s="16">
        <v>2</v>
      </c>
      <c r="DP57" s="2" t="s">
        <v>30</v>
      </c>
      <c r="DQ57" s="6">
        <v>7</v>
      </c>
      <c r="DR57" s="2" t="s">
        <v>44</v>
      </c>
      <c r="DS57" s="2" t="s">
        <v>66</v>
      </c>
      <c r="DT57" s="3">
        <v>43982</v>
      </c>
      <c r="DU57" s="10"/>
      <c r="DV57" s="2">
        <v>3602.4300000000003</v>
      </c>
      <c r="DW57" s="2"/>
      <c r="DX57" s="2"/>
      <c r="DY57" s="2"/>
      <c r="DZ57" s="2">
        <v>-1433.3799999999999</v>
      </c>
      <c r="EA57" s="11">
        <v>3602.4300000000003</v>
      </c>
      <c r="EB57" s="12">
        <f t="shared" si="34"/>
        <v>69.07000000000016</v>
      </c>
      <c r="EC57" s="13">
        <f t="shared" si="35"/>
        <v>8.749762242430393</v>
      </c>
      <c r="ED57" s="9">
        <f t="shared" si="36"/>
        <v>77.81976224243056</v>
      </c>
      <c r="EE57" s="5">
        <f t="shared" si="37"/>
        <v>225.6773105030486</v>
      </c>
      <c r="EF57" s="2">
        <f t="shared" si="38"/>
        <v>-34.989710598252834</v>
      </c>
      <c r="EG57" s="7">
        <f t="shared" si="39"/>
        <v>190.68759990479577</v>
      </c>
      <c r="EH57" s="89">
        <f t="shared" si="40"/>
        <v>-80.57414288298867</v>
      </c>
      <c r="EI57" s="16">
        <v>2</v>
      </c>
      <c r="EJ57" s="2" t="s">
        <v>30</v>
      </c>
      <c r="EK57" s="6">
        <v>7</v>
      </c>
      <c r="EL57" s="2" t="s">
        <v>44</v>
      </c>
      <c r="EM57" s="2" t="s">
        <v>66</v>
      </c>
      <c r="EN57" s="3">
        <v>44013</v>
      </c>
      <c r="EO57" s="10"/>
      <c r="EP57" s="2">
        <v>3687.63</v>
      </c>
      <c r="EQ57" s="2"/>
      <c r="ER57" s="2"/>
      <c r="ES57" s="2"/>
      <c r="ET57" s="2">
        <v>-1433.3799999999999</v>
      </c>
      <c r="EU57" s="11">
        <v>3687.63</v>
      </c>
      <c r="EV57" s="12">
        <f t="shared" si="41"/>
        <v>85.19999999999982</v>
      </c>
      <c r="EW57" s="13">
        <f t="shared" si="42"/>
        <v>5.607622961254512</v>
      </c>
      <c r="EX57" s="9">
        <f t="shared" si="43"/>
        <v>90.80762296125432</v>
      </c>
      <c r="EY57" s="5">
        <f t="shared" si="44"/>
        <v>263.34210658763755</v>
      </c>
      <c r="EZ57" s="2">
        <f t="shared" si="45"/>
        <v>-45.36597497105997</v>
      </c>
      <c r="FA57" s="7">
        <f t="shared" si="46"/>
        <v>217.97613161657756</v>
      </c>
      <c r="FB57" s="32">
        <f t="shared" si="47"/>
        <v>137.4019887335889</v>
      </c>
      <c r="FC57" s="16">
        <v>2</v>
      </c>
      <c r="FD57" s="2" t="s">
        <v>30</v>
      </c>
      <c r="FE57" s="6">
        <v>7</v>
      </c>
      <c r="FF57" s="2" t="s">
        <v>44</v>
      </c>
      <c r="FG57" s="2" t="s">
        <v>66</v>
      </c>
      <c r="FH57" s="3">
        <v>44013</v>
      </c>
      <c r="FI57" s="10">
        <v>1000</v>
      </c>
      <c r="FJ57" s="2">
        <v>3764.1800000000003</v>
      </c>
      <c r="FK57" s="2"/>
      <c r="FL57" s="2"/>
      <c r="FM57" s="2"/>
      <c r="FN57" s="2">
        <v>-1433.3799999999999</v>
      </c>
      <c r="FO57" s="11">
        <v>3764.1800000000003</v>
      </c>
      <c r="FP57" s="12">
        <f t="shared" si="48"/>
        <v>76.55000000000018</v>
      </c>
      <c r="FQ57" s="13">
        <f t="shared" si="49"/>
        <v>9.218046978494936</v>
      </c>
      <c r="FR57" s="14">
        <f t="shared" si="50"/>
        <v>85.76804697849512</v>
      </c>
      <c r="FS57" s="5">
        <f t="shared" si="51"/>
        <v>261.5925432844101</v>
      </c>
      <c r="FT57" s="2">
        <f t="shared" si="52"/>
        <v>-47.86613798285131</v>
      </c>
      <c r="FU57" s="7">
        <f t="shared" si="53"/>
        <v>213.7264053015588</v>
      </c>
      <c r="FV57" s="32">
        <f t="shared" si="54"/>
        <v>-648.8716059648523</v>
      </c>
      <c r="FW57" s="16">
        <v>2</v>
      </c>
      <c r="FX57" s="2" t="s">
        <v>30</v>
      </c>
    </row>
    <row r="58" spans="17:180" ht="19.5" customHeight="1">
      <c r="Q58" s="6">
        <v>8</v>
      </c>
      <c r="R58" s="2" t="s">
        <v>45</v>
      </c>
      <c r="S58" s="2" t="s">
        <v>11</v>
      </c>
      <c r="T58" s="3">
        <v>43830</v>
      </c>
      <c r="U58" s="35"/>
      <c r="V58" s="2">
        <v>3284.8</v>
      </c>
      <c r="W58" s="2"/>
      <c r="X58" s="2"/>
      <c r="Y58" s="2"/>
      <c r="Z58" s="2"/>
      <c r="AA58" s="11">
        <v>3284.8</v>
      </c>
      <c r="AB58" s="12">
        <v>19.26000000000022</v>
      </c>
      <c r="AC58" s="13">
        <v>2.311200000000028</v>
      </c>
      <c r="AD58" s="9">
        <v>21.571200000000246</v>
      </c>
      <c r="AE58" s="5">
        <v>62.55648000000071</v>
      </c>
      <c r="AF58" s="2">
        <v>-6.363373707402477</v>
      </c>
      <c r="AG58" s="7">
        <v>56.19310629259823</v>
      </c>
      <c r="AH58" s="32">
        <v>-84.14673877876075</v>
      </c>
      <c r="AI58" s="16">
        <v>1</v>
      </c>
      <c r="AJ58" s="2" t="s">
        <v>30</v>
      </c>
      <c r="AK58" s="55">
        <v>8</v>
      </c>
      <c r="AL58" s="56" t="s">
        <v>45</v>
      </c>
      <c r="AM58" s="2" t="s">
        <v>11</v>
      </c>
      <c r="AN58" s="3">
        <v>43861</v>
      </c>
      <c r="AO58" s="35"/>
      <c r="AP58" s="8">
        <v>3310.9500000000003</v>
      </c>
      <c r="AQ58" s="8"/>
      <c r="AR58" s="2"/>
      <c r="AS58" s="2"/>
      <c r="AT58" s="2"/>
      <c r="AU58" s="11">
        <f t="shared" si="6"/>
        <v>3310.9500000000003</v>
      </c>
      <c r="AV58" s="59">
        <f t="shared" si="7"/>
        <v>26.15000000000009</v>
      </c>
      <c r="AW58" s="13">
        <f t="shared" si="8"/>
        <v>3.1380000000000123</v>
      </c>
      <c r="AX58" s="9">
        <f t="shared" si="9"/>
        <v>29.288000000000103</v>
      </c>
      <c r="AY58" s="5">
        <f t="shared" si="10"/>
        <v>84.9352000000003</v>
      </c>
      <c r="AZ58" s="8">
        <f t="shared" si="11"/>
        <v>-9.063640042783282</v>
      </c>
      <c r="BA58" s="7">
        <f t="shared" si="12"/>
        <v>75.87155995721702</v>
      </c>
      <c r="BB58" s="32">
        <f t="shared" si="13"/>
        <v>-8.275178821543733</v>
      </c>
      <c r="BC58" s="16">
        <v>1</v>
      </c>
      <c r="BD58" s="2" t="s">
        <v>30</v>
      </c>
      <c r="BE58" s="68">
        <v>8</v>
      </c>
      <c r="BF58" s="2" t="s">
        <v>45</v>
      </c>
      <c r="BG58" s="2" t="s">
        <v>11</v>
      </c>
      <c r="BH58" s="3">
        <v>43890</v>
      </c>
      <c r="BI58" s="35"/>
      <c r="BJ58" s="2">
        <v>3311.88</v>
      </c>
      <c r="BK58" s="2"/>
      <c r="BL58" s="2"/>
      <c r="BM58" s="2"/>
      <c r="BN58" s="2"/>
      <c r="BO58" s="11">
        <v>3311.88</v>
      </c>
      <c r="BP58" s="12">
        <f t="shared" si="14"/>
        <v>0.9299999999998363</v>
      </c>
      <c r="BQ58" s="13">
        <f t="shared" si="15"/>
        <v>0.23405438214119345</v>
      </c>
      <c r="BR58" s="9">
        <f t="shared" si="16"/>
        <v>1.1640543821410296</v>
      </c>
      <c r="BS58" s="5">
        <f t="shared" si="17"/>
        <v>3.375757708208986</v>
      </c>
      <c r="BT58" s="2">
        <f t="shared" si="18"/>
        <v>-0.3323098105207367</v>
      </c>
      <c r="BU58" s="7">
        <f t="shared" si="19"/>
        <v>3.043447897688249</v>
      </c>
      <c r="BV58" s="15">
        <f t="shared" si="20"/>
        <v>-5.231730923855483</v>
      </c>
      <c r="BW58" s="16">
        <v>1</v>
      </c>
      <c r="BX58" s="2" t="s">
        <v>30</v>
      </c>
      <c r="BY58" s="6">
        <v>8</v>
      </c>
      <c r="BZ58" s="2" t="s">
        <v>45</v>
      </c>
      <c r="CA58" s="2" t="s">
        <v>11</v>
      </c>
      <c r="CB58" s="3">
        <v>43890</v>
      </c>
      <c r="CC58" s="35"/>
      <c r="CD58" s="2">
        <v>3311.88</v>
      </c>
      <c r="CE58" s="2"/>
      <c r="CF58" s="2"/>
      <c r="CG58" s="2"/>
      <c r="CH58" s="2"/>
      <c r="CI58" s="11">
        <f t="shared" si="21"/>
        <v>3311.88</v>
      </c>
      <c r="CJ58" s="11">
        <f t="shared" si="21"/>
        <v>0.9299999999998363</v>
      </c>
      <c r="CK58" s="11">
        <f t="shared" si="21"/>
        <v>0.23405438214119345</v>
      </c>
      <c r="CL58" s="11">
        <f t="shared" si="22"/>
        <v>1.1640543821410296</v>
      </c>
      <c r="CM58" s="5">
        <f t="shared" si="23"/>
        <v>2.5184224172352754</v>
      </c>
      <c r="CN58" s="8">
        <f t="shared" si="24"/>
        <v>-0.33230981052073677</v>
      </c>
      <c r="CO58" s="10">
        <f t="shared" si="25"/>
        <v>2.1861126067145387</v>
      </c>
      <c r="CP58" s="81">
        <f t="shared" si="26"/>
        <v>-3.0456183171409448</v>
      </c>
      <c r="CQ58" s="16" t="s">
        <v>31</v>
      </c>
      <c r="CR58" s="2" t="s">
        <v>32</v>
      </c>
      <c r="CV58" s="6">
        <v>8</v>
      </c>
      <c r="CW58" s="2" t="s">
        <v>45</v>
      </c>
      <c r="CX58" s="2" t="s">
        <v>11</v>
      </c>
      <c r="CY58" s="3">
        <v>43951</v>
      </c>
      <c r="CZ58" s="35"/>
      <c r="DA58" s="88">
        <v>3404.39</v>
      </c>
      <c r="DB58" s="2"/>
      <c r="DC58" s="2"/>
      <c r="DD58" s="2"/>
      <c r="DE58" s="2"/>
      <c r="DF58" s="80">
        <f t="shared" si="27"/>
        <v>3404.39</v>
      </c>
      <c r="DG58" s="12">
        <f t="shared" si="28"/>
        <v>92.50999999999976</v>
      </c>
      <c r="DH58" s="13">
        <f t="shared" si="29"/>
        <v>9.09454994248019</v>
      </c>
      <c r="DI58" s="9">
        <f t="shared" si="30"/>
        <v>101.60454994247995</v>
      </c>
      <c r="DJ58" s="8">
        <f t="shared" si="31"/>
        <v>294.65319483319183</v>
      </c>
      <c r="DK58" s="5">
        <f t="shared" si="32"/>
        <v>292.13477241595655</v>
      </c>
      <c r="DL58" s="2">
        <f t="shared" si="33"/>
        <v>-36.234785392420534</v>
      </c>
      <c r="DM58" s="7">
        <f t="shared" si="4"/>
        <v>255.89998702353603</v>
      </c>
      <c r="DN58" s="89">
        <f t="shared" si="5"/>
        <v>252.8543687063951</v>
      </c>
      <c r="DO58" s="16">
        <v>1</v>
      </c>
      <c r="DP58" s="2" t="s">
        <v>30</v>
      </c>
      <c r="DQ58" s="6">
        <v>8</v>
      </c>
      <c r="DR58" s="2" t="s">
        <v>45</v>
      </c>
      <c r="DS58" s="2" t="s">
        <v>11</v>
      </c>
      <c r="DT58" s="3">
        <v>43982</v>
      </c>
      <c r="DU58" s="10">
        <v>300</v>
      </c>
      <c r="DV58" s="2">
        <v>3512.36</v>
      </c>
      <c r="DW58" s="2"/>
      <c r="DX58" s="2"/>
      <c r="DY58" s="2"/>
      <c r="DZ58" s="2"/>
      <c r="EA58" s="11">
        <v>3512.36</v>
      </c>
      <c r="EB58" s="12">
        <f t="shared" si="34"/>
        <v>107.97000000000025</v>
      </c>
      <c r="EC58" s="13">
        <f t="shared" si="35"/>
        <v>13.677599961129426</v>
      </c>
      <c r="ED58" s="9">
        <f t="shared" si="36"/>
        <v>121.64759996112969</v>
      </c>
      <c r="EE58" s="5">
        <f t="shared" si="37"/>
        <v>352.77803988727607</v>
      </c>
      <c r="EF58" s="2">
        <f t="shared" si="38"/>
        <v>-54.69580213252293</v>
      </c>
      <c r="EG58" s="7">
        <f t="shared" si="39"/>
        <v>298.0822377547531</v>
      </c>
      <c r="EH58" s="89">
        <f t="shared" si="40"/>
        <v>250.93660646114822</v>
      </c>
      <c r="EI58" s="16">
        <v>1</v>
      </c>
      <c r="EJ58" s="2" t="s">
        <v>30</v>
      </c>
      <c r="EK58" s="6">
        <v>8</v>
      </c>
      <c r="EL58" s="2" t="s">
        <v>45</v>
      </c>
      <c r="EM58" s="2" t="s">
        <v>11</v>
      </c>
      <c r="EN58" s="3">
        <v>44013</v>
      </c>
      <c r="EO58" s="10"/>
      <c r="EP58" s="2">
        <v>3685.04</v>
      </c>
      <c r="EQ58" s="2"/>
      <c r="ER58" s="2"/>
      <c r="ES58" s="2"/>
      <c r="ET58" s="2"/>
      <c r="EU58" s="11">
        <v>3685.04</v>
      </c>
      <c r="EV58" s="12">
        <f t="shared" si="41"/>
        <v>172.67999999999984</v>
      </c>
      <c r="EW58" s="13">
        <f t="shared" si="42"/>
        <v>11.36530907217641</v>
      </c>
      <c r="EX58" s="9">
        <f t="shared" si="43"/>
        <v>184.04530907217625</v>
      </c>
      <c r="EY58" s="5">
        <f t="shared" si="44"/>
        <v>533.7313963093111</v>
      </c>
      <c r="EZ58" s="2">
        <f t="shared" si="45"/>
        <v>-91.94596899064138</v>
      </c>
      <c r="FA58" s="7">
        <f t="shared" si="46"/>
        <v>441.7854273186697</v>
      </c>
      <c r="FB58" s="32">
        <f t="shared" si="47"/>
        <v>692.7220337798179</v>
      </c>
      <c r="FC58" s="16">
        <v>1</v>
      </c>
      <c r="FD58" s="2" t="s">
        <v>30</v>
      </c>
      <c r="FE58" s="6">
        <v>8</v>
      </c>
      <c r="FF58" s="2" t="s">
        <v>45</v>
      </c>
      <c r="FG58" s="2" t="s">
        <v>11</v>
      </c>
      <c r="FH58" s="3">
        <v>44013</v>
      </c>
      <c r="FI58" s="10">
        <v>700</v>
      </c>
      <c r="FJ58" s="2">
        <v>3809.41</v>
      </c>
      <c r="FK58" s="2"/>
      <c r="FL58" s="2"/>
      <c r="FM58" s="2"/>
      <c r="FN58" s="2"/>
      <c r="FO58" s="11">
        <v>3809.41</v>
      </c>
      <c r="FP58" s="12">
        <f t="shared" si="48"/>
        <v>124.36999999999989</v>
      </c>
      <c r="FQ58" s="13">
        <f t="shared" si="49"/>
        <v>14.976466397327387</v>
      </c>
      <c r="FR58" s="14">
        <f t="shared" si="50"/>
        <v>139.34646639732728</v>
      </c>
      <c r="FS58" s="5">
        <f t="shared" si="51"/>
        <v>425.0067225118482</v>
      </c>
      <c r="FT58" s="2">
        <f t="shared" si="52"/>
        <v>-77.76762352615543</v>
      </c>
      <c r="FU58" s="7">
        <f t="shared" si="53"/>
        <v>347.23909898569275</v>
      </c>
      <c r="FV58" s="32">
        <f t="shared" si="54"/>
        <v>339.9611327655107</v>
      </c>
      <c r="FW58" s="16">
        <v>1</v>
      </c>
      <c r="FX58" s="2" t="s">
        <v>30</v>
      </c>
    </row>
    <row r="59" spans="17:180" ht="19.5" customHeight="1">
      <c r="Q59" s="6">
        <v>9</v>
      </c>
      <c r="R59" s="2" t="s">
        <v>46</v>
      </c>
      <c r="S59" s="2" t="s">
        <v>5</v>
      </c>
      <c r="T59" s="3">
        <v>43830</v>
      </c>
      <c r="U59" s="35">
        <v>500</v>
      </c>
      <c r="V59" s="2">
        <v>3366.71</v>
      </c>
      <c r="W59" s="2"/>
      <c r="X59" s="2"/>
      <c r="Y59" s="2"/>
      <c r="Z59" s="2"/>
      <c r="AA59" s="11">
        <v>3366.71</v>
      </c>
      <c r="AB59" s="12">
        <v>13.400000000000091</v>
      </c>
      <c r="AC59" s="13">
        <v>1.6080000000000119</v>
      </c>
      <c r="AD59" s="9">
        <v>15.008000000000102</v>
      </c>
      <c r="AE59" s="5">
        <v>43.523200000000294</v>
      </c>
      <c r="AF59" s="2">
        <v>-4.427269349906169</v>
      </c>
      <c r="AG59" s="7">
        <v>39.095930650094125</v>
      </c>
      <c r="AH59" s="32">
        <v>-42.68923787708879</v>
      </c>
      <c r="AI59" s="16">
        <v>1</v>
      </c>
      <c r="AJ59" s="2" t="s">
        <v>30</v>
      </c>
      <c r="AK59" s="55">
        <v>9</v>
      </c>
      <c r="AL59" s="56" t="s">
        <v>46</v>
      </c>
      <c r="AM59" s="2" t="s">
        <v>5</v>
      </c>
      <c r="AN59" s="3">
        <v>43861</v>
      </c>
      <c r="AO59" s="35"/>
      <c r="AP59" s="8">
        <v>3370.1</v>
      </c>
      <c r="AQ59" s="8"/>
      <c r="AR59" s="2"/>
      <c r="AS59" s="2"/>
      <c r="AT59" s="2"/>
      <c r="AU59" s="11">
        <f t="shared" si="6"/>
        <v>3370.1</v>
      </c>
      <c r="AV59" s="59">
        <f t="shared" si="7"/>
        <v>3.3899999999998727</v>
      </c>
      <c r="AW59" s="13">
        <f t="shared" si="8"/>
        <v>0.4067999999999849</v>
      </c>
      <c r="AX59" s="9">
        <f t="shared" si="9"/>
        <v>3.7967999999998576</v>
      </c>
      <c r="AY59" s="5">
        <f t="shared" si="10"/>
        <v>11.010719999999587</v>
      </c>
      <c r="AZ59" s="8">
        <f t="shared" si="11"/>
        <v>-1.1749804873818</v>
      </c>
      <c r="BA59" s="7">
        <f t="shared" si="12"/>
        <v>9.835739512617787</v>
      </c>
      <c r="BB59" s="32">
        <f t="shared" si="13"/>
        <v>-32.85349836447101</v>
      </c>
      <c r="BC59" s="16">
        <v>1</v>
      </c>
      <c r="BD59" s="2" t="s">
        <v>30</v>
      </c>
      <c r="BE59" s="68">
        <v>9</v>
      </c>
      <c r="BF59" s="2" t="s">
        <v>46</v>
      </c>
      <c r="BG59" s="2" t="s">
        <v>5</v>
      </c>
      <c r="BH59" s="3">
        <v>43890</v>
      </c>
      <c r="BI59" s="35"/>
      <c r="BJ59" s="2">
        <v>3390.1</v>
      </c>
      <c r="BK59" s="2"/>
      <c r="BL59" s="2"/>
      <c r="BM59" s="2"/>
      <c r="BN59" s="2"/>
      <c r="BO59" s="11">
        <v>3390.1</v>
      </c>
      <c r="BP59" s="12">
        <f t="shared" si="14"/>
        <v>20</v>
      </c>
      <c r="BQ59" s="13">
        <f t="shared" si="15"/>
        <v>5.033427572929777</v>
      </c>
      <c r="BR59" s="9">
        <f t="shared" si="16"/>
        <v>25.033427572929778</v>
      </c>
      <c r="BS59" s="5">
        <f t="shared" si="17"/>
        <v>72.59693996149636</v>
      </c>
      <c r="BT59" s="2">
        <f t="shared" si="18"/>
        <v>-7.1464475380816195</v>
      </c>
      <c r="BU59" s="7">
        <f t="shared" si="19"/>
        <v>65.45049242341474</v>
      </c>
      <c r="BV59" s="15">
        <f t="shared" si="20"/>
        <v>32.596994058943736</v>
      </c>
      <c r="BW59" s="16">
        <v>1</v>
      </c>
      <c r="BX59" s="2" t="s">
        <v>30</v>
      </c>
      <c r="BY59" s="6">
        <v>9</v>
      </c>
      <c r="BZ59" s="2" t="s">
        <v>46</v>
      </c>
      <c r="CA59" s="2" t="s">
        <v>5</v>
      </c>
      <c r="CB59" s="3">
        <v>43890</v>
      </c>
      <c r="CC59" s="35"/>
      <c r="CD59" s="2">
        <v>3390.1</v>
      </c>
      <c r="CE59" s="2"/>
      <c r="CF59" s="2"/>
      <c r="CG59" s="2"/>
      <c r="CH59" s="2"/>
      <c r="CI59" s="11">
        <f t="shared" si="21"/>
        <v>3390.1</v>
      </c>
      <c r="CJ59" s="11">
        <f t="shared" si="21"/>
        <v>20</v>
      </c>
      <c r="CK59" s="11">
        <f t="shared" si="21"/>
        <v>5.033427572929777</v>
      </c>
      <c r="CL59" s="11">
        <f t="shared" si="22"/>
        <v>25.033427572929778</v>
      </c>
      <c r="CM59" s="5">
        <f t="shared" si="23"/>
        <v>54.159621876036965</v>
      </c>
      <c r="CN59" s="8">
        <f t="shared" si="24"/>
        <v>-7.1464475380816195</v>
      </c>
      <c r="CO59" s="10">
        <f t="shared" si="25"/>
        <v>47.01317433795535</v>
      </c>
      <c r="CP59" s="81">
        <f t="shared" si="26"/>
        <v>79.61016839689908</v>
      </c>
      <c r="CQ59" s="16" t="s">
        <v>31</v>
      </c>
      <c r="CR59" s="2" t="s">
        <v>32</v>
      </c>
      <c r="CV59" s="6">
        <v>9</v>
      </c>
      <c r="CW59" s="2" t="s">
        <v>46</v>
      </c>
      <c r="CX59" s="2" t="s">
        <v>5</v>
      </c>
      <c r="CY59" s="3">
        <v>43951</v>
      </c>
      <c r="CZ59" s="35">
        <v>100</v>
      </c>
      <c r="DA59" s="88">
        <v>3446.02</v>
      </c>
      <c r="DB59" s="2"/>
      <c r="DC59" s="2"/>
      <c r="DD59" s="2"/>
      <c r="DE59" s="2"/>
      <c r="DF59" s="80">
        <f t="shared" si="27"/>
        <v>3446.02</v>
      </c>
      <c r="DG59" s="12">
        <f t="shared" si="28"/>
        <v>55.92000000000007</v>
      </c>
      <c r="DH59" s="13">
        <f t="shared" si="29"/>
        <v>5.497429821462482</v>
      </c>
      <c r="DI59" s="9">
        <f t="shared" si="30"/>
        <v>61.417429821462555</v>
      </c>
      <c r="DJ59" s="8">
        <f t="shared" si="31"/>
        <v>178.1105464822414</v>
      </c>
      <c r="DK59" s="5">
        <f t="shared" si="32"/>
        <v>123.95092460620444</v>
      </c>
      <c r="DL59" s="2">
        <f t="shared" si="33"/>
        <v>-15.374188820983354</v>
      </c>
      <c r="DM59" s="7">
        <f t="shared" si="4"/>
        <v>108.57673578522109</v>
      </c>
      <c r="DN59" s="89">
        <f t="shared" si="5"/>
        <v>88.18690418212017</v>
      </c>
      <c r="DO59" s="16">
        <v>1</v>
      </c>
      <c r="DP59" s="2" t="s">
        <v>30</v>
      </c>
      <c r="DQ59" s="6">
        <v>9</v>
      </c>
      <c r="DR59" s="2" t="s">
        <v>46</v>
      </c>
      <c r="DS59" s="2" t="s">
        <v>5</v>
      </c>
      <c r="DT59" s="3">
        <v>43982</v>
      </c>
      <c r="DU59" s="10">
        <v>100</v>
      </c>
      <c r="DV59" s="2">
        <v>3604.2200000000003</v>
      </c>
      <c r="DW59" s="2"/>
      <c r="DX59" s="2"/>
      <c r="DY59" s="2"/>
      <c r="DZ59" s="2"/>
      <c r="EA59" s="11">
        <v>3604.2200000000003</v>
      </c>
      <c r="EB59" s="12">
        <f t="shared" si="34"/>
        <v>158.20000000000027</v>
      </c>
      <c r="EC59" s="13">
        <f t="shared" si="35"/>
        <v>20.040717920261866</v>
      </c>
      <c r="ED59" s="9">
        <f t="shared" si="36"/>
        <v>178.24071792026214</v>
      </c>
      <c r="EE59" s="5">
        <f t="shared" si="37"/>
        <v>516.8980819687602</v>
      </c>
      <c r="EF59" s="2">
        <f t="shared" si="38"/>
        <v>-80.14148279489785</v>
      </c>
      <c r="EG59" s="7">
        <f t="shared" si="39"/>
        <v>436.7565991738623</v>
      </c>
      <c r="EH59" s="89">
        <f t="shared" si="40"/>
        <v>424.94350335598244</v>
      </c>
      <c r="EI59" s="16">
        <v>1</v>
      </c>
      <c r="EJ59" s="2" t="s">
        <v>30</v>
      </c>
      <c r="EK59" s="6">
        <v>9</v>
      </c>
      <c r="EL59" s="2" t="s">
        <v>46</v>
      </c>
      <c r="EM59" s="2" t="s">
        <v>5</v>
      </c>
      <c r="EN59" s="3">
        <v>44013</v>
      </c>
      <c r="EO59" s="10">
        <v>500</v>
      </c>
      <c r="EP59" s="2">
        <v>3791.03</v>
      </c>
      <c r="EQ59" s="2"/>
      <c r="ER59" s="2"/>
      <c r="ES59" s="2"/>
      <c r="ET59" s="2"/>
      <c r="EU59" s="11">
        <v>3791.03</v>
      </c>
      <c r="EV59" s="12">
        <f t="shared" si="41"/>
        <v>186.80999999999995</v>
      </c>
      <c r="EW59" s="13">
        <f t="shared" si="42"/>
        <v>12.295305697088699</v>
      </c>
      <c r="EX59" s="9">
        <f t="shared" si="43"/>
        <v>199.10530569708865</v>
      </c>
      <c r="EY59" s="5">
        <f t="shared" si="44"/>
        <v>577.405386521557</v>
      </c>
      <c r="EZ59" s="2">
        <f t="shared" si="45"/>
        <v>-99.46969230450385</v>
      </c>
      <c r="FA59" s="7">
        <f t="shared" si="46"/>
        <v>477.9356942170532</v>
      </c>
      <c r="FB59" s="32">
        <f t="shared" si="47"/>
        <v>402.87919757303564</v>
      </c>
      <c r="FC59" s="16">
        <v>1</v>
      </c>
      <c r="FD59" s="2" t="s">
        <v>30</v>
      </c>
      <c r="FE59" s="6">
        <v>9</v>
      </c>
      <c r="FF59" s="2" t="s">
        <v>46</v>
      </c>
      <c r="FG59" s="2" t="s">
        <v>5</v>
      </c>
      <c r="FH59" s="3">
        <v>44013</v>
      </c>
      <c r="FI59" s="10">
        <v>500</v>
      </c>
      <c r="FJ59" s="2">
        <v>4007.29</v>
      </c>
      <c r="FK59" s="2"/>
      <c r="FL59" s="2"/>
      <c r="FM59" s="2"/>
      <c r="FN59" s="2"/>
      <c r="FO59" s="11">
        <v>4007.29</v>
      </c>
      <c r="FP59" s="12">
        <f t="shared" si="48"/>
        <v>216.25999999999976</v>
      </c>
      <c r="FQ59" s="13">
        <f t="shared" si="49"/>
        <v>26.041735330755166</v>
      </c>
      <c r="FR59" s="14">
        <f t="shared" si="50"/>
        <v>242.30173533075492</v>
      </c>
      <c r="FS59" s="5">
        <f t="shared" si="51"/>
        <v>739.0202927588025</v>
      </c>
      <c r="FT59" s="2">
        <f t="shared" si="52"/>
        <v>-135.22574787944336</v>
      </c>
      <c r="FU59" s="7">
        <f t="shared" si="53"/>
        <v>603.7945448793591</v>
      </c>
      <c r="FV59" s="32">
        <f t="shared" si="54"/>
        <v>506.6737424523948</v>
      </c>
      <c r="FW59" s="16">
        <v>1</v>
      </c>
      <c r="FX59" s="2" t="s">
        <v>30</v>
      </c>
    </row>
    <row r="60" spans="17:180" ht="19.5" customHeight="1">
      <c r="Q60" s="6">
        <v>10</v>
      </c>
      <c r="R60" s="2" t="s">
        <v>71</v>
      </c>
      <c r="S60" s="2" t="s">
        <v>72</v>
      </c>
      <c r="T60" s="3">
        <v>43830</v>
      </c>
      <c r="U60" s="35">
        <v>500</v>
      </c>
      <c r="V60" s="2">
        <v>1427.14</v>
      </c>
      <c r="W60" s="2"/>
      <c r="X60" s="2"/>
      <c r="Y60" s="2"/>
      <c r="Z60" s="2">
        <v>301.4</v>
      </c>
      <c r="AA60" s="11">
        <v>1427.14</v>
      </c>
      <c r="AB60" s="12">
        <v>0</v>
      </c>
      <c r="AC60" s="13">
        <v>0</v>
      </c>
      <c r="AD60" s="9">
        <v>0</v>
      </c>
      <c r="AE60" s="5">
        <v>0</v>
      </c>
      <c r="AF60" s="2">
        <v>0</v>
      </c>
      <c r="AG60" s="7">
        <v>0</v>
      </c>
      <c r="AH60" s="32">
        <v>-114.95431345041288</v>
      </c>
      <c r="AI60" s="16">
        <v>2</v>
      </c>
      <c r="AJ60" s="2" t="s">
        <v>30</v>
      </c>
      <c r="AK60" s="55">
        <v>10</v>
      </c>
      <c r="AL60" s="56" t="s">
        <v>71</v>
      </c>
      <c r="AM60" s="2" t="s">
        <v>72</v>
      </c>
      <c r="AN60" s="3">
        <v>43861</v>
      </c>
      <c r="AO60" s="35"/>
      <c r="AP60" s="8">
        <v>1427.14</v>
      </c>
      <c r="AQ60" s="8"/>
      <c r="AR60" s="2"/>
      <c r="AS60" s="2"/>
      <c r="AT60" s="2">
        <v>301.4</v>
      </c>
      <c r="AU60" s="11">
        <f t="shared" si="6"/>
        <v>1427.14</v>
      </c>
      <c r="AV60" s="59">
        <f t="shared" si="7"/>
        <v>0</v>
      </c>
      <c r="AW60" s="13">
        <f t="shared" si="8"/>
        <v>0</v>
      </c>
      <c r="AX60" s="9">
        <f t="shared" si="9"/>
        <v>0</v>
      </c>
      <c r="AY60" s="5">
        <f t="shared" si="10"/>
        <v>0</v>
      </c>
      <c r="AZ60" s="8">
        <f t="shared" si="11"/>
        <v>0</v>
      </c>
      <c r="BA60" s="7">
        <f t="shared" si="12"/>
        <v>0</v>
      </c>
      <c r="BB60" s="32">
        <f t="shared" si="13"/>
        <v>-114.95431345041288</v>
      </c>
      <c r="BC60" s="16">
        <v>2</v>
      </c>
      <c r="BD60" s="2" t="s">
        <v>30</v>
      </c>
      <c r="BE60" s="68">
        <v>10</v>
      </c>
      <c r="BF60" s="2" t="s">
        <v>71</v>
      </c>
      <c r="BG60" s="2" t="s">
        <v>72</v>
      </c>
      <c r="BH60" s="3">
        <v>43890</v>
      </c>
      <c r="BI60" s="35"/>
      <c r="BJ60" s="2">
        <v>1427.14</v>
      </c>
      <c r="BK60" s="2"/>
      <c r="BL60" s="2"/>
      <c r="BM60" s="2"/>
      <c r="BN60" s="2">
        <v>301.4</v>
      </c>
      <c r="BO60" s="11">
        <v>1427.14</v>
      </c>
      <c r="BP60" s="12">
        <f t="shared" si="14"/>
        <v>0</v>
      </c>
      <c r="BQ60" s="13">
        <f t="shared" si="15"/>
        <v>0</v>
      </c>
      <c r="BR60" s="9">
        <f t="shared" si="16"/>
        <v>0</v>
      </c>
      <c r="BS60" s="5">
        <f t="shared" si="17"/>
        <v>0</v>
      </c>
      <c r="BT60" s="2">
        <f t="shared" si="18"/>
        <v>0</v>
      </c>
      <c r="BU60" s="7">
        <f t="shared" si="19"/>
        <v>0</v>
      </c>
      <c r="BV60" s="15">
        <f t="shared" si="20"/>
        <v>-114.95431345041288</v>
      </c>
      <c r="BW60" s="16">
        <v>2</v>
      </c>
      <c r="BX60" s="2" t="s">
        <v>30</v>
      </c>
      <c r="BY60" s="6">
        <v>10</v>
      </c>
      <c r="BZ60" s="2" t="s">
        <v>71</v>
      </c>
      <c r="CA60" s="2" t="s">
        <v>72</v>
      </c>
      <c r="CB60" s="3">
        <v>43890</v>
      </c>
      <c r="CC60" s="35"/>
      <c r="CD60" s="2">
        <v>1427.14</v>
      </c>
      <c r="CE60" s="2"/>
      <c r="CF60" s="2"/>
      <c r="CG60" s="2"/>
      <c r="CH60" s="2">
        <v>301.4</v>
      </c>
      <c r="CI60" s="11">
        <f t="shared" si="21"/>
        <v>1427.14</v>
      </c>
      <c r="CJ60" s="11">
        <f t="shared" si="21"/>
        <v>0</v>
      </c>
      <c r="CK60" s="11">
        <f t="shared" si="21"/>
        <v>0</v>
      </c>
      <c r="CL60" s="11">
        <f t="shared" si="22"/>
        <v>0</v>
      </c>
      <c r="CM60" s="5">
        <f t="shared" si="23"/>
        <v>0</v>
      </c>
      <c r="CN60" s="8">
        <f t="shared" si="24"/>
        <v>0</v>
      </c>
      <c r="CO60" s="10">
        <f t="shared" si="25"/>
        <v>0</v>
      </c>
      <c r="CP60" s="81">
        <f t="shared" si="26"/>
        <v>-114.95431345041288</v>
      </c>
      <c r="CQ60" s="16" t="s">
        <v>31</v>
      </c>
      <c r="CR60" s="2" t="s">
        <v>32</v>
      </c>
      <c r="CV60" s="6">
        <v>10</v>
      </c>
      <c r="CW60" s="2" t="s">
        <v>71</v>
      </c>
      <c r="CX60" s="2" t="s">
        <v>72</v>
      </c>
      <c r="CY60" s="3">
        <v>43951</v>
      </c>
      <c r="CZ60" s="35"/>
      <c r="DA60" s="88">
        <v>1445.68</v>
      </c>
      <c r="DB60" s="2"/>
      <c r="DC60" s="2"/>
      <c r="DD60" s="2"/>
      <c r="DE60" s="2">
        <v>301.4</v>
      </c>
      <c r="DF60" s="80">
        <f t="shared" si="27"/>
        <v>1445.68</v>
      </c>
      <c r="DG60" s="12">
        <f t="shared" si="28"/>
        <v>18.539999999999964</v>
      </c>
      <c r="DH60" s="13">
        <f t="shared" si="29"/>
        <v>1.8226457240685638</v>
      </c>
      <c r="DI60" s="9">
        <f t="shared" si="30"/>
        <v>20.36264572406853</v>
      </c>
      <c r="DJ60" s="8">
        <f t="shared" si="31"/>
        <v>59.05167259979873</v>
      </c>
      <c r="DK60" s="5">
        <f t="shared" si="32"/>
        <v>59.05167259979873</v>
      </c>
      <c r="DL60" s="2">
        <f t="shared" si="33"/>
        <v>-7.324443666947448</v>
      </c>
      <c r="DM60" s="7">
        <f t="shared" si="4"/>
        <v>51.72722893285128</v>
      </c>
      <c r="DN60" s="89">
        <f t="shared" si="5"/>
        <v>-63.2270845175616</v>
      </c>
      <c r="DO60" s="16">
        <v>2</v>
      </c>
      <c r="DP60" s="2" t="s">
        <v>30</v>
      </c>
      <c r="DQ60" s="6">
        <v>10</v>
      </c>
      <c r="DR60" s="2" t="s">
        <v>71</v>
      </c>
      <c r="DS60" s="2" t="s">
        <v>72</v>
      </c>
      <c r="DT60" s="3">
        <v>43982</v>
      </c>
      <c r="DU60" s="10"/>
      <c r="DV60" s="2">
        <v>1705.64</v>
      </c>
      <c r="DW60" s="2"/>
      <c r="DX60" s="2"/>
      <c r="DY60" s="2"/>
      <c r="DZ60" s="2">
        <v>301.4</v>
      </c>
      <c r="EA60" s="11">
        <v>1705.64</v>
      </c>
      <c r="EB60" s="12">
        <f t="shared" si="34"/>
        <v>259.96000000000004</v>
      </c>
      <c r="EC60" s="13">
        <f t="shared" si="35"/>
        <v>32.93163736125959</v>
      </c>
      <c r="ED60" s="9">
        <f t="shared" si="36"/>
        <v>292.89163736125965</v>
      </c>
      <c r="EE60" s="5">
        <f t="shared" si="37"/>
        <v>849.385748347653</v>
      </c>
      <c r="EF60" s="2">
        <f t="shared" si="38"/>
        <v>-131.69140244855637</v>
      </c>
      <c r="EG60" s="7">
        <f t="shared" si="39"/>
        <v>717.6943458990967</v>
      </c>
      <c r="EH60" s="89">
        <f t="shared" si="40"/>
        <v>654.4672613815351</v>
      </c>
      <c r="EI60" s="16">
        <v>2</v>
      </c>
      <c r="EJ60" s="2" t="s">
        <v>30</v>
      </c>
      <c r="EK60" s="6">
        <v>10</v>
      </c>
      <c r="EL60" s="2" t="s">
        <v>71</v>
      </c>
      <c r="EM60" s="2" t="s">
        <v>72</v>
      </c>
      <c r="EN60" s="3">
        <v>44013</v>
      </c>
      <c r="EO60" s="10">
        <v>1578.15</v>
      </c>
      <c r="EP60" s="2">
        <v>2300.81</v>
      </c>
      <c r="EQ60" s="2"/>
      <c r="ER60" s="2"/>
      <c r="ES60" s="2"/>
      <c r="ET60" s="2">
        <v>301.4</v>
      </c>
      <c r="EU60" s="11">
        <v>2300.81</v>
      </c>
      <c r="EV60" s="12">
        <f t="shared" si="41"/>
        <v>595.1699999999998</v>
      </c>
      <c r="EW60" s="13">
        <f t="shared" si="42"/>
        <v>39.17240560856636</v>
      </c>
      <c r="EX60" s="9">
        <f t="shared" si="43"/>
        <v>634.3424056085662</v>
      </c>
      <c r="EY60" s="5">
        <f t="shared" si="44"/>
        <v>1839.5929762648418</v>
      </c>
      <c r="EZ60" s="2">
        <f t="shared" si="45"/>
        <v>-316.9068934686128</v>
      </c>
      <c r="FA60" s="7">
        <f t="shared" si="46"/>
        <v>1522.6860827962291</v>
      </c>
      <c r="FB60" s="32">
        <f t="shared" si="47"/>
        <v>599.003344177764</v>
      </c>
      <c r="FC60" s="16">
        <v>2</v>
      </c>
      <c r="FD60" s="2" t="s">
        <v>30</v>
      </c>
      <c r="FE60" s="6">
        <v>10</v>
      </c>
      <c r="FF60" s="2" t="s">
        <v>71</v>
      </c>
      <c r="FG60" s="2" t="s">
        <v>72</v>
      </c>
      <c r="FH60" s="3">
        <v>44013</v>
      </c>
      <c r="FI60" s="10">
        <v>2200</v>
      </c>
      <c r="FJ60" s="2">
        <v>2840.7400000000002</v>
      </c>
      <c r="FK60" s="2"/>
      <c r="FL60" s="2"/>
      <c r="FM60" s="2"/>
      <c r="FN60" s="2">
        <v>301.4</v>
      </c>
      <c r="FO60" s="11">
        <v>2840.7400000000002</v>
      </c>
      <c r="FP60" s="12">
        <f t="shared" si="48"/>
        <v>539.9300000000003</v>
      </c>
      <c r="FQ60" s="13">
        <f t="shared" si="49"/>
        <v>65.01763690527449</v>
      </c>
      <c r="FR60" s="14">
        <f t="shared" si="50"/>
        <v>604.9476369052747</v>
      </c>
      <c r="FS60" s="5">
        <f t="shared" si="51"/>
        <v>1845.0902925610878</v>
      </c>
      <c r="FT60" s="2">
        <f t="shared" si="52"/>
        <v>-337.61415912581134</v>
      </c>
      <c r="FU60" s="7">
        <f t="shared" si="53"/>
        <v>1507.4761334352766</v>
      </c>
      <c r="FV60" s="32">
        <f t="shared" si="54"/>
        <v>-93.52052238695933</v>
      </c>
      <c r="FW60" s="16">
        <v>2</v>
      </c>
      <c r="FX60" s="2" t="s">
        <v>30</v>
      </c>
    </row>
    <row r="61" spans="17:180" ht="19.5" customHeight="1">
      <c r="Q61" s="6">
        <v>11</v>
      </c>
      <c r="R61" s="2" t="s">
        <v>47</v>
      </c>
      <c r="S61" s="2" t="s">
        <v>28</v>
      </c>
      <c r="T61" s="3">
        <v>43830</v>
      </c>
      <c r="U61" s="35">
        <v>1202.79</v>
      </c>
      <c r="V61" s="2">
        <v>22816.05</v>
      </c>
      <c r="W61" s="2"/>
      <c r="X61" s="2"/>
      <c r="Y61" s="2"/>
      <c r="Z61" s="2">
        <v>4241.21</v>
      </c>
      <c r="AA61" s="11">
        <v>22816.05</v>
      </c>
      <c r="AB61" s="12">
        <v>547.0999999999985</v>
      </c>
      <c r="AC61" s="13">
        <v>65.65199999999987</v>
      </c>
      <c r="AD61" s="9">
        <v>612.7519999999984</v>
      </c>
      <c r="AE61" s="5">
        <v>1776.9807999999953</v>
      </c>
      <c r="AF61" s="2">
        <v>-180.75813890549568</v>
      </c>
      <c r="AG61" s="7">
        <v>1596.2226610944995</v>
      </c>
      <c r="AH61" s="32">
        <v>1596.2133945476721</v>
      </c>
      <c r="AI61" s="16">
        <v>2</v>
      </c>
      <c r="AJ61" s="2" t="s">
        <v>30</v>
      </c>
      <c r="AK61" s="55">
        <v>11</v>
      </c>
      <c r="AL61" s="56" t="s">
        <v>47</v>
      </c>
      <c r="AM61" s="2" t="s">
        <v>28</v>
      </c>
      <c r="AN61" s="3">
        <v>43861</v>
      </c>
      <c r="AO61" s="35">
        <v>1596.22</v>
      </c>
      <c r="AP61" s="8">
        <v>23299.32</v>
      </c>
      <c r="AQ61" s="8"/>
      <c r="AR61" s="2"/>
      <c r="AS61" s="2"/>
      <c r="AT61" s="2">
        <v>4241.21</v>
      </c>
      <c r="AU61" s="11">
        <f t="shared" si="6"/>
        <v>23299.32</v>
      </c>
      <c r="AV61" s="59">
        <f t="shared" si="7"/>
        <v>483.27000000000044</v>
      </c>
      <c r="AW61" s="13">
        <f t="shared" si="8"/>
        <v>57.992400000000075</v>
      </c>
      <c r="AX61" s="9">
        <f t="shared" si="9"/>
        <v>541.2624000000005</v>
      </c>
      <c r="AY61" s="5">
        <f t="shared" si="10"/>
        <v>1569.6609600000015</v>
      </c>
      <c r="AZ61" s="8">
        <f t="shared" si="11"/>
        <v>-167.50230682508092</v>
      </c>
      <c r="BA61" s="7">
        <f t="shared" si="12"/>
        <v>1402.1586531749206</v>
      </c>
      <c r="BB61" s="32">
        <f t="shared" si="13"/>
        <v>1402.1520477225927</v>
      </c>
      <c r="BC61" s="16">
        <v>2</v>
      </c>
      <c r="BD61" s="2" t="s">
        <v>30</v>
      </c>
      <c r="BE61" s="68">
        <v>11</v>
      </c>
      <c r="BF61" s="2" t="s">
        <v>47</v>
      </c>
      <c r="BG61" s="2" t="s">
        <v>28</v>
      </c>
      <c r="BH61" s="3">
        <v>43890</v>
      </c>
      <c r="BI61" s="35">
        <v>1402.16</v>
      </c>
      <c r="BJ61" s="2">
        <v>23978</v>
      </c>
      <c r="BK61" s="2"/>
      <c r="BL61" s="2"/>
      <c r="BM61" s="2"/>
      <c r="BN61" s="2">
        <v>4241.21</v>
      </c>
      <c r="BO61" s="11">
        <v>23978</v>
      </c>
      <c r="BP61" s="12">
        <f t="shared" si="14"/>
        <v>678.6800000000003</v>
      </c>
      <c r="BQ61" s="13">
        <f t="shared" si="15"/>
        <v>170.80433125979914</v>
      </c>
      <c r="BR61" s="9">
        <f t="shared" si="16"/>
        <v>849.4843312597994</v>
      </c>
      <c r="BS61" s="5">
        <f t="shared" si="17"/>
        <v>2463.504560653418</v>
      </c>
      <c r="BT61" s="2">
        <f t="shared" si="18"/>
        <v>-242.50755075726173</v>
      </c>
      <c r="BU61" s="7">
        <f t="shared" si="19"/>
        <v>2220.997009896156</v>
      </c>
      <c r="BV61" s="15">
        <f t="shared" si="20"/>
        <v>2220.989057618749</v>
      </c>
      <c r="BW61" s="16">
        <v>2</v>
      </c>
      <c r="BX61" s="2" t="s">
        <v>30</v>
      </c>
      <c r="BY61" s="6">
        <v>11</v>
      </c>
      <c r="BZ61" s="2" t="s">
        <v>47</v>
      </c>
      <c r="CA61" s="2" t="s">
        <v>28</v>
      </c>
      <c r="CB61" s="3">
        <v>43890</v>
      </c>
      <c r="CC61" s="35">
        <v>2220.99</v>
      </c>
      <c r="CD61" s="2">
        <v>23978</v>
      </c>
      <c r="CE61" s="2"/>
      <c r="CF61" s="2"/>
      <c r="CG61" s="2"/>
      <c r="CH61" s="2">
        <v>4241.21</v>
      </c>
      <c r="CI61" s="11">
        <f t="shared" si="21"/>
        <v>23978</v>
      </c>
      <c r="CJ61" s="11">
        <f t="shared" si="21"/>
        <v>678.6800000000003</v>
      </c>
      <c r="CK61" s="11">
        <f t="shared" si="21"/>
        <v>170.80433125979914</v>
      </c>
      <c r="CL61" s="11">
        <f t="shared" si="22"/>
        <v>849.4843312597994</v>
      </c>
      <c r="CM61" s="5">
        <f t="shared" si="23"/>
        <v>1837.8526087414389</v>
      </c>
      <c r="CN61" s="8">
        <f t="shared" si="24"/>
        <v>-242.50755075726175</v>
      </c>
      <c r="CO61" s="10">
        <f t="shared" si="25"/>
        <v>1595.3450579841772</v>
      </c>
      <c r="CP61" s="81">
        <f t="shared" si="26"/>
        <v>1595.3441156029264</v>
      </c>
      <c r="CQ61" s="16" t="s">
        <v>31</v>
      </c>
      <c r="CR61" s="2" t="s">
        <v>32</v>
      </c>
      <c r="CV61" s="6">
        <v>11</v>
      </c>
      <c r="CW61" s="2" t="s">
        <v>47</v>
      </c>
      <c r="CX61" s="2" t="s">
        <v>28</v>
      </c>
      <c r="CY61" s="3">
        <v>43951</v>
      </c>
      <c r="CZ61" s="35">
        <v>1595.34</v>
      </c>
      <c r="DA61" s="88">
        <v>25118.48</v>
      </c>
      <c r="DB61" s="2"/>
      <c r="DC61" s="2"/>
      <c r="DD61" s="2"/>
      <c r="DE61" s="2">
        <v>4241.21</v>
      </c>
      <c r="DF61" s="80">
        <f t="shared" si="27"/>
        <v>25118.48</v>
      </c>
      <c r="DG61" s="12">
        <f t="shared" si="28"/>
        <v>1140.4799999999996</v>
      </c>
      <c r="DH61" s="13">
        <f t="shared" si="29"/>
        <v>112.11925541454795</v>
      </c>
      <c r="DI61" s="9">
        <f t="shared" si="30"/>
        <v>1252.5992554145475</v>
      </c>
      <c r="DJ61" s="8">
        <f t="shared" si="31"/>
        <v>3632.5378407021876</v>
      </c>
      <c r="DK61" s="5">
        <f t="shared" si="32"/>
        <v>1794.6852319607488</v>
      </c>
      <c r="DL61" s="2">
        <f t="shared" si="33"/>
        <v>-222.60285446078663</v>
      </c>
      <c r="DM61" s="7">
        <f t="shared" si="4"/>
        <v>1572.0823774999621</v>
      </c>
      <c r="DN61" s="89">
        <f t="shared" si="5"/>
        <v>1572.0864931028887</v>
      </c>
      <c r="DO61" s="16">
        <v>2</v>
      </c>
      <c r="DP61" s="2" t="s">
        <v>30</v>
      </c>
      <c r="DQ61" s="6">
        <v>11</v>
      </c>
      <c r="DR61" s="2" t="s">
        <v>47</v>
      </c>
      <c r="DS61" s="2" t="s">
        <v>28</v>
      </c>
      <c r="DT61" s="3">
        <v>43982</v>
      </c>
      <c r="DU61" s="10">
        <v>1572.09</v>
      </c>
      <c r="DV61" s="2">
        <v>25690.11</v>
      </c>
      <c r="DW61" s="2"/>
      <c r="DX61" s="2"/>
      <c r="DY61" s="2"/>
      <c r="DZ61" s="2">
        <v>4241.21</v>
      </c>
      <c r="EA61" s="11">
        <v>25690.11</v>
      </c>
      <c r="EB61" s="12">
        <f t="shared" si="34"/>
        <v>571.630000000001</v>
      </c>
      <c r="EC61" s="13">
        <f t="shared" si="35"/>
        <v>72.41387853830146</v>
      </c>
      <c r="ED61" s="9">
        <f t="shared" si="36"/>
        <v>644.0438785383025</v>
      </c>
      <c r="EE61" s="5">
        <f t="shared" si="37"/>
        <v>1867.727247761077</v>
      </c>
      <c r="EF61" s="2">
        <f t="shared" si="38"/>
        <v>-289.5782288877842</v>
      </c>
      <c r="EG61" s="7">
        <f t="shared" si="39"/>
        <v>1578.1490188732928</v>
      </c>
      <c r="EH61" s="89">
        <f t="shared" si="40"/>
        <v>1578.1455119761815</v>
      </c>
      <c r="EI61" s="16">
        <v>2</v>
      </c>
      <c r="EJ61" s="2" t="s">
        <v>30</v>
      </c>
      <c r="EK61" s="6">
        <v>11</v>
      </c>
      <c r="EL61" s="2" t="s">
        <v>47</v>
      </c>
      <c r="EM61" s="2" t="s">
        <v>28</v>
      </c>
      <c r="EN61" s="3">
        <v>44013</v>
      </c>
      <c r="EO61" s="10"/>
      <c r="EP61" s="2">
        <v>26069.95</v>
      </c>
      <c r="EQ61" s="2"/>
      <c r="ER61" s="2"/>
      <c r="ES61" s="2"/>
      <c r="ET61" s="2">
        <v>4241.21</v>
      </c>
      <c r="EU61" s="11">
        <v>26069.95</v>
      </c>
      <c r="EV61" s="12">
        <f t="shared" si="41"/>
        <v>379.84000000000015</v>
      </c>
      <c r="EW61" s="13">
        <f t="shared" si="42"/>
        <v>24.999994197217358</v>
      </c>
      <c r="EX61" s="9">
        <f t="shared" si="43"/>
        <v>404.8399941972175</v>
      </c>
      <c r="EY61" s="5">
        <f t="shared" si="44"/>
        <v>1174.0359831719306</v>
      </c>
      <c r="EZ61" s="2">
        <f t="shared" si="45"/>
        <v>-202.2513137676932</v>
      </c>
      <c r="FA61" s="7">
        <f t="shared" si="46"/>
        <v>971.7846694042374</v>
      </c>
      <c r="FB61" s="32">
        <f t="shared" si="47"/>
        <v>2549.9301813804186</v>
      </c>
      <c r="FC61" s="16">
        <v>2</v>
      </c>
      <c r="FD61" s="2" t="s">
        <v>30</v>
      </c>
      <c r="FE61" s="6">
        <v>11</v>
      </c>
      <c r="FF61" s="2" t="s">
        <v>47</v>
      </c>
      <c r="FG61" s="2" t="s">
        <v>28</v>
      </c>
      <c r="FH61" s="3">
        <v>44013</v>
      </c>
      <c r="FI61" s="10">
        <v>971.79</v>
      </c>
      <c r="FJ61" s="2">
        <v>26400.96</v>
      </c>
      <c r="FK61" s="2"/>
      <c r="FL61" s="2"/>
      <c r="FM61" s="2"/>
      <c r="FN61" s="2">
        <v>4241.21</v>
      </c>
      <c r="FO61" s="11">
        <v>26400.96</v>
      </c>
      <c r="FP61" s="12">
        <f t="shared" si="48"/>
        <v>331.0099999999984</v>
      </c>
      <c r="FQ61" s="13">
        <f t="shared" si="49"/>
        <v>39.85977440041263</v>
      </c>
      <c r="FR61" s="14">
        <f t="shared" si="50"/>
        <v>370.869774400411</v>
      </c>
      <c r="FS61" s="5">
        <f t="shared" si="51"/>
        <v>1131.1528119212535</v>
      </c>
      <c r="FT61" s="2">
        <f t="shared" si="52"/>
        <v>-206.97805791905287</v>
      </c>
      <c r="FU61" s="7">
        <f t="shared" si="53"/>
        <v>924.1747540022006</v>
      </c>
      <c r="FV61" s="32">
        <f t="shared" si="54"/>
        <v>2502.3149353826193</v>
      </c>
      <c r="FW61" s="16">
        <v>2</v>
      </c>
      <c r="FX61" s="2" t="s">
        <v>30</v>
      </c>
    </row>
    <row r="62" spans="17:180" ht="19.5" customHeight="1">
      <c r="Q62" s="6">
        <v>12</v>
      </c>
      <c r="R62" s="2" t="s">
        <v>48</v>
      </c>
      <c r="S62" s="2" t="s">
        <v>9</v>
      </c>
      <c r="T62" s="3">
        <v>43830</v>
      </c>
      <c r="U62" s="35"/>
      <c r="V62" s="2">
        <v>6114.71</v>
      </c>
      <c r="W62" s="2"/>
      <c r="X62" s="2"/>
      <c r="Y62" s="2"/>
      <c r="Z62" s="2"/>
      <c r="AA62" s="11">
        <v>6114.71</v>
      </c>
      <c r="AB62" s="12">
        <v>68.80999999999949</v>
      </c>
      <c r="AC62" s="13">
        <v>8.257199999999944</v>
      </c>
      <c r="AD62" s="9">
        <v>77.06719999999943</v>
      </c>
      <c r="AE62" s="5">
        <v>223.49487999999835</v>
      </c>
      <c r="AF62" s="2">
        <v>-22.73435850500292</v>
      </c>
      <c r="AG62" s="7">
        <v>200.76052149499543</v>
      </c>
      <c r="AH62" s="32">
        <v>-1072.543865688866</v>
      </c>
      <c r="AI62" s="16">
        <v>1</v>
      </c>
      <c r="AJ62" s="2" t="s">
        <v>30</v>
      </c>
      <c r="AK62" s="55">
        <v>12</v>
      </c>
      <c r="AL62" s="56" t="s">
        <v>48</v>
      </c>
      <c r="AM62" s="2" t="s">
        <v>9</v>
      </c>
      <c r="AN62" s="3">
        <v>43861</v>
      </c>
      <c r="AO62" s="35"/>
      <c r="AP62" s="8">
        <v>6203.79</v>
      </c>
      <c r="AQ62" s="8"/>
      <c r="AR62" s="2"/>
      <c r="AS62" s="2"/>
      <c r="AT62" s="2"/>
      <c r="AU62" s="11">
        <f t="shared" si="6"/>
        <v>6203.79</v>
      </c>
      <c r="AV62" s="59">
        <f t="shared" si="7"/>
        <v>89.07999999999993</v>
      </c>
      <c r="AW62" s="13">
        <f t="shared" si="8"/>
        <v>10.689599999999995</v>
      </c>
      <c r="AX62" s="9">
        <f t="shared" si="9"/>
        <v>99.76959999999993</v>
      </c>
      <c r="AY62" s="5">
        <f t="shared" si="10"/>
        <v>289.3318399999998</v>
      </c>
      <c r="AZ62" s="8">
        <f t="shared" si="11"/>
        <v>-30.875298470788962</v>
      </c>
      <c r="BA62" s="7">
        <f t="shared" si="12"/>
        <v>258.4565415292108</v>
      </c>
      <c r="BB62" s="32">
        <f t="shared" si="13"/>
        <v>-814.087324159655</v>
      </c>
      <c r="BC62" s="16">
        <v>1</v>
      </c>
      <c r="BD62" s="2" t="s">
        <v>30</v>
      </c>
      <c r="BE62" s="68">
        <v>12</v>
      </c>
      <c r="BF62" s="2" t="s">
        <v>48</v>
      </c>
      <c r="BG62" s="2" t="s">
        <v>9</v>
      </c>
      <c r="BH62" s="3">
        <v>43890</v>
      </c>
      <c r="BI62" s="35"/>
      <c r="BJ62" s="2">
        <v>6386.12</v>
      </c>
      <c r="BK62" s="2"/>
      <c r="BL62" s="2"/>
      <c r="BM62" s="2"/>
      <c r="BN62" s="2"/>
      <c r="BO62" s="11">
        <v>6386.12</v>
      </c>
      <c r="BP62" s="12">
        <f t="shared" si="14"/>
        <v>182.32999999999993</v>
      </c>
      <c r="BQ62" s="13">
        <f t="shared" si="15"/>
        <v>45.887242468614296</v>
      </c>
      <c r="BR62" s="9">
        <f t="shared" si="16"/>
        <v>228.21724246861422</v>
      </c>
      <c r="BS62" s="5">
        <f t="shared" si="17"/>
        <v>661.8300031589812</v>
      </c>
      <c r="BT62" s="2">
        <f t="shared" si="18"/>
        <v>-65.15058898092104</v>
      </c>
      <c r="BU62" s="7">
        <f t="shared" si="19"/>
        <v>596.6794141780601</v>
      </c>
      <c r="BV62" s="15">
        <f t="shared" si="20"/>
        <v>-217.4079099815949</v>
      </c>
      <c r="BW62" s="16">
        <v>1</v>
      </c>
      <c r="BX62" s="2" t="s">
        <v>30</v>
      </c>
      <c r="BY62" s="6">
        <v>12</v>
      </c>
      <c r="BZ62" s="2" t="s">
        <v>48</v>
      </c>
      <c r="CA62" s="2" t="s">
        <v>9</v>
      </c>
      <c r="CB62" s="3">
        <v>43890</v>
      </c>
      <c r="CC62" s="35"/>
      <c r="CD62" s="2">
        <v>6386.12</v>
      </c>
      <c r="CE62" s="2"/>
      <c r="CF62" s="2"/>
      <c r="CG62" s="2"/>
      <c r="CH62" s="2"/>
      <c r="CI62" s="11">
        <f t="shared" si="21"/>
        <v>6386.12</v>
      </c>
      <c r="CJ62" s="11">
        <f t="shared" si="21"/>
        <v>182.32999999999993</v>
      </c>
      <c r="CK62" s="11">
        <f t="shared" si="21"/>
        <v>45.887242468614296</v>
      </c>
      <c r="CL62" s="11">
        <f t="shared" si="22"/>
        <v>228.21724246861422</v>
      </c>
      <c r="CM62" s="5">
        <f t="shared" si="23"/>
        <v>493.74619283289076</v>
      </c>
      <c r="CN62" s="8">
        <f t="shared" si="24"/>
        <v>-65.15058898092106</v>
      </c>
      <c r="CO62" s="10">
        <f t="shared" si="25"/>
        <v>428.5956038519697</v>
      </c>
      <c r="CP62" s="81">
        <f t="shared" si="26"/>
        <v>211.1876938703748</v>
      </c>
      <c r="CQ62" s="16" t="s">
        <v>31</v>
      </c>
      <c r="CR62" s="2" t="s">
        <v>32</v>
      </c>
      <c r="CV62" s="6">
        <v>12</v>
      </c>
      <c r="CW62" s="2" t="s">
        <v>48</v>
      </c>
      <c r="CX62" s="2" t="s">
        <v>9</v>
      </c>
      <c r="CY62" s="3">
        <v>43951</v>
      </c>
      <c r="CZ62" s="35"/>
      <c r="DA62" s="88">
        <v>6784.9400000000005</v>
      </c>
      <c r="DB62" s="2"/>
      <c r="DC62" s="2"/>
      <c r="DD62" s="2"/>
      <c r="DE62" s="2"/>
      <c r="DF62" s="80">
        <f t="shared" si="27"/>
        <v>6784.9400000000005</v>
      </c>
      <c r="DG62" s="12">
        <f t="shared" si="28"/>
        <v>398.8200000000006</v>
      </c>
      <c r="DH62" s="13">
        <f t="shared" si="29"/>
        <v>39.207527921954004</v>
      </c>
      <c r="DI62" s="9">
        <f t="shared" si="30"/>
        <v>438.02752792195463</v>
      </c>
      <c r="DJ62" s="8">
        <f t="shared" si="31"/>
        <v>1270.2798309736684</v>
      </c>
      <c r="DK62" s="5">
        <f t="shared" si="32"/>
        <v>776.5336381407776</v>
      </c>
      <c r="DL62" s="2">
        <f t="shared" si="33"/>
        <v>-96.31694815146126</v>
      </c>
      <c r="DM62" s="7">
        <f t="shared" si="4"/>
        <v>680.2166899893164</v>
      </c>
      <c r="DN62" s="89">
        <f t="shared" si="5"/>
        <v>891.4043838596912</v>
      </c>
      <c r="DO62" s="16">
        <v>1</v>
      </c>
      <c r="DP62" s="2" t="s">
        <v>30</v>
      </c>
      <c r="DQ62" s="6">
        <v>12</v>
      </c>
      <c r="DR62" s="2" t="s">
        <v>48</v>
      </c>
      <c r="DS62" s="2" t="s">
        <v>9</v>
      </c>
      <c r="DT62" s="3">
        <v>43982</v>
      </c>
      <c r="DU62" s="10">
        <v>2000</v>
      </c>
      <c r="DV62" s="2">
        <v>7051.49</v>
      </c>
      <c r="DW62" s="2"/>
      <c r="DX62" s="2"/>
      <c r="DY62" s="2"/>
      <c r="DZ62" s="2"/>
      <c r="EA62" s="11">
        <v>7051.49</v>
      </c>
      <c r="EB62" s="12">
        <f t="shared" si="34"/>
        <v>266.5499999999993</v>
      </c>
      <c r="EC62" s="13">
        <f t="shared" si="35"/>
        <v>33.76645614188228</v>
      </c>
      <c r="ED62" s="9">
        <f t="shared" si="36"/>
        <v>300.31645614188153</v>
      </c>
      <c r="EE62" s="5">
        <f t="shared" si="37"/>
        <v>870.9177228114564</v>
      </c>
      <c r="EF62" s="2">
        <f t="shared" si="38"/>
        <v>-135.02978659279347</v>
      </c>
      <c r="EG62" s="7">
        <f t="shared" si="39"/>
        <v>735.887936218663</v>
      </c>
      <c r="EH62" s="89">
        <f t="shared" si="40"/>
        <v>-372.70767992164576</v>
      </c>
      <c r="EI62" s="16">
        <v>1</v>
      </c>
      <c r="EJ62" s="2" t="s">
        <v>30</v>
      </c>
      <c r="EK62" s="6">
        <v>12</v>
      </c>
      <c r="EL62" s="2" t="s">
        <v>48</v>
      </c>
      <c r="EM62" s="2" t="s">
        <v>9</v>
      </c>
      <c r="EN62" s="3">
        <v>44013</v>
      </c>
      <c r="EO62" s="10"/>
      <c r="EP62" s="2">
        <v>7296.21</v>
      </c>
      <c r="EQ62" s="2"/>
      <c r="ER62" s="2"/>
      <c r="ES62" s="2"/>
      <c r="ET62" s="2"/>
      <c r="EU62" s="11">
        <v>7296.21</v>
      </c>
      <c r="EV62" s="12">
        <f t="shared" si="41"/>
        <v>244.72000000000025</v>
      </c>
      <c r="EW62" s="13">
        <f t="shared" si="42"/>
        <v>16.10677806429822</v>
      </c>
      <c r="EX62" s="9">
        <f t="shared" si="43"/>
        <v>260.8267780642985</v>
      </c>
      <c r="EY62" s="5">
        <f t="shared" si="44"/>
        <v>756.3976563864655</v>
      </c>
      <c r="EZ62" s="2">
        <f t="shared" si="45"/>
        <v>-130.30471120795576</v>
      </c>
      <c r="FA62" s="7">
        <f t="shared" si="46"/>
        <v>626.0929451785098</v>
      </c>
      <c r="FB62" s="32">
        <f t="shared" si="47"/>
        <v>253.38526525686402</v>
      </c>
      <c r="FC62" s="16">
        <v>1</v>
      </c>
      <c r="FD62" s="2" t="s">
        <v>30</v>
      </c>
      <c r="FE62" s="6">
        <v>12</v>
      </c>
      <c r="FF62" s="2" t="s">
        <v>48</v>
      </c>
      <c r="FG62" s="2" t="s">
        <v>9</v>
      </c>
      <c r="FH62" s="3">
        <v>44013</v>
      </c>
      <c r="FI62" s="10"/>
      <c r="FJ62" s="2">
        <v>7567.56</v>
      </c>
      <c r="FK62" s="2"/>
      <c r="FL62" s="2"/>
      <c r="FM62" s="2"/>
      <c r="FN62" s="2"/>
      <c r="FO62" s="11">
        <v>7567.56</v>
      </c>
      <c r="FP62" s="12">
        <f t="shared" si="48"/>
        <v>271.35000000000036</v>
      </c>
      <c r="FQ62" s="13">
        <f t="shared" si="49"/>
        <v>32.6755982706022</v>
      </c>
      <c r="FR62" s="14">
        <f t="shared" si="50"/>
        <v>304.0255982706026</v>
      </c>
      <c r="FS62" s="5">
        <f t="shared" si="51"/>
        <v>927.2780747253379</v>
      </c>
      <c r="FT62" s="2">
        <f t="shared" si="52"/>
        <v>-169.67310962307891</v>
      </c>
      <c r="FU62" s="7">
        <f t="shared" si="53"/>
        <v>757.604965102259</v>
      </c>
      <c r="FV62" s="32">
        <f t="shared" si="54"/>
        <v>1010.9902303591231</v>
      </c>
      <c r="FW62" s="16">
        <v>1</v>
      </c>
      <c r="FX62" s="2" t="s">
        <v>30</v>
      </c>
    </row>
    <row r="63" spans="17:180" ht="19.5" customHeight="1">
      <c r="Q63" s="6">
        <v>13</v>
      </c>
      <c r="R63" s="2" t="s">
        <v>49</v>
      </c>
      <c r="S63" s="2" t="s">
        <v>8</v>
      </c>
      <c r="T63" s="3">
        <v>43830</v>
      </c>
      <c r="U63" s="35">
        <v>3000</v>
      </c>
      <c r="V63" s="2">
        <v>33421.32</v>
      </c>
      <c r="W63" s="2"/>
      <c r="X63" s="2"/>
      <c r="Y63" s="2"/>
      <c r="Z63" s="2"/>
      <c r="AA63" s="11">
        <v>33421.32</v>
      </c>
      <c r="AB63" s="12">
        <v>602.2299999999959</v>
      </c>
      <c r="AC63" s="13">
        <v>72.26759999999956</v>
      </c>
      <c r="AD63" s="9">
        <v>674.4975999999955</v>
      </c>
      <c r="AE63" s="5">
        <v>1956.0430399999868</v>
      </c>
      <c r="AF63" s="2">
        <v>-198.97271795477283</v>
      </c>
      <c r="AG63" s="7">
        <v>1757.070322045214</v>
      </c>
      <c r="AH63" s="32">
        <v>-1104.9958816567425</v>
      </c>
      <c r="AI63" s="16">
        <v>1</v>
      </c>
      <c r="AJ63" s="2" t="s">
        <v>30</v>
      </c>
      <c r="AK63" s="55">
        <v>13</v>
      </c>
      <c r="AL63" s="56" t="s">
        <v>49</v>
      </c>
      <c r="AM63" s="2" t="s">
        <v>8</v>
      </c>
      <c r="AN63" s="3">
        <v>43861</v>
      </c>
      <c r="AO63" s="35"/>
      <c r="AP63" s="8">
        <v>34087.18</v>
      </c>
      <c r="AQ63" s="8"/>
      <c r="AR63" s="2"/>
      <c r="AS63" s="2"/>
      <c r="AT63" s="2"/>
      <c r="AU63" s="11">
        <f t="shared" si="6"/>
        <v>34087.18</v>
      </c>
      <c r="AV63" s="59">
        <f t="shared" si="7"/>
        <v>665.8600000000006</v>
      </c>
      <c r="AW63" s="13">
        <f t="shared" si="8"/>
        <v>79.9032000000001</v>
      </c>
      <c r="AX63" s="9">
        <f t="shared" si="9"/>
        <v>745.7632000000007</v>
      </c>
      <c r="AY63" s="5">
        <f t="shared" si="10"/>
        <v>2162.7132800000018</v>
      </c>
      <c r="AZ63" s="8">
        <f t="shared" si="11"/>
        <v>-230.78835024427</v>
      </c>
      <c r="BA63" s="7">
        <f t="shared" si="12"/>
        <v>1931.9249297557317</v>
      </c>
      <c r="BB63" s="32">
        <f t="shared" si="13"/>
        <v>826.9290480989891</v>
      </c>
      <c r="BC63" s="16">
        <v>1</v>
      </c>
      <c r="BD63" s="2" t="s">
        <v>30</v>
      </c>
      <c r="BE63" s="68">
        <v>13</v>
      </c>
      <c r="BF63" s="2" t="s">
        <v>49</v>
      </c>
      <c r="BG63" s="2" t="s">
        <v>8</v>
      </c>
      <c r="BH63" s="3">
        <v>43890</v>
      </c>
      <c r="BI63" s="35">
        <v>3000</v>
      </c>
      <c r="BJ63" s="2">
        <v>34685.17</v>
      </c>
      <c r="BK63" s="2"/>
      <c r="BL63" s="2"/>
      <c r="BM63" s="2"/>
      <c r="BN63" s="2"/>
      <c r="BO63" s="11">
        <v>34685.17</v>
      </c>
      <c r="BP63" s="12">
        <f t="shared" si="14"/>
        <v>597.989999999998</v>
      </c>
      <c r="BQ63" s="13">
        <f t="shared" si="15"/>
        <v>150.49696771681337</v>
      </c>
      <c r="BR63" s="9">
        <f t="shared" si="16"/>
        <v>748.4869677168114</v>
      </c>
      <c r="BS63" s="5">
        <f t="shared" si="17"/>
        <v>2170.612206378753</v>
      </c>
      <c r="BT63" s="2">
        <f t="shared" si="18"/>
        <v>-213.67520816487064</v>
      </c>
      <c r="BU63" s="7">
        <f t="shared" si="19"/>
        <v>1956.9369982138824</v>
      </c>
      <c r="BV63" s="15">
        <f t="shared" si="20"/>
        <v>-216.13395368712827</v>
      </c>
      <c r="BW63" s="16">
        <v>1</v>
      </c>
      <c r="BX63" s="2" t="s">
        <v>30</v>
      </c>
      <c r="BY63" s="6">
        <v>13</v>
      </c>
      <c r="BZ63" s="2" t="s">
        <v>49</v>
      </c>
      <c r="CA63" s="2" t="s">
        <v>8</v>
      </c>
      <c r="CB63" s="3">
        <v>43890</v>
      </c>
      <c r="CC63" s="35"/>
      <c r="CD63" s="2">
        <v>34685.17</v>
      </c>
      <c r="CE63" s="2"/>
      <c r="CF63" s="2"/>
      <c r="CG63" s="2"/>
      <c r="CH63" s="2"/>
      <c r="CI63" s="11">
        <f t="shared" si="21"/>
        <v>34685.17</v>
      </c>
      <c r="CJ63" s="11">
        <f t="shared" si="21"/>
        <v>597.989999999998</v>
      </c>
      <c r="CK63" s="11">
        <f t="shared" si="21"/>
        <v>150.49696771681337</v>
      </c>
      <c r="CL63" s="11">
        <f t="shared" si="22"/>
        <v>748.4869677168114</v>
      </c>
      <c r="CM63" s="5">
        <f t="shared" si="23"/>
        <v>1619.3456142825617</v>
      </c>
      <c r="CN63" s="8">
        <f t="shared" si="24"/>
        <v>-213.67520816487064</v>
      </c>
      <c r="CO63" s="10">
        <f t="shared" si="25"/>
        <v>1405.670406117691</v>
      </c>
      <c r="CP63" s="81">
        <f t="shared" si="26"/>
        <v>1189.5364524305628</v>
      </c>
      <c r="CQ63" s="16" t="s">
        <v>31</v>
      </c>
      <c r="CR63" s="2" t="s">
        <v>32</v>
      </c>
      <c r="CV63" s="6">
        <v>13</v>
      </c>
      <c r="CW63" s="2" t="s">
        <v>49</v>
      </c>
      <c r="CX63" s="2" t="s">
        <v>8</v>
      </c>
      <c r="CY63" s="3">
        <v>43951</v>
      </c>
      <c r="CZ63" s="35">
        <v>3000</v>
      </c>
      <c r="DA63" s="88">
        <v>35704.020000000004</v>
      </c>
      <c r="DB63" s="2"/>
      <c r="DC63" s="2"/>
      <c r="DD63" s="2"/>
      <c r="DE63" s="2"/>
      <c r="DF63" s="80">
        <f t="shared" si="27"/>
        <v>35704.020000000004</v>
      </c>
      <c r="DG63" s="12">
        <f t="shared" si="28"/>
        <v>1018.8500000000058</v>
      </c>
      <c r="DH63" s="13">
        <f t="shared" si="29"/>
        <v>100.16195231754426</v>
      </c>
      <c r="DI63" s="9">
        <f t="shared" si="30"/>
        <v>1119.0119523175501</v>
      </c>
      <c r="DJ63" s="8">
        <f t="shared" si="31"/>
        <v>3245.134661720895</v>
      </c>
      <c r="DK63" s="5">
        <f t="shared" si="32"/>
        <v>1625.7890474383335</v>
      </c>
      <c r="DL63" s="2">
        <f t="shared" si="33"/>
        <v>-201.6539035736443</v>
      </c>
      <c r="DM63" s="7">
        <f t="shared" si="4"/>
        <v>1424.135143864689</v>
      </c>
      <c r="DN63" s="89">
        <f t="shared" si="5"/>
        <v>-386.3284037047481</v>
      </c>
      <c r="DO63" s="16">
        <v>1</v>
      </c>
      <c r="DP63" s="2" t="s">
        <v>30</v>
      </c>
      <c r="DQ63" s="6">
        <v>13</v>
      </c>
      <c r="DR63" s="2" t="s">
        <v>49</v>
      </c>
      <c r="DS63" s="2" t="s">
        <v>8</v>
      </c>
      <c r="DT63" s="3">
        <v>43982</v>
      </c>
      <c r="DU63" s="10"/>
      <c r="DV63" s="2">
        <v>36226.020000000004</v>
      </c>
      <c r="DW63" s="2"/>
      <c r="DX63" s="2"/>
      <c r="DY63" s="2"/>
      <c r="DZ63" s="2"/>
      <c r="EA63" s="11">
        <v>36226.020000000004</v>
      </c>
      <c r="EB63" s="12">
        <f t="shared" si="34"/>
        <v>522</v>
      </c>
      <c r="EC63" s="13">
        <f t="shared" si="35"/>
        <v>66.12676835889177</v>
      </c>
      <c r="ED63" s="9">
        <f t="shared" si="36"/>
        <v>588.1267683588918</v>
      </c>
      <c r="EE63" s="5">
        <f t="shared" si="37"/>
        <v>1705.5676282407862</v>
      </c>
      <c r="EF63" s="2">
        <f t="shared" si="38"/>
        <v>-264.4364982233667</v>
      </c>
      <c r="EG63" s="7">
        <f t="shared" si="39"/>
        <v>1441.1311300174195</v>
      </c>
      <c r="EH63" s="89">
        <f t="shared" si="40"/>
        <v>1054.8027263126714</v>
      </c>
      <c r="EI63" s="16">
        <v>1</v>
      </c>
      <c r="EJ63" s="2" t="s">
        <v>30</v>
      </c>
      <c r="EK63" s="6">
        <v>13</v>
      </c>
      <c r="EL63" s="2" t="s">
        <v>49</v>
      </c>
      <c r="EM63" s="2" t="s">
        <v>8</v>
      </c>
      <c r="EN63" s="3">
        <v>44013</v>
      </c>
      <c r="EO63" s="10">
        <v>3000</v>
      </c>
      <c r="EP63" s="2">
        <v>36726</v>
      </c>
      <c r="EQ63" s="2"/>
      <c r="ER63" s="2"/>
      <c r="ES63" s="2"/>
      <c r="ET63" s="2"/>
      <c r="EU63" s="11">
        <v>36726</v>
      </c>
      <c r="EV63" s="12">
        <f t="shared" si="41"/>
        <v>499.9799999999959</v>
      </c>
      <c r="EW63" s="13">
        <f t="shared" si="42"/>
        <v>32.90726910995321</v>
      </c>
      <c r="EX63" s="9">
        <f t="shared" si="43"/>
        <v>532.8872691099491</v>
      </c>
      <c r="EY63" s="5">
        <f t="shared" si="44"/>
        <v>1545.3730804188524</v>
      </c>
      <c r="EZ63" s="2">
        <f t="shared" si="45"/>
        <v>-266.22159819284536</v>
      </c>
      <c r="FA63" s="7">
        <f t="shared" si="46"/>
        <v>1279.151482226007</v>
      </c>
      <c r="FB63" s="32">
        <f t="shared" si="47"/>
        <v>-666.0457914613215</v>
      </c>
      <c r="FC63" s="16">
        <v>1</v>
      </c>
      <c r="FD63" s="2" t="s">
        <v>30</v>
      </c>
      <c r="FE63" s="6">
        <v>13</v>
      </c>
      <c r="FF63" s="2" t="s">
        <v>49</v>
      </c>
      <c r="FG63" s="2" t="s">
        <v>8</v>
      </c>
      <c r="FH63" s="3">
        <v>44013</v>
      </c>
      <c r="FI63" s="10"/>
      <c r="FJ63" s="2">
        <v>37192.62</v>
      </c>
      <c r="FK63" s="2"/>
      <c r="FL63" s="2"/>
      <c r="FM63" s="2"/>
      <c r="FN63" s="2"/>
      <c r="FO63" s="11">
        <v>37192.62</v>
      </c>
      <c r="FP63" s="12">
        <f t="shared" si="48"/>
        <v>466.6200000000026</v>
      </c>
      <c r="FQ63" s="13">
        <f t="shared" si="49"/>
        <v>56.189746324040776</v>
      </c>
      <c r="FR63" s="14">
        <f t="shared" si="50"/>
        <v>522.8097463240434</v>
      </c>
      <c r="FS63" s="5">
        <f t="shared" si="51"/>
        <v>1594.5697262883323</v>
      </c>
      <c r="FT63" s="2">
        <f t="shared" si="52"/>
        <v>-291.7739687205506</v>
      </c>
      <c r="FU63" s="7">
        <f t="shared" si="53"/>
        <v>1302.7957575677817</v>
      </c>
      <c r="FV63" s="32">
        <f t="shared" si="54"/>
        <v>636.7499661064602</v>
      </c>
      <c r="FW63" s="16">
        <v>1</v>
      </c>
      <c r="FX63" s="2" t="s">
        <v>30</v>
      </c>
    </row>
    <row r="64" spans="17:180" ht="19.5" customHeight="1">
      <c r="Q64" s="6">
        <v>14</v>
      </c>
      <c r="R64" s="2" t="s">
        <v>50</v>
      </c>
      <c r="S64" s="2" t="s">
        <v>13</v>
      </c>
      <c r="T64" s="3">
        <v>43830</v>
      </c>
      <c r="U64" s="35"/>
      <c r="V64" s="2">
        <v>2116.41</v>
      </c>
      <c r="W64" s="2"/>
      <c r="X64" s="2"/>
      <c r="Y64" s="2"/>
      <c r="Z64" s="2"/>
      <c r="AA64" s="11">
        <v>2116.41</v>
      </c>
      <c r="AB64" s="12">
        <v>13.019999999999982</v>
      </c>
      <c r="AC64" s="13">
        <v>1.562399999999999</v>
      </c>
      <c r="AD64" s="9">
        <v>14.58239999999998</v>
      </c>
      <c r="AE64" s="5">
        <v>42.28895999999994</v>
      </c>
      <c r="AF64" s="2">
        <v>-4.301719920580436</v>
      </c>
      <c r="AG64" s="7">
        <v>37.9872400794195</v>
      </c>
      <c r="AH64" s="32">
        <v>-318.9641774308003</v>
      </c>
      <c r="AI64" s="16">
        <v>1</v>
      </c>
      <c r="AJ64" s="2" t="s">
        <v>30</v>
      </c>
      <c r="AK64" s="55">
        <v>14</v>
      </c>
      <c r="AL64" s="56" t="s">
        <v>50</v>
      </c>
      <c r="AM64" s="2" t="s">
        <v>13</v>
      </c>
      <c r="AN64" s="3">
        <v>43861</v>
      </c>
      <c r="AO64" s="35"/>
      <c r="AP64" s="8">
        <v>2116.93</v>
      </c>
      <c r="AQ64" s="8"/>
      <c r="AR64" s="2"/>
      <c r="AS64" s="2"/>
      <c r="AT64" s="2"/>
      <c r="AU64" s="11">
        <f t="shared" si="6"/>
        <v>2116.93</v>
      </c>
      <c r="AV64" s="59">
        <f t="shared" si="7"/>
        <v>0.5199999999999818</v>
      </c>
      <c r="AW64" s="13">
        <f t="shared" si="8"/>
        <v>0.062399999999997846</v>
      </c>
      <c r="AX64" s="9">
        <f t="shared" si="9"/>
        <v>0.5823999999999796</v>
      </c>
      <c r="AY64" s="5">
        <f t="shared" si="10"/>
        <v>1.6889599999999407</v>
      </c>
      <c r="AZ64" s="8">
        <f t="shared" si="11"/>
        <v>-0.18023299511461283</v>
      </c>
      <c r="BA64" s="7">
        <f t="shared" si="12"/>
        <v>1.5087270048853278</v>
      </c>
      <c r="BB64" s="32">
        <f t="shared" si="13"/>
        <v>-317.455450425915</v>
      </c>
      <c r="BC64" s="16">
        <v>1</v>
      </c>
      <c r="BD64" s="2" t="s">
        <v>30</v>
      </c>
      <c r="BE64" s="68">
        <v>14</v>
      </c>
      <c r="BF64" s="2" t="s">
        <v>50</v>
      </c>
      <c r="BG64" s="2" t="s">
        <v>13</v>
      </c>
      <c r="BH64" s="3">
        <v>43890</v>
      </c>
      <c r="BI64" s="35"/>
      <c r="BJ64" s="2">
        <v>2121.31</v>
      </c>
      <c r="BK64" s="2"/>
      <c r="BL64" s="2"/>
      <c r="BM64" s="2"/>
      <c r="BN64" s="2"/>
      <c r="BO64" s="11">
        <v>2121.31</v>
      </c>
      <c r="BP64" s="12">
        <f t="shared" si="14"/>
        <v>4.380000000000109</v>
      </c>
      <c r="BQ64" s="13">
        <f t="shared" si="15"/>
        <v>1.1023206384716486</v>
      </c>
      <c r="BR64" s="9">
        <f t="shared" si="16"/>
        <v>5.482320638471758</v>
      </c>
      <c r="BS64" s="5">
        <f t="shared" si="17"/>
        <v>15.898729851568097</v>
      </c>
      <c r="BT64" s="2">
        <f t="shared" si="18"/>
        <v>-1.5650720108399134</v>
      </c>
      <c r="BU64" s="7">
        <f t="shared" si="19"/>
        <v>14.333657840728184</v>
      </c>
      <c r="BV64" s="15">
        <f t="shared" si="20"/>
        <v>-303.1217925851868</v>
      </c>
      <c r="BW64" s="16">
        <v>1</v>
      </c>
      <c r="BX64" s="2" t="s">
        <v>30</v>
      </c>
      <c r="BY64" s="6">
        <v>14</v>
      </c>
      <c r="BZ64" s="2" t="s">
        <v>50</v>
      </c>
      <c r="CA64" s="2" t="s">
        <v>13</v>
      </c>
      <c r="CB64" s="3">
        <v>43890</v>
      </c>
      <c r="CC64" s="35"/>
      <c r="CD64" s="2">
        <v>2121.31</v>
      </c>
      <c r="CE64" s="2"/>
      <c r="CF64" s="2"/>
      <c r="CG64" s="2"/>
      <c r="CH64" s="2"/>
      <c r="CI64" s="11">
        <f t="shared" si="21"/>
        <v>2121.31</v>
      </c>
      <c r="CJ64" s="11">
        <f t="shared" si="21"/>
        <v>4.380000000000109</v>
      </c>
      <c r="CK64" s="11">
        <f t="shared" si="21"/>
        <v>1.1023206384716486</v>
      </c>
      <c r="CL64" s="11">
        <f t="shared" si="22"/>
        <v>5.482320638471758</v>
      </c>
      <c r="CM64" s="5">
        <f t="shared" si="23"/>
        <v>11.86095719085239</v>
      </c>
      <c r="CN64" s="8">
        <f t="shared" si="24"/>
        <v>-1.5650720108399137</v>
      </c>
      <c r="CO64" s="10">
        <f t="shared" si="25"/>
        <v>10.295885180012476</v>
      </c>
      <c r="CP64" s="81">
        <f t="shared" si="26"/>
        <v>-292.82590740517435</v>
      </c>
      <c r="CQ64" s="16" t="s">
        <v>31</v>
      </c>
      <c r="CR64" s="2" t="s">
        <v>32</v>
      </c>
      <c r="CV64" s="6">
        <v>14</v>
      </c>
      <c r="CW64" s="2" t="s">
        <v>50</v>
      </c>
      <c r="CX64" s="2" t="s">
        <v>13</v>
      </c>
      <c r="CY64" s="3">
        <v>43951</v>
      </c>
      <c r="CZ64" s="35"/>
      <c r="DA64" s="88">
        <v>2155.69</v>
      </c>
      <c r="DB64" s="2"/>
      <c r="DC64" s="2"/>
      <c r="DD64" s="2"/>
      <c r="DE64" s="2"/>
      <c r="DF64" s="80">
        <f t="shared" si="27"/>
        <v>2155.69</v>
      </c>
      <c r="DG64" s="12">
        <f t="shared" si="28"/>
        <v>34.38000000000011</v>
      </c>
      <c r="DH64" s="13">
        <f t="shared" si="29"/>
        <v>3.379857604826189</v>
      </c>
      <c r="DI64" s="9">
        <f t="shared" si="30"/>
        <v>37.7598576048263</v>
      </c>
      <c r="DJ64" s="8">
        <f t="shared" si="31"/>
        <v>109.50358705399627</v>
      </c>
      <c r="DK64" s="5">
        <f t="shared" si="32"/>
        <v>97.64262986314388</v>
      </c>
      <c r="DL64" s="2">
        <f t="shared" si="33"/>
        <v>-12.1110530902665</v>
      </c>
      <c r="DM64" s="7">
        <f t="shared" si="4"/>
        <v>85.53157677287739</v>
      </c>
      <c r="DN64" s="89">
        <f t="shared" si="5"/>
        <v>-207.29433063229698</v>
      </c>
      <c r="DO64" s="16">
        <v>1</v>
      </c>
      <c r="DP64" s="2" t="s">
        <v>30</v>
      </c>
      <c r="DQ64" s="6">
        <v>14</v>
      </c>
      <c r="DR64" s="2" t="s">
        <v>50</v>
      </c>
      <c r="DS64" s="2" t="s">
        <v>13</v>
      </c>
      <c r="DT64" s="3">
        <v>43982</v>
      </c>
      <c r="DU64" s="10"/>
      <c r="DV64" s="2">
        <v>2194.14</v>
      </c>
      <c r="DW64" s="2"/>
      <c r="DX64" s="2"/>
      <c r="DY64" s="2"/>
      <c r="DZ64" s="2"/>
      <c r="EA64" s="11">
        <v>2194.14</v>
      </c>
      <c r="EB64" s="12">
        <f t="shared" si="34"/>
        <v>38.44999999999982</v>
      </c>
      <c r="EC64" s="13">
        <f t="shared" si="35"/>
        <v>4.870831883906851</v>
      </c>
      <c r="ED64" s="9">
        <f t="shared" si="36"/>
        <v>43.32083188390667</v>
      </c>
      <c r="EE64" s="5">
        <f t="shared" si="37"/>
        <v>125.63041246332934</v>
      </c>
      <c r="EF64" s="2">
        <f t="shared" si="38"/>
        <v>-19.478129035801533</v>
      </c>
      <c r="EG64" s="7">
        <f t="shared" si="39"/>
        <v>106.1522834275278</v>
      </c>
      <c r="EH64" s="89">
        <f t="shared" si="40"/>
        <v>-101.14204720476917</v>
      </c>
      <c r="EI64" s="16">
        <v>1</v>
      </c>
      <c r="EJ64" s="2" t="s">
        <v>30</v>
      </c>
      <c r="EK64" s="6">
        <v>14</v>
      </c>
      <c r="EL64" s="2" t="s">
        <v>50</v>
      </c>
      <c r="EM64" s="2" t="s">
        <v>13</v>
      </c>
      <c r="EN64" s="3">
        <v>44013</v>
      </c>
      <c r="EO64" s="10"/>
      <c r="EP64" s="2">
        <v>2227.32</v>
      </c>
      <c r="EQ64" s="2"/>
      <c r="ER64" s="2"/>
      <c r="ES64" s="2"/>
      <c r="ET64" s="2"/>
      <c r="EU64" s="11">
        <v>2227.32</v>
      </c>
      <c r="EV64" s="12">
        <f t="shared" si="41"/>
        <v>33.18000000000029</v>
      </c>
      <c r="EW64" s="13">
        <f t="shared" si="42"/>
        <v>2.1838137306857597</v>
      </c>
      <c r="EX64" s="9">
        <f t="shared" si="43"/>
        <v>35.36381373068605</v>
      </c>
      <c r="EY64" s="5">
        <f t="shared" si="44"/>
        <v>102.55505981898953</v>
      </c>
      <c r="EZ64" s="2">
        <f t="shared" si="45"/>
        <v>-17.667171942955235</v>
      </c>
      <c r="FA64" s="7">
        <f t="shared" si="46"/>
        <v>84.8878878760343</v>
      </c>
      <c r="FB64" s="32">
        <f t="shared" si="47"/>
        <v>-16.254159328734872</v>
      </c>
      <c r="FC64" s="16">
        <v>1</v>
      </c>
      <c r="FD64" s="2" t="s">
        <v>30</v>
      </c>
      <c r="FE64" s="6">
        <v>14</v>
      </c>
      <c r="FF64" s="2" t="s">
        <v>50</v>
      </c>
      <c r="FG64" s="2" t="s">
        <v>13</v>
      </c>
      <c r="FH64" s="3">
        <v>44013</v>
      </c>
      <c r="FI64" s="10">
        <v>1000</v>
      </c>
      <c r="FJ64" s="2">
        <v>2305.02</v>
      </c>
      <c r="FK64" s="2"/>
      <c r="FL64" s="2"/>
      <c r="FM64" s="2"/>
      <c r="FN64" s="2"/>
      <c r="FO64" s="11">
        <v>2305.02</v>
      </c>
      <c r="FP64" s="12">
        <f t="shared" si="48"/>
        <v>77.69999999999982</v>
      </c>
      <c r="FQ64" s="13">
        <f t="shared" si="49"/>
        <v>9.356528415794294</v>
      </c>
      <c r="FR64" s="14">
        <f t="shared" si="50"/>
        <v>87.0565284157941</v>
      </c>
      <c r="FS64" s="5">
        <f t="shared" si="51"/>
        <v>265.522411668172</v>
      </c>
      <c r="FT64" s="2">
        <f t="shared" si="52"/>
        <v>-48.58522431440274</v>
      </c>
      <c r="FU64" s="7">
        <f t="shared" si="53"/>
        <v>216.93718735376927</v>
      </c>
      <c r="FV64" s="32">
        <f t="shared" si="54"/>
        <v>-799.3169719749656</v>
      </c>
      <c r="FW64" s="16">
        <v>1</v>
      </c>
      <c r="FX64" s="2" t="s">
        <v>30</v>
      </c>
    </row>
    <row r="65" spans="17:180" ht="19.5" customHeight="1">
      <c r="Q65" s="6">
        <v>15</v>
      </c>
      <c r="R65" s="2" t="s">
        <v>51</v>
      </c>
      <c r="S65" s="2" t="s">
        <v>37</v>
      </c>
      <c r="T65" s="3">
        <v>43830</v>
      </c>
      <c r="U65" s="35"/>
      <c r="V65" s="2">
        <v>17086.6</v>
      </c>
      <c r="W65" s="2"/>
      <c r="X65" s="2"/>
      <c r="Y65" s="2"/>
      <c r="Z65" s="2">
        <v>888.7200000000004</v>
      </c>
      <c r="AA65" s="11">
        <v>17086.6</v>
      </c>
      <c r="AB65" s="12">
        <v>257.8399999999965</v>
      </c>
      <c r="AC65" s="13">
        <v>30.9407999999996</v>
      </c>
      <c r="AD65" s="9">
        <v>288.78079999999613</v>
      </c>
      <c r="AE65" s="5">
        <v>837.4643199999888</v>
      </c>
      <c r="AF65" s="2">
        <v>-85.18859172983458</v>
      </c>
      <c r="AG65" s="7">
        <v>752.2757282701542</v>
      </c>
      <c r="AH65" s="32">
        <v>-6617.050827441125</v>
      </c>
      <c r="AI65" s="16">
        <v>2</v>
      </c>
      <c r="AJ65" s="2" t="s">
        <v>30</v>
      </c>
      <c r="AK65" s="55">
        <v>15</v>
      </c>
      <c r="AL65" s="56" t="s">
        <v>51</v>
      </c>
      <c r="AM65" s="2" t="s">
        <v>37</v>
      </c>
      <c r="AN65" s="3">
        <v>43861</v>
      </c>
      <c r="AO65" s="35"/>
      <c r="AP65" s="8">
        <v>17374.6</v>
      </c>
      <c r="AQ65" s="8"/>
      <c r="AR65" s="2"/>
      <c r="AS65" s="2"/>
      <c r="AT65" s="2">
        <v>888.7200000000004</v>
      </c>
      <c r="AU65" s="11">
        <f t="shared" si="6"/>
        <v>17374.6</v>
      </c>
      <c r="AV65" s="59">
        <f t="shared" si="7"/>
        <v>288</v>
      </c>
      <c r="AW65" s="13">
        <f t="shared" si="8"/>
        <v>34.56000000000002</v>
      </c>
      <c r="AX65" s="9">
        <f t="shared" si="9"/>
        <v>322.56</v>
      </c>
      <c r="AY65" s="5">
        <f t="shared" si="10"/>
        <v>935.424</v>
      </c>
      <c r="AZ65" s="8">
        <f t="shared" si="11"/>
        <v>-99.82135114040445</v>
      </c>
      <c r="BA65" s="7">
        <f t="shared" si="12"/>
        <v>835.6026488595955</v>
      </c>
      <c r="BB65" s="32">
        <f t="shared" si="13"/>
        <v>-5781.44817858153</v>
      </c>
      <c r="BC65" s="16">
        <v>2</v>
      </c>
      <c r="BD65" s="2" t="s">
        <v>30</v>
      </c>
      <c r="BE65" s="68">
        <v>15</v>
      </c>
      <c r="BF65" s="2" t="s">
        <v>51</v>
      </c>
      <c r="BG65" s="2" t="s">
        <v>37</v>
      </c>
      <c r="BH65" s="3">
        <v>43890</v>
      </c>
      <c r="BI65" s="35"/>
      <c r="BJ65" s="2">
        <v>17663.53</v>
      </c>
      <c r="BK65" s="2"/>
      <c r="BL65" s="2"/>
      <c r="BM65" s="2"/>
      <c r="BN65" s="2">
        <v>888.7200000000004</v>
      </c>
      <c r="BO65" s="11">
        <v>17663.53</v>
      </c>
      <c r="BP65" s="12">
        <f t="shared" si="14"/>
        <v>288.9300000000003</v>
      </c>
      <c r="BQ65" s="13">
        <f t="shared" si="15"/>
        <v>72.7154114323301</v>
      </c>
      <c r="BR65" s="9">
        <f t="shared" si="16"/>
        <v>361.6454114323304</v>
      </c>
      <c r="BS65" s="5">
        <f t="shared" si="17"/>
        <v>1048.771693153758</v>
      </c>
      <c r="BT65" s="2">
        <f t="shared" si="18"/>
        <v>-103.2411543588962</v>
      </c>
      <c r="BU65" s="7">
        <f t="shared" si="19"/>
        <v>945.5305387948617</v>
      </c>
      <c r="BV65" s="15">
        <f t="shared" si="20"/>
        <v>-4835.917639786668</v>
      </c>
      <c r="BW65" s="16">
        <v>2</v>
      </c>
      <c r="BX65" s="2" t="s">
        <v>30</v>
      </c>
      <c r="BY65" s="6">
        <v>15</v>
      </c>
      <c r="BZ65" s="2" t="s">
        <v>51</v>
      </c>
      <c r="CA65" s="2" t="s">
        <v>37</v>
      </c>
      <c r="CB65" s="3">
        <v>43890</v>
      </c>
      <c r="CC65" s="35"/>
      <c r="CD65" s="2">
        <v>17663.53</v>
      </c>
      <c r="CE65" s="2"/>
      <c r="CF65" s="2"/>
      <c r="CG65" s="2"/>
      <c r="CH65" s="2">
        <v>888.7200000000004</v>
      </c>
      <c r="CI65" s="11">
        <f t="shared" si="21"/>
        <v>17663.53</v>
      </c>
      <c r="CJ65" s="11">
        <f t="shared" si="21"/>
        <v>288.9300000000003</v>
      </c>
      <c r="CK65" s="11">
        <f t="shared" si="21"/>
        <v>72.7154114323301</v>
      </c>
      <c r="CL65" s="11">
        <f t="shared" si="22"/>
        <v>361.6454114323304</v>
      </c>
      <c r="CM65" s="5">
        <f t="shared" si="23"/>
        <v>782.4169774321687</v>
      </c>
      <c r="CN65" s="8">
        <f t="shared" si="24"/>
        <v>-103.2411543588962</v>
      </c>
      <c r="CO65" s="10">
        <f t="shared" si="25"/>
        <v>679.1758230732725</v>
      </c>
      <c r="CP65" s="81">
        <f t="shared" si="26"/>
        <v>-4156.741816713396</v>
      </c>
      <c r="CQ65" s="16" t="s">
        <v>31</v>
      </c>
      <c r="CR65" s="2" t="s">
        <v>32</v>
      </c>
      <c r="CV65" s="6">
        <v>15</v>
      </c>
      <c r="CW65" s="2" t="s">
        <v>51</v>
      </c>
      <c r="CX65" s="2" t="s">
        <v>37</v>
      </c>
      <c r="CY65" s="3">
        <v>43951</v>
      </c>
      <c r="CZ65" s="35"/>
      <c r="DA65" s="88">
        <v>18150.96</v>
      </c>
      <c r="DB65" s="2"/>
      <c r="DC65" s="2"/>
      <c r="DD65" s="2"/>
      <c r="DE65" s="2">
        <v>888.7200000000004</v>
      </c>
      <c r="DF65" s="80">
        <f t="shared" si="27"/>
        <v>18150.96</v>
      </c>
      <c r="DG65" s="12">
        <f t="shared" si="28"/>
        <v>487.4300000000003</v>
      </c>
      <c r="DH65" s="13">
        <f t="shared" si="29"/>
        <v>47.918673424096134</v>
      </c>
      <c r="DI65" s="9">
        <f t="shared" si="30"/>
        <v>535.3486734240964</v>
      </c>
      <c r="DJ65" s="8">
        <f t="shared" si="31"/>
        <v>1552.5111529298797</v>
      </c>
      <c r="DK65" s="5">
        <f t="shared" si="32"/>
        <v>770.094175497711</v>
      </c>
      <c r="DL65" s="2">
        <f t="shared" si="33"/>
        <v>-95.51823273328503</v>
      </c>
      <c r="DM65" s="7">
        <f t="shared" si="4"/>
        <v>674.575942764426</v>
      </c>
      <c r="DN65" s="89">
        <f t="shared" si="5"/>
        <v>-3482.1658739489694</v>
      </c>
      <c r="DO65" s="16">
        <v>2</v>
      </c>
      <c r="DP65" s="2" t="s">
        <v>30</v>
      </c>
      <c r="DQ65" s="6">
        <v>15</v>
      </c>
      <c r="DR65" s="2" t="s">
        <v>51</v>
      </c>
      <c r="DS65" s="2" t="s">
        <v>37</v>
      </c>
      <c r="DT65" s="3">
        <v>43982</v>
      </c>
      <c r="DU65" s="10"/>
      <c r="DV65" s="2">
        <v>18558.74</v>
      </c>
      <c r="DW65" s="2"/>
      <c r="DX65" s="2"/>
      <c r="DY65" s="2"/>
      <c r="DZ65" s="2">
        <v>888.7200000000004</v>
      </c>
      <c r="EA65" s="11">
        <v>18558.74</v>
      </c>
      <c r="EB65" s="12">
        <f t="shared" si="34"/>
        <v>407.7800000000025</v>
      </c>
      <c r="EC65" s="13">
        <f t="shared" si="35"/>
        <v>51.65742069231618</v>
      </c>
      <c r="ED65" s="9">
        <f t="shared" si="36"/>
        <v>459.43742069231865</v>
      </c>
      <c r="EE65" s="5">
        <f t="shared" si="37"/>
        <v>1332.368520007724</v>
      </c>
      <c r="EF65" s="2">
        <f t="shared" si="38"/>
        <v>-206.57455027878376</v>
      </c>
      <c r="EG65" s="7">
        <f t="shared" si="39"/>
        <v>1125.7939697289403</v>
      </c>
      <c r="EH65" s="89">
        <f t="shared" si="40"/>
        <v>-2356.371904220029</v>
      </c>
      <c r="EI65" s="16">
        <v>2</v>
      </c>
      <c r="EJ65" s="2" t="s">
        <v>30</v>
      </c>
      <c r="EK65" s="6">
        <v>15</v>
      </c>
      <c r="EL65" s="2" t="s">
        <v>51</v>
      </c>
      <c r="EM65" s="2" t="s">
        <v>37</v>
      </c>
      <c r="EN65" s="3">
        <v>44013</v>
      </c>
      <c r="EO65" s="10"/>
      <c r="EP65" s="2">
        <v>18847.15</v>
      </c>
      <c r="EQ65" s="2"/>
      <c r="ER65" s="2"/>
      <c r="ES65" s="2"/>
      <c r="ET65" s="2">
        <v>888.7200000000004</v>
      </c>
      <c r="EU65" s="11">
        <v>18847.15</v>
      </c>
      <c r="EV65" s="12">
        <f t="shared" si="41"/>
        <v>288.40999999999985</v>
      </c>
      <c r="EW65" s="13">
        <f t="shared" si="42"/>
        <v>18.982330261213807</v>
      </c>
      <c r="EX65" s="9">
        <f t="shared" si="43"/>
        <v>307.39233026121366</v>
      </c>
      <c r="EY65" s="5">
        <f t="shared" si="44"/>
        <v>891.4377577575195</v>
      </c>
      <c r="EZ65" s="2">
        <f t="shared" si="45"/>
        <v>-153.56808499299797</v>
      </c>
      <c r="FA65" s="7">
        <f t="shared" si="46"/>
        <v>737.8696727645215</v>
      </c>
      <c r="FB65" s="32">
        <f t="shared" si="47"/>
        <v>-1618.5022314555074</v>
      </c>
      <c r="FC65" s="16">
        <v>2</v>
      </c>
      <c r="FD65" s="2" t="s">
        <v>30</v>
      </c>
      <c r="FE65" s="6">
        <v>15</v>
      </c>
      <c r="FF65" s="2" t="s">
        <v>51</v>
      </c>
      <c r="FG65" s="2" t="s">
        <v>37</v>
      </c>
      <c r="FH65" s="3">
        <v>44013</v>
      </c>
      <c r="FI65" s="10"/>
      <c r="FJ65" s="2">
        <v>19039.670000000002</v>
      </c>
      <c r="FK65" s="2"/>
      <c r="FL65" s="2"/>
      <c r="FM65" s="2"/>
      <c r="FN65" s="2">
        <v>888.7200000000004</v>
      </c>
      <c r="FO65" s="11">
        <v>19039.670000000002</v>
      </c>
      <c r="FP65" s="12">
        <f t="shared" si="48"/>
        <v>192.52000000000044</v>
      </c>
      <c r="FQ65" s="13">
        <f t="shared" si="49"/>
        <v>23.182996790331092</v>
      </c>
      <c r="FR65" s="14">
        <f t="shared" si="50"/>
        <v>215.70299679033153</v>
      </c>
      <c r="FS65" s="5">
        <f t="shared" si="51"/>
        <v>657.8941402105111</v>
      </c>
      <c r="FT65" s="2">
        <f t="shared" si="52"/>
        <v>-120.38130482636882</v>
      </c>
      <c r="FU65" s="7">
        <f t="shared" si="53"/>
        <v>537.5128353841422</v>
      </c>
      <c r="FV65" s="32">
        <f t="shared" si="54"/>
        <v>-1080.9893960713653</v>
      </c>
      <c r="FW65" s="16">
        <v>2</v>
      </c>
      <c r="FX65" s="2" t="s">
        <v>30</v>
      </c>
    </row>
    <row r="66" spans="17:180" ht="19.5" customHeight="1">
      <c r="Q66" s="6">
        <v>16</v>
      </c>
      <c r="R66" s="2" t="s">
        <v>52</v>
      </c>
      <c r="S66" s="2" t="s">
        <v>94</v>
      </c>
      <c r="T66" s="3">
        <v>43830</v>
      </c>
      <c r="U66" s="35">
        <v>3000</v>
      </c>
      <c r="V66" s="2">
        <v>9970.89</v>
      </c>
      <c r="W66" s="2">
        <v>90.64</v>
      </c>
      <c r="X66" s="2">
        <v>-7969.589999999999</v>
      </c>
      <c r="Y66" s="2">
        <v>1067.8600000000001</v>
      </c>
      <c r="Z66" s="2"/>
      <c r="AA66" s="11">
        <v>3159.7999999999997</v>
      </c>
      <c r="AB66" s="12">
        <v>359.40999999999985</v>
      </c>
      <c r="AC66" s="13">
        <v>43.12920000000001</v>
      </c>
      <c r="AD66" s="9">
        <v>402.5391999999999</v>
      </c>
      <c r="AE66" s="5">
        <v>1167.3636799999997</v>
      </c>
      <c r="AF66" s="2">
        <v>-118.7466326156541</v>
      </c>
      <c r="AG66" s="7">
        <v>1048.6170473843456</v>
      </c>
      <c r="AH66" s="32">
        <v>134.53707783251843</v>
      </c>
      <c r="AI66" s="16">
        <v>2</v>
      </c>
      <c r="AJ66" s="2" t="s">
        <v>30</v>
      </c>
      <c r="AK66" s="55">
        <v>16</v>
      </c>
      <c r="AL66" s="56" t="s">
        <v>52</v>
      </c>
      <c r="AM66" s="2" t="s">
        <v>94</v>
      </c>
      <c r="AN66" s="3">
        <v>43861</v>
      </c>
      <c r="AO66" s="35"/>
      <c r="AP66" s="8">
        <v>10525.08</v>
      </c>
      <c r="AQ66" s="8">
        <v>90.64</v>
      </c>
      <c r="AR66" s="2">
        <v>-7969.589999999999</v>
      </c>
      <c r="AS66" s="2">
        <v>1067.8600000000001</v>
      </c>
      <c r="AT66" s="2"/>
      <c r="AU66" s="11">
        <f t="shared" si="6"/>
        <v>3713.9900000000002</v>
      </c>
      <c r="AV66" s="59">
        <f t="shared" si="7"/>
        <v>554.1900000000005</v>
      </c>
      <c r="AW66" s="13">
        <f t="shared" si="8"/>
        <v>66.5028000000001</v>
      </c>
      <c r="AX66" s="9">
        <f t="shared" si="9"/>
        <v>620.6928000000006</v>
      </c>
      <c r="AY66" s="5">
        <f t="shared" si="10"/>
        <v>1800.0091200000018</v>
      </c>
      <c r="AZ66" s="8">
        <f t="shared" si="11"/>
        <v>-192.08331454340555</v>
      </c>
      <c r="BA66" s="7">
        <f t="shared" si="12"/>
        <v>1607.9258054565962</v>
      </c>
      <c r="BB66" s="32">
        <f t="shared" si="13"/>
        <v>1742.4628832891146</v>
      </c>
      <c r="BC66" s="16">
        <v>2</v>
      </c>
      <c r="BD66" s="2" t="s">
        <v>30</v>
      </c>
      <c r="BE66" s="68">
        <v>16</v>
      </c>
      <c r="BF66" s="2" t="s">
        <v>52</v>
      </c>
      <c r="BG66" s="2" t="s">
        <v>94</v>
      </c>
      <c r="BH66" s="3">
        <v>43890</v>
      </c>
      <c r="BI66" s="35">
        <v>3000</v>
      </c>
      <c r="BJ66" s="2">
        <v>11205.300000000001</v>
      </c>
      <c r="BK66" s="2">
        <v>90.64</v>
      </c>
      <c r="BL66" s="2">
        <v>-7969.589999999999</v>
      </c>
      <c r="BM66" s="2">
        <v>1067.8600000000001</v>
      </c>
      <c r="BN66" s="2"/>
      <c r="BO66" s="11">
        <v>4394.210000000001</v>
      </c>
      <c r="BP66" s="12">
        <f t="shared" si="14"/>
        <v>680.2200000000007</v>
      </c>
      <c r="BQ66" s="13">
        <f t="shared" si="15"/>
        <v>171.19190518291484</v>
      </c>
      <c r="BR66" s="9">
        <f t="shared" si="16"/>
        <v>851.4119051829156</v>
      </c>
      <c r="BS66" s="5">
        <f t="shared" si="17"/>
        <v>2469.0945250304553</v>
      </c>
      <c r="BT66" s="2">
        <f t="shared" si="18"/>
        <v>-243.0578272176942</v>
      </c>
      <c r="BU66" s="7">
        <f t="shared" si="19"/>
        <v>2226.0366978127613</v>
      </c>
      <c r="BV66" s="15">
        <f t="shared" si="20"/>
        <v>968.499581101876</v>
      </c>
      <c r="BW66" s="16">
        <v>2</v>
      </c>
      <c r="BX66" s="2" t="s">
        <v>30</v>
      </c>
      <c r="BY66" s="6">
        <v>16</v>
      </c>
      <c r="BZ66" s="2" t="s">
        <v>52</v>
      </c>
      <c r="CA66" s="2" t="s">
        <v>94</v>
      </c>
      <c r="CB66" s="3">
        <v>43890</v>
      </c>
      <c r="CC66" s="35"/>
      <c r="CD66" s="2">
        <v>11205.300000000001</v>
      </c>
      <c r="CE66" s="2">
        <v>90.64</v>
      </c>
      <c r="CF66" s="2">
        <v>-7969.589999999999</v>
      </c>
      <c r="CG66" s="2">
        <v>1067.8600000000001</v>
      </c>
      <c r="CH66" s="2"/>
      <c r="CI66" s="11">
        <f t="shared" si="21"/>
        <v>4394.210000000001</v>
      </c>
      <c r="CJ66" s="11">
        <f t="shared" si="21"/>
        <v>680.2200000000007</v>
      </c>
      <c r="CK66" s="11">
        <f t="shared" si="21"/>
        <v>171.19190518291484</v>
      </c>
      <c r="CL66" s="11">
        <f t="shared" si="22"/>
        <v>851.4119051829156</v>
      </c>
      <c r="CM66" s="5">
        <f t="shared" si="23"/>
        <v>1842.0228996258952</v>
      </c>
      <c r="CN66" s="8">
        <f t="shared" si="24"/>
        <v>-243.0578272176942</v>
      </c>
      <c r="CO66" s="10">
        <f t="shared" si="25"/>
        <v>1598.965072408201</v>
      </c>
      <c r="CP66" s="81">
        <f t="shared" si="26"/>
        <v>2567.464653510077</v>
      </c>
      <c r="CQ66" s="16" t="s">
        <v>31</v>
      </c>
      <c r="CR66" s="2" t="s">
        <v>32</v>
      </c>
      <c r="CV66" s="6">
        <v>16</v>
      </c>
      <c r="CW66" s="2" t="s">
        <v>52</v>
      </c>
      <c r="CX66" s="2" t="s">
        <v>94</v>
      </c>
      <c r="CY66" s="3">
        <v>43951</v>
      </c>
      <c r="CZ66" s="35">
        <v>3000</v>
      </c>
      <c r="DA66" s="88">
        <v>12258.42</v>
      </c>
      <c r="DB66" s="2">
        <v>90.64</v>
      </c>
      <c r="DC66" s="2">
        <v>-7969.589999999999</v>
      </c>
      <c r="DD66" s="2">
        <v>1067.8600000000001</v>
      </c>
      <c r="DE66" s="2"/>
      <c r="DF66" s="80">
        <f t="shared" si="27"/>
        <v>5447.33</v>
      </c>
      <c r="DG66" s="12">
        <f t="shared" si="28"/>
        <v>1053.119999999999</v>
      </c>
      <c r="DH66" s="13">
        <f t="shared" si="29"/>
        <v>103.53099595097561</v>
      </c>
      <c r="DI66" s="9">
        <f t="shared" si="30"/>
        <v>1156.6509959509747</v>
      </c>
      <c r="DJ66" s="8">
        <f t="shared" si="31"/>
        <v>3354.2878882578266</v>
      </c>
      <c r="DK66" s="5">
        <f t="shared" si="32"/>
        <v>1512.2649886319314</v>
      </c>
      <c r="DL66" s="2">
        <f t="shared" si="33"/>
        <v>-187.57300565893297</v>
      </c>
      <c r="DM66" s="7">
        <f t="shared" si="4"/>
        <v>1324.6919829729984</v>
      </c>
      <c r="DN66" s="89">
        <f t="shared" si="5"/>
        <v>892.1566364830753</v>
      </c>
      <c r="DO66" s="16">
        <v>2</v>
      </c>
      <c r="DP66" s="2" t="s">
        <v>30</v>
      </c>
      <c r="DQ66" s="6">
        <v>16</v>
      </c>
      <c r="DR66" s="2" t="s">
        <v>52</v>
      </c>
      <c r="DS66" s="2" t="s">
        <v>94</v>
      </c>
      <c r="DT66" s="3">
        <v>43982</v>
      </c>
      <c r="DU66" s="10"/>
      <c r="DV66" s="2">
        <v>12561.01</v>
      </c>
      <c r="DW66" s="2">
        <v>90.64</v>
      </c>
      <c r="DX66" s="2">
        <v>-7969.589999999999</v>
      </c>
      <c r="DY66" s="2">
        <v>1067.8600000000001</v>
      </c>
      <c r="DZ66" s="2"/>
      <c r="EA66" s="11">
        <v>5749.92</v>
      </c>
      <c r="EB66" s="12">
        <f t="shared" si="34"/>
        <v>302.59000000000015</v>
      </c>
      <c r="EC66" s="13">
        <f t="shared" si="35"/>
        <v>38.331990110569095</v>
      </c>
      <c r="ED66" s="9">
        <f t="shared" si="36"/>
        <v>340.92199011056925</v>
      </c>
      <c r="EE66" s="5">
        <f t="shared" si="37"/>
        <v>988.6737713206508</v>
      </c>
      <c r="EF66" s="2">
        <f t="shared" si="38"/>
        <v>-153.28704980346467</v>
      </c>
      <c r="EG66" s="7">
        <f t="shared" si="39"/>
        <v>835.3867215171861</v>
      </c>
      <c r="EH66" s="89">
        <f t="shared" si="40"/>
        <v>1727.5433580002614</v>
      </c>
      <c r="EI66" s="16">
        <v>2</v>
      </c>
      <c r="EJ66" s="2" t="s">
        <v>30</v>
      </c>
      <c r="EK66" s="6">
        <v>16</v>
      </c>
      <c r="EL66" s="2" t="s">
        <v>52</v>
      </c>
      <c r="EM66" s="2" t="s">
        <v>94</v>
      </c>
      <c r="EN66" s="3">
        <v>44013</v>
      </c>
      <c r="EO66" s="10">
        <v>3000</v>
      </c>
      <c r="EP66" s="2">
        <v>12617.64</v>
      </c>
      <c r="EQ66" s="2">
        <v>90.64</v>
      </c>
      <c r="ER66" s="2">
        <v>-7969.589999999999</v>
      </c>
      <c r="ES66" s="2">
        <v>1067.8600000000001</v>
      </c>
      <c r="ET66" s="2"/>
      <c r="EU66" s="11">
        <v>5806.549999999999</v>
      </c>
      <c r="EV66" s="12">
        <f t="shared" si="41"/>
        <v>56.6299999999992</v>
      </c>
      <c r="EW66" s="13">
        <f t="shared" si="42"/>
        <v>3.7272263884488166</v>
      </c>
      <c r="EX66" s="9">
        <f t="shared" si="43"/>
        <v>60.35722638844802</v>
      </c>
      <c r="EY66" s="5">
        <f t="shared" si="44"/>
        <v>175.03595652649926</v>
      </c>
      <c r="EZ66" s="2">
        <f t="shared" si="45"/>
        <v>-30.15346434989549</v>
      </c>
      <c r="FA66" s="7">
        <f t="shared" si="46"/>
        <v>144.88249217660376</v>
      </c>
      <c r="FB66" s="32">
        <f t="shared" si="47"/>
        <v>-1127.5741498231348</v>
      </c>
      <c r="FC66" s="16">
        <v>2</v>
      </c>
      <c r="FD66" s="2" t="s">
        <v>30</v>
      </c>
      <c r="FE66" s="6">
        <v>16</v>
      </c>
      <c r="FF66" s="2" t="s">
        <v>52</v>
      </c>
      <c r="FG66" s="2" t="s">
        <v>94</v>
      </c>
      <c r="FH66" s="3">
        <v>44013</v>
      </c>
      <c r="FI66" s="10">
        <v>3000</v>
      </c>
      <c r="FJ66" s="2">
        <v>12708.73</v>
      </c>
      <c r="FK66" s="2">
        <v>90.64</v>
      </c>
      <c r="FL66" s="2">
        <v>-7969.589999999999</v>
      </c>
      <c r="FM66" s="2">
        <v>1067.8600000000001</v>
      </c>
      <c r="FN66" s="2"/>
      <c r="FO66" s="11">
        <v>5897.639999999999</v>
      </c>
      <c r="FP66" s="12">
        <f t="shared" si="48"/>
        <v>91.09000000000015</v>
      </c>
      <c r="FQ66" s="13">
        <f t="shared" si="49"/>
        <v>10.968934020523882</v>
      </c>
      <c r="FR66" s="14">
        <f t="shared" si="50"/>
        <v>102.05893402052402</v>
      </c>
      <c r="FS66" s="5">
        <f t="shared" si="51"/>
        <v>311.2797487625982</v>
      </c>
      <c r="FT66" s="2">
        <f t="shared" si="52"/>
        <v>-56.957890383513025</v>
      </c>
      <c r="FU66" s="7">
        <f t="shared" si="53"/>
        <v>254.3218583790852</v>
      </c>
      <c r="FV66" s="32">
        <f t="shared" si="54"/>
        <v>-3873.252291444049</v>
      </c>
      <c r="FW66" s="16">
        <v>2</v>
      </c>
      <c r="FX66" s="2" t="s">
        <v>30</v>
      </c>
    </row>
    <row r="67" spans="17:180" ht="19.5" customHeight="1">
      <c r="Q67" s="6">
        <v>17</v>
      </c>
      <c r="R67" s="2" t="s">
        <v>91</v>
      </c>
      <c r="S67" s="2" t="s">
        <v>89</v>
      </c>
      <c r="T67" s="3">
        <v>43830</v>
      </c>
      <c r="U67" s="35"/>
      <c r="V67" s="2">
        <v>7776.04</v>
      </c>
      <c r="W67" s="2">
        <v>5.01</v>
      </c>
      <c r="X67" s="2">
        <v>-5890.88</v>
      </c>
      <c r="Y67" s="2"/>
      <c r="Z67" s="2"/>
      <c r="AA67" s="11">
        <v>1890.17</v>
      </c>
      <c r="AB67" s="12">
        <v>0</v>
      </c>
      <c r="AC67" s="13">
        <v>0</v>
      </c>
      <c r="AD67" s="9">
        <v>0</v>
      </c>
      <c r="AE67" s="5">
        <v>0</v>
      </c>
      <c r="AF67" s="2">
        <v>0</v>
      </c>
      <c r="AG67" s="7">
        <v>0</v>
      </c>
      <c r="AH67" s="32">
        <v>-831.6601322903933</v>
      </c>
      <c r="AI67" s="16">
        <v>2</v>
      </c>
      <c r="AJ67" s="2" t="s">
        <v>30</v>
      </c>
      <c r="AK67" s="55">
        <v>17</v>
      </c>
      <c r="AL67" s="56" t="s">
        <v>91</v>
      </c>
      <c r="AM67" s="2" t="s">
        <v>89</v>
      </c>
      <c r="AN67" s="3">
        <v>43861</v>
      </c>
      <c r="AO67" s="35"/>
      <c r="AP67" s="8">
        <v>7776.04</v>
      </c>
      <c r="AQ67" s="8">
        <v>5.01</v>
      </c>
      <c r="AR67" s="2">
        <v>-5890.88</v>
      </c>
      <c r="AS67" s="2"/>
      <c r="AT67" s="2"/>
      <c r="AU67" s="11">
        <f t="shared" si="6"/>
        <v>1890.17</v>
      </c>
      <c r="AV67" s="59">
        <f t="shared" si="7"/>
        <v>0</v>
      </c>
      <c r="AW67" s="13">
        <f t="shared" si="8"/>
        <v>0</v>
      </c>
      <c r="AX67" s="9">
        <f t="shared" si="9"/>
        <v>0</v>
      </c>
      <c r="AY67" s="5">
        <f t="shared" si="10"/>
        <v>0</v>
      </c>
      <c r="AZ67" s="8">
        <f t="shared" si="11"/>
        <v>0</v>
      </c>
      <c r="BA67" s="7">
        <f t="shared" si="12"/>
        <v>0</v>
      </c>
      <c r="BB67" s="32">
        <f t="shared" si="13"/>
        <v>-831.6601322903933</v>
      </c>
      <c r="BC67" s="16">
        <v>2</v>
      </c>
      <c r="BD67" s="2" t="s">
        <v>30</v>
      </c>
      <c r="BE67" s="68">
        <v>17</v>
      </c>
      <c r="BF67" s="2" t="s">
        <v>91</v>
      </c>
      <c r="BG67" s="2" t="s">
        <v>89</v>
      </c>
      <c r="BH67" s="3">
        <v>43890</v>
      </c>
      <c r="BI67" s="35"/>
      <c r="BJ67" s="2">
        <v>7776.04</v>
      </c>
      <c r="BK67" s="2">
        <v>5.01</v>
      </c>
      <c r="BL67" s="2">
        <v>-5890.88</v>
      </c>
      <c r="BM67" s="2"/>
      <c r="BN67" s="2"/>
      <c r="BO67" s="11">
        <v>1890.17</v>
      </c>
      <c r="BP67" s="12">
        <f t="shared" si="14"/>
        <v>0</v>
      </c>
      <c r="BQ67" s="13">
        <f t="shared" si="15"/>
        <v>0</v>
      </c>
      <c r="BR67" s="9">
        <f t="shared" si="16"/>
        <v>0</v>
      </c>
      <c r="BS67" s="5">
        <f t="shared" si="17"/>
        <v>0</v>
      </c>
      <c r="BT67" s="2">
        <f t="shared" si="18"/>
        <v>0</v>
      </c>
      <c r="BU67" s="7">
        <f t="shared" si="19"/>
        <v>0</v>
      </c>
      <c r="BV67" s="15">
        <f t="shared" si="20"/>
        <v>-831.6601322903933</v>
      </c>
      <c r="BW67" s="16">
        <v>2</v>
      </c>
      <c r="BX67" s="2" t="s">
        <v>30</v>
      </c>
      <c r="BY67" s="6">
        <v>17</v>
      </c>
      <c r="BZ67" s="2" t="s">
        <v>91</v>
      </c>
      <c r="CA67" s="2" t="s">
        <v>89</v>
      </c>
      <c r="CB67" s="3">
        <v>43890</v>
      </c>
      <c r="CC67" s="35"/>
      <c r="CD67" s="2">
        <v>7776.04</v>
      </c>
      <c r="CE67" s="2">
        <v>5.01</v>
      </c>
      <c r="CF67" s="2">
        <v>-5890.88</v>
      </c>
      <c r="CG67" s="2"/>
      <c r="CH67" s="2"/>
      <c r="CI67" s="11">
        <f t="shared" si="21"/>
        <v>1890.17</v>
      </c>
      <c r="CJ67" s="11">
        <f t="shared" si="21"/>
        <v>0</v>
      </c>
      <c r="CK67" s="11">
        <f t="shared" si="21"/>
        <v>0</v>
      </c>
      <c r="CL67" s="11">
        <f t="shared" si="22"/>
        <v>0</v>
      </c>
      <c r="CM67" s="5">
        <f t="shared" si="23"/>
        <v>0</v>
      </c>
      <c r="CN67" s="8">
        <f t="shared" si="24"/>
        <v>0</v>
      </c>
      <c r="CO67" s="10">
        <f t="shared" si="25"/>
        <v>0</v>
      </c>
      <c r="CP67" s="81">
        <f t="shared" si="26"/>
        <v>-831.6601322903933</v>
      </c>
      <c r="CQ67" s="16" t="s">
        <v>31</v>
      </c>
      <c r="CR67" s="2" t="s">
        <v>32</v>
      </c>
      <c r="CV67" s="6">
        <v>17</v>
      </c>
      <c r="CW67" s="2" t="s">
        <v>91</v>
      </c>
      <c r="CX67" s="2" t="s">
        <v>89</v>
      </c>
      <c r="CY67" s="3">
        <v>43951</v>
      </c>
      <c r="CZ67" s="35"/>
      <c r="DA67" s="88">
        <v>7797.1</v>
      </c>
      <c r="DB67" s="2">
        <v>5.01</v>
      </c>
      <c r="DC67" s="2">
        <v>-5890.88</v>
      </c>
      <c r="DD67" s="2"/>
      <c r="DE67" s="2"/>
      <c r="DF67" s="80">
        <f t="shared" si="27"/>
        <v>1911.2300000000005</v>
      </c>
      <c r="DG67" s="12">
        <f t="shared" si="28"/>
        <v>21.0600000000004</v>
      </c>
      <c r="DH67" s="13">
        <f t="shared" si="29"/>
        <v>2.0703839778254993</v>
      </c>
      <c r="DI67" s="9">
        <f t="shared" si="30"/>
        <v>23.1303839778259</v>
      </c>
      <c r="DJ67" s="8">
        <f t="shared" si="31"/>
        <v>67.07811353569511</v>
      </c>
      <c r="DK67" s="5">
        <f t="shared" si="32"/>
        <v>67.07811353569511</v>
      </c>
      <c r="DL67" s="2">
        <f t="shared" si="33"/>
        <v>-8.319999116823976</v>
      </c>
      <c r="DM67" s="7">
        <f t="shared" si="4"/>
        <v>58.75811441887113</v>
      </c>
      <c r="DN67" s="89">
        <f t="shared" si="5"/>
        <v>-772.9020178715222</v>
      </c>
      <c r="DO67" s="16">
        <v>2</v>
      </c>
      <c r="DP67" s="2" t="s">
        <v>30</v>
      </c>
      <c r="DQ67" s="6">
        <v>17</v>
      </c>
      <c r="DR67" s="2" t="s">
        <v>91</v>
      </c>
      <c r="DS67" s="2" t="s">
        <v>89</v>
      </c>
      <c r="DT67" s="3">
        <v>43982</v>
      </c>
      <c r="DU67" s="10">
        <v>2000</v>
      </c>
      <c r="DV67" s="2">
        <v>7956.97</v>
      </c>
      <c r="DW67" s="2">
        <v>5.01</v>
      </c>
      <c r="DX67" s="2">
        <v>-5890.88</v>
      </c>
      <c r="DY67" s="2"/>
      <c r="DZ67" s="2"/>
      <c r="EA67" s="11">
        <v>2071.1000000000004</v>
      </c>
      <c r="EB67" s="12">
        <f t="shared" si="34"/>
        <v>159.8699999999999</v>
      </c>
      <c r="EC67" s="13">
        <f t="shared" si="35"/>
        <v>20.252272907157124</v>
      </c>
      <c r="ED67" s="9">
        <f t="shared" si="36"/>
        <v>180.12227290715703</v>
      </c>
      <c r="EE67" s="5">
        <f t="shared" si="37"/>
        <v>522.3545914307554</v>
      </c>
      <c r="EF67" s="2">
        <f t="shared" si="38"/>
        <v>-80.98747695588047</v>
      </c>
      <c r="EG67" s="7">
        <f t="shared" si="39"/>
        <v>441.3671144748749</v>
      </c>
      <c r="EH67" s="89">
        <f t="shared" si="40"/>
        <v>-2331.534903396647</v>
      </c>
      <c r="EI67" s="16">
        <v>2</v>
      </c>
      <c r="EJ67" s="2" t="s">
        <v>30</v>
      </c>
      <c r="EK67" s="6">
        <v>17</v>
      </c>
      <c r="EL67" s="2" t="s">
        <v>91</v>
      </c>
      <c r="EM67" s="2" t="s">
        <v>89</v>
      </c>
      <c r="EN67" s="3">
        <v>44013</v>
      </c>
      <c r="EO67" s="10"/>
      <c r="EP67" s="2">
        <v>8064.42</v>
      </c>
      <c r="EQ67" s="2">
        <v>5.01</v>
      </c>
      <c r="ER67" s="2">
        <v>-5890.88</v>
      </c>
      <c r="ES67" s="2"/>
      <c r="ET67" s="2"/>
      <c r="EU67" s="11">
        <v>2178.55</v>
      </c>
      <c r="EV67" s="12">
        <f t="shared" si="41"/>
        <v>107.44999999999982</v>
      </c>
      <c r="EW67" s="13">
        <f t="shared" si="42"/>
        <v>7.072055013929548</v>
      </c>
      <c r="EX67" s="9">
        <f t="shared" si="43"/>
        <v>114.52205501392936</v>
      </c>
      <c r="EY67" s="5">
        <f t="shared" si="44"/>
        <v>332.1139595403951</v>
      </c>
      <c r="EZ67" s="2">
        <f t="shared" si="45"/>
        <v>-57.2133099840422</v>
      </c>
      <c r="FA67" s="7">
        <f t="shared" si="46"/>
        <v>274.9006495563529</v>
      </c>
      <c r="FB67" s="32">
        <f t="shared" si="47"/>
        <v>-2056.634253840294</v>
      </c>
      <c r="FC67" s="16">
        <v>2</v>
      </c>
      <c r="FD67" s="2" t="s">
        <v>30</v>
      </c>
      <c r="FE67" s="6">
        <v>17</v>
      </c>
      <c r="FF67" s="2" t="s">
        <v>91</v>
      </c>
      <c r="FG67" s="2" t="s">
        <v>89</v>
      </c>
      <c r="FH67" s="3">
        <v>44013</v>
      </c>
      <c r="FI67" s="10"/>
      <c r="FJ67" s="2">
        <v>8140.9400000000005</v>
      </c>
      <c r="FK67" s="2">
        <v>5.01</v>
      </c>
      <c r="FL67" s="2">
        <v>-5890.88</v>
      </c>
      <c r="FM67" s="2"/>
      <c r="FN67" s="2"/>
      <c r="FO67" s="11">
        <v>2255.0700000000006</v>
      </c>
      <c r="FP67" s="12">
        <f t="shared" si="48"/>
        <v>76.52000000000044</v>
      </c>
      <c r="FQ67" s="13">
        <f t="shared" si="49"/>
        <v>9.21443441926107</v>
      </c>
      <c r="FR67" s="14">
        <f t="shared" si="50"/>
        <v>85.7344344192615</v>
      </c>
      <c r="FS67" s="5">
        <f t="shared" si="51"/>
        <v>261.49002497874756</v>
      </c>
      <c r="FT67" s="2">
        <f t="shared" si="52"/>
        <v>-47.847379208984904</v>
      </c>
      <c r="FU67" s="7">
        <f t="shared" si="53"/>
        <v>213.64264576976265</v>
      </c>
      <c r="FV67" s="32">
        <f t="shared" si="54"/>
        <v>-1842.9916080705316</v>
      </c>
      <c r="FW67" s="16">
        <v>2</v>
      </c>
      <c r="FX67" s="2" t="s">
        <v>30</v>
      </c>
    </row>
    <row r="68" spans="17:180" ht="19.5" customHeight="1">
      <c r="Q68" s="6">
        <v>18</v>
      </c>
      <c r="R68" s="2" t="s">
        <v>53</v>
      </c>
      <c r="S68" s="2" t="s">
        <v>81</v>
      </c>
      <c r="T68" s="3">
        <v>43830</v>
      </c>
      <c r="U68" s="35"/>
      <c r="V68" s="2">
        <v>239.64000000000001</v>
      </c>
      <c r="W68" s="2"/>
      <c r="X68" s="2"/>
      <c r="Y68" s="2">
        <v>1556.52</v>
      </c>
      <c r="Z68" s="2"/>
      <c r="AA68" s="11">
        <v>1796.16</v>
      </c>
      <c r="AB68" s="12">
        <v>0</v>
      </c>
      <c r="AC68" s="13">
        <v>0</v>
      </c>
      <c r="AD68" s="9">
        <v>0</v>
      </c>
      <c r="AE68" s="5">
        <v>0</v>
      </c>
      <c r="AF68" s="2">
        <v>0</v>
      </c>
      <c r="AG68" s="7">
        <v>0</v>
      </c>
      <c r="AH68" s="32">
        <v>496.477336573545</v>
      </c>
      <c r="AI68" s="16">
        <v>2</v>
      </c>
      <c r="AJ68" s="2" t="s">
        <v>30</v>
      </c>
      <c r="AK68" s="55">
        <v>18</v>
      </c>
      <c r="AL68" s="56" t="s">
        <v>53</v>
      </c>
      <c r="AM68" s="2" t="s">
        <v>81</v>
      </c>
      <c r="AN68" s="3">
        <v>43861</v>
      </c>
      <c r="AO68" s="35"/>
      <c r="AP68" s="8">
        <v>239.64000000000001</v>
      </c>
      <c r="AQ68" s="8"/>
      <c r="AR68" s="2"/>
      <c r="AS68" s="2">
        <v>1556.52</v>
      </c>
      <c r="AT68" s="2"/>
      <c r="AU68" s="11">
        <f t="shared" si="6"/>
        <v>1796.16</v>
      </c>
      <c r="AV68" s="59">
        <f t="shared" si="7"/>
        <v>0</v>
      </c>
      <c r="AW68" s="13">
        <f t="shared" si="8"/>
        <v>0</v>
      </c>
      <c r="AX68" s="9">
        <f t="shared" si="9"/>
        <v>0</v>
      </c>
      <c r="AY68" s="5">
        <f t="shared" si="10"/>
        <v>0</v>
      </c>
      <c r="AZ68" s="8">
        <f t="shared" si="11"/>
        <v>0</v>
      </c>
      <c r="BA68" s="7">
        <f t="shared" si="12"/>
        <v>0</v>
      </c>
      <c r="BB68" s="32">
        <f t="shared" si="13"/>
        <v>496.477336573545</v>
      </c>
      <c r="BC68" s="16">
        <v>2</v>
      </c>
      <c r="BD68" s="2" t="s">
        <v>30</v>
      </c>
      <c r="BE68" s="68">
        <v>18</v>
      </c>
      <c r="BF68" s="2" t="s">
        <v>53</v>
      </c>
      <c r="BG68" s="2" t="s">
        <v>81</v>
      </c>
      <c r="BH68" s="3">
        <v>43890</v>
      </c>
      <c r="BI68" s="35"/>
      <c r="BJ68" s="2">
        <v>239.64000000000001</v>
      </c>
      <c r="BK68" s="2"/>
      <c r="BL68" s="2"/>
      <c r="BM68" s="2">
        <v>1556.52</v>
      </c>
      <c r="BN68" s="2"/>
      <c r="BO68" s="11">
        <v>1796.16</v>
      </c>
      <c r="BP68" s="12">
        <f t="shared" si="14"/>
        <v>0</v>
      </c>
      <c r="BQ68" s="13">
        <f t="shared" si="15"/>
        <v>0</v>
      </c>
      <c r="BR68" s="9">
        <f t="shared" si="16"/>
        <v>0</v>
      </c>
      <c r="BS68" s="5">
        <f t="shared" si="17"/>
        <v>0</v>
      </c>
      <c r="BT68" s="2">
        <f t="shared" si="18"/>
        <v>0</v>
      </c>
      <c r="BU68" s="7">
        <f t="shared" si="19"/>
        <v>0</v>
      </c>
      <c r="BV68" s="15">
        <f t="shared" si="20"/>
        <v>496.477336573545</v>
      </c>
      <c r="BW68" s="16">
        <v>2</v>
      </c>
      <c r="BX68" s="2" t="s">
        <v>30</v>
      </c>
      <c r="BY68" s="6">
        <v>18</v>
      </c>
      <c r="BZ68" s="2" t="s">
        <v>53</v>
      </c>
      <c r="CA68" s="2" t="s">
        <v>81</v>
      </c>
      <c r="CB68" s="3">
        <v>43890</v>
      </c>
      <c r="CC68" s="35"/>
      <c r="CD68" s="2">
        <v>239.64000000000001</v>
      </c>
      <c r="CE68" s="2"/>
      <c r="CF68" s="2"/>
      <c r="CG68" s="2">
        <v>1556.52</v>
      </c>
      <c r="CH68" s="2"/>
      <c r="CI68" s="11">
        <f t="shared" si="21"/>
        <v>1796.16</v>
      </c>
      <c r="CJ68" s="11">
        <f t="shared" si="21"/>
        <v>0</v>
      </c>
      <c r="CK68" s="11">
        <f t="shared" si="21"/>
        <v>0</v>
      </c>
      <c r="CL68" s="11">
        <f t="shared" si="22"/>
        <v>0</v>
      </c>
      <c r="CM68" s="5">
        <f t="shared" si="23"/>
        <v>0</v>
      </c>
      <c r="CN68" s="8">
        <f t="shared" si="24"/>
        <v>0</v>
      </c>
      <c r="CO68" s="10">
        <f t="shared" si="25"/>
        <v>0</v>
      </c>
      <c r="CP68" s="81">
        <f t="shared" si="26"/>
        <v>496.477336573545</v>
      </c>
      <c r="CQ68" s="16" t="s">
        <v>31</v>
      </c>
      <c r="CR68" s="2" t="s">
        <v>32</v>
      </c>
      <c r="CV68" s="6">
        <v>18</v>
      </c>
      <c r="CW68" s="2" t="s">
        <v>53</v>
      </c>
      <c r="CX68" s="2" t="s">
        <v>81</v>
      </c>
      <c r="CY68" s="3">
        <v>43951</v>
      </c>
      <c r="CZ68" s="35"/>
      <c r="DA68" s="88">
        <v>252.66</v>
      </c>
      <c r="DB68" s="2"/>
      <c r="DC68" s="2"/>
      <c r="DD68" s="2">
        <v>1556.52</v>
      </c>
      <c r="DE68" s="2"/>
      <c r="DF68" s="80">
        <f t="shared" si="27"/>
        <v>1809.18</v>
      </c>
      <c r="DG68" s="12">
        <f t="shared" si="28"/>
        <v>13.019999999999982</v>
      </c>
      <c r="DH68" s="13">
        <f t="shared" si="29"/>
        <v>1.2799809777439437</v>
      </c>
      <c r="DI68" s="9">
        <f t="shared" si="30"/>
        <v>14.299980977743925</v>
      </c>
      <c r="DJ68" s="8">
        <f t="shared" si="31"/>
        <v>41.46994483545738</v>
      </c>
      <c r="DK68" s="5">
        <f t="shared" si="32"/>
        <v>41.46994483545738</v>
      </c>
      <c r="DL68" s="2">
        <f t="shared" si="33"/>
        <v>-5.143703157694489</v>
      </c>
      <c r="DM68" s="7">
        <f t="shared" si="4"/>
        <v>36.326241677762894</v>
      </c>
      <c r="DN68" s="89">
        <f t="shared" si="5"/>
        <v>532.803578251308</v>
      </c>
      <c r="DO68" s="16">
        <v>2</v>
      </c>
      <c r="DP68" s="2" t="s">
        <v>30</v>
      </c>
      <c r="DQ68" s="6">
        <v>18</v>
      </c>
      <c r="DR68" s="2" t="s">
        <v>53</v>
      </c>
      <c r="DS68" s="2" t="s">
        <v>81</v>
      </c>
      <c r="DT68" s="3">
        <v>43982</v>
      </c>
      <c r="DU68" s="10"/>
      <c r="DV68" s="2">
        <v>319.35</v>
      </c>
      <c r="DW68" s="2"/>
      <c r="DX68" s="2"/>
      <c r="DY68" s="2">
        <v>1556.52</v>
      </c>
      <c r="DZ68" s="2"/>
      <c r="EA68" s="11">
        <v>1875.87</v>
      </c>
      <c r="EB68" s="12">
        <f t="shared" si="34"/>
        <v>66.68999999999983</v>
      </c>
      <c r="EC68" s="13">
        <f t="shared" si="35"/>
        <v>8.448264716196322</v>
      </c>
      <c r="ED68" s="9">
        <f t="shared" si="36"/>
        <v>75.13826471619615</v>
      </c>
      <c r="EE68" s="5">
        <f t="shared" si="37"/>
        <v>217.90096767696883</v>
      </c>
      <c r="EF68" s="2">
        <f t="shared" si="38"/>
        <v>-33.78404227301969</v>
      </c>
      <c r="EG68" s="7">
        <f t="shared" si="39"/>
        <v>184.11692540394915</v>
      </c>
      <c r="EH68" s="89">
        <f t="shared" si="40"/>
        <v>716.9205036552571</v>
      </c>
      <c r="EI68" s="16">
        <v>2</v>
      </c>
      <c r="EJ68" s="2" t="s">
        <v>30</v>
      </c>
      <c r="EK68" s="6">
        <v>18</v>
      </c>
      <c r="EL68" s="2" t="s">
        <v>53</v>
      </c>
      <c r="EM68" s="2" t="s">
        <v>81</v>
      </c>
      <c r="EN68" s="3">
        <v>44013</v>
      </c>
      <c r="EO68" s="10"/>
      <c r="EP68" s="2">
        <v>381.3</v>
      </c>
      <c r="EQ68" s="2"/>
      <c r="ER68" s="2"/>
      <c r="ES68" s="2">
        <v>1556.52</v>
      </c>
      <c r="ET68" s="2"/>
      <c r="EU68" s="11">
        <v>1937.82</v>
      </c>
      <c r="EV68" s="12">
        <f t="shared" si="41"/>
        <v>61.950000000000045</v>
      </c>
      <c r="EW68" s="13">
        <f t="shared" si="42"/>
        <v>4.077373737672746</v>
      </c>
      <c r="EX68" s="9">
        <f t="shared" si="43"/>
        <v>66.02737373767279</v>
      </c>
      <c r="EY68" s="5">
        <f t="shared" si="44"/>
        <v>191.47938383925108</v>
      </c>
      <c r="EZ68" s="2">
        <f t="shared" si="45"/>
        <v>-32.98617546311236</v>
      </c>
      <c r="FA68" s="7">
        <f t="shared" si="46"/>
        <v>158.49320837613874</v>
      </c>
      <c r="FB68" s="32">
        <f t="shared" si="47"/>
        <v>875.4137120313959</v>
      </c>
      <c r="FC68" s="16">
        <v>2</v>
      </c>
      <c r="FD68" s="2" t="s">
        <v>30</v>
      </c>
      <c r="FE68" s="6">
        <v>18</v>
      </c>
      <c r="FF68" s="2" t="s">
        <v>53</v>
      </c>
      <c r="FG68" s="2" t="s">
        <v>81</v>
      </c>
      <c r="FH68" s="3">
        <v>44013</v>
      </c>
      <c r="FI68" s="10">
        <v>1100</v>
      </c>
      <c r="FJ68" s="2">
        <v>451.12</v>
      </c>
      <c r="FK68" s="2"/>
      <c r="FL68" s="2"/>
      <c r="FM68" s="2">
        <v>1556.52</v>
      </c>
      <c r="FN68" s="2"/>
      <c r="FO68" s="11">
        <v>2007.6399999999999</v>
      </c>
      <c r="FP68" s="12">
        <f t="shared" si="48"/>
        <v>69.81999999999994</v>
      </c>
      <c r="FQ68" s="13">
        <f t="shared" si="49"/>
        <v>8.407629523690586</v>
      </c>
      <c r="FR68" s="14">
        <f t="shared" si="50"/>
        <v>78.22762952369052</v>
      </c>
      <c r="FS68" s="5">
        <f t="shared" si="51"/>
        <v>238.5942700472561</v>
      </c>
      <c r="FT68" s="2">
        <f t="shared" si="52"/>
        <v>-43.657919712118456</v>
      </c>
      <c r="FU68" s="7">
        <f t="shared" si="53"/>
        <v>194.93635033513763</v>
      </c>
      <c r="FV68" s="32">
        <f t="shared" si="54"/>
        <v>-29.649937633466465</v>
      </c>
      <c r="FW68" s="16">
        <v>2</v>
      </c>
      <c r="FX68" s="2" t="s">
        <v>30</v>
      </c>
    </row>
    <row r="69" spans="17:180" ht="19.5" customHeight="1">
      <c r="Q69" s="6">
        <v>19</v>
      </c>
      <c r="R69" s="2" t="s">
        <v>54</v>
      </c>
      <c r="S69" s="2" t="s">
        <v>14</v>
      </c>
      <c r="T69" s="3">
        <v>43830</v>
      </c>
      <c r="U69" s="35">
        <v>2000</v>
      </c>
      <c r="V69" s="2">
        <v>1556.54</v>
      </c>
      <c r="W69" s="2"/>
      <c r="X69" s="2"/>
      <c r="Y69" s="2"/>
      <c r="Z69" s="2"/>
      <c r="AA69" s="11">
        <v>1556.54</v>
      </c>
      <c r="AB69" s="12">
        <v>2.589999999999918</v>
      </c>
      <c r="AC69" s="13">
        <v>0.31079999999999036</v>
      </c>
      <c r="AD69" s="9">
        <v>2.9007999999999083</v>
      </c>
      <c r="AE69" s="5">
        <v>8.412319999999735</v>
      </c>
      <c r="AF69" s="2">
        <v>-0.8557184788251148</v>
      </c>
      <c r="AG69" s="7">
        <v>7.55660152117462</v>
      </c>
      <c r="AH69" s="32">
        <v>-1971.5290530568118</v>
      </c>
      <c r="AI69" s="16">
        <v>1</v>
      </c>
      <c r="AJ69" s="2" t="s">
        <v>30</v>
      </c>
      <c r="AK69" s="55">
        <v>19</v>
      </c>
      <c r="AL69" s="56" t="s">
        <v>54</v>
      </c>
      <c r="AM69" s="2" t="s">
        <v>14</v>
      </c>
      <c r="AN69" s="3">
        <v>43861</v>
      </c>
      <c r="AO69" s="35"/>
      <c r="AP69" s="8">
        <v>1558.8600000000001</v>
      </c>
      <c r="AQ69" s="8"/>
      <c r="AR69" s="2"/>
      <c r="AS69" s="2"/>
      <c r="AT69" s="2"/>
      <c r="AU69" s="11">
        <f t="shared" si="6"/>
        <v>1558.8600000000001</v>
      </c>
      <c r="AV69" s="59">
        <f t="shared" si="7"/>
        <v>2.3200000000001637</v>
      </c>
      <c r="AW69" s="13">
        <f t="shared" si="8"/>
        <v>0.27840000000001974</v>
      </c>
      <c r="AX69" s="9">
        <f t="shared" si="9"/>
        <v>2.5984000000001837</v>
      </c>
      <c r="AY69" s="5">
        <f t="shared" si="10"/>
        <v>7.535360000000533</v>
      </c>
      <c r="AZ69" s="8">
        <f t="shared" si="11"/>
        <v>-0.8041164397422038</v>
      </c>
      <c r="BA69" s="7">
        <f t="shared" si="12"/>
        <v>6.731243560258329</v>
      </c>
      <c r="BB69" s="32">
        <f t="shared" si="13"/>
        <v>-1964.7978094965536</v>
      </c>
      <c r="BC69" s="16">
        <v>1</v>
      </c>
      <c r="BD69" s="2" t="s">
        <v>30</v>
      </c>
      <c r="BE69" s="68">
        <v>19</v>
      </c>
      <c r="BF69" s="2" t="s">
        <v>54</v>
      </c>
      <c r="BG69" s="2" t="s">
        <v>14</v>
      </c>
      <c r="BH69" s="3">
        <v>43890</v>
      </c>
      <c r="BI69" s="35"/>
      <c r="BJ69" s="2">
        <v>1561.08</v>
      </c>
      <c r="BK69" s="2"/>
      <c r="BL69" s="2"/>
      <c r="BM69" s="2"/>
      <c r="BN69" s="2"/>
      <c r="BO69" s="11">
        <v>1561.08</v>
      </c>
      <c r="BP69" s="12">
        <f t="shared" si="14"/>
        <v>2.2199999999998</v>
      </c>
      <c r="BQ69" s="13">
        <f t="shared" si="15"/>
        <v>0.558710460595155</v>
      </c>
      <c r="BR69" s="9">
        <f t="shared" si="16"/>
        <v>2.778710460594955</v>
      </c>
      <c r="BS69" s="5">
        <f t="shared" si="17"/>
        <v>8.058260335725368</v>
      </c>
      <c r="BT69" s="2">
        <f t="shared" si="18"/>
        <v>-0.793255676726988</v>
      </c>
      <c r="BU69" s="7">
        <f t="shared" si="19"/>
        <v>7.2650046589983805</v>
      </c>
      <c r="BV69" s="15">
        <f t="shared" si="20"/>
        <v>-1957.5328048375552</v>
      </c>
      <c r="BW69" s="16">
        <v>1</v>
      </c>
      <c r="BX69" s="2" t="s">
        <v>30</v>
      </c>
      <c r="BY69" s="6">
        <v>19</v>
      </c>
      <c r="BZ69" s="2" t="s">
        <v>54</v>
      </c>
      <c r="CA69" s="2" t="s">
        <v>14</v>
      </c>
      <c r="CB69" s="3">
        <v>43890</v>
      </c>
      <c r="CC69" s="35"/>
      <c r="CD69" s="2">
        <v>1561.08</v>
      </c>
      <c r="CE69" s="2"/>
      <c r="CF69" s="2"/>
      <c r="CG69" s="2"/>
      <c r="CH69" s="2"/>
      <c r="CI69" s="11">
        <f t="shared" si="21"/>
        <v>1561.08</v>
      </c>
      <c r="CJ69" s="11">
        <f t="shared" si="21"/>
        <v>2.2199999999998</v>
      </c>
      <c r="CK69" s="11">
        <f t="shared" si="21"/>
        <v>0.558710460595155</v>
      </c>
      <c r="CL69" s="11">
        <f t="shared" si="22"/>
        <v>2.778710460594955</v>
      </c>
      <c r="CM69" s="5">
        <f t="shared" si="23"/>
        <v>6.01171802823956</v>
      </c>
      <c r="CN69" s="8">
        <f t="shared" si="24"/>
        <v>-0.7932556767269882</v>
      </c>
      <c r="CO69" s="10">
        <f t="shared" si="25"/>
        <v>5.218462351512572</v>
      </c>
      <c r="CP69" s="81">
        <f t="shared" si="26"/>
        <v>-1952.3143424860427</v>
      </c>
      <c r="CQ69" s="16" t="s">
        <v>31</v>
      </c>
      <c r="CR69" s="2" t="s">
        <v>32</v>
      </c>
      <c r="CV69" s="6">
        <v>19</v>
      </c>
      <c r="CW69" s="2" t="s">
        <v>54</v>
      </c>
      <c r="CX69" s="2" t="s">
        <v>14</v>
      </c>
      <c r="CY69" s="3">
        <v>43951</v>
      </c>
      <c r="CZ69" s="35"/>
      <c r="DA69" s="88">
        <v>1599.02</v>
      </c>
      <c r="DB69" s="2"/>
      <c r="DC69" s="2"/>
      <c r="DD69" s="2"/>
      <c r="DE69" s="2"/>
      <c r="DF69" s="80">
        <f t="shared" si="27"/>
        <v>1599.02</v>
      </c>
      <c r="DG69" s="12">
        <f t="shared" si="28"/>
        <v>37.940000000000055</v>
      </c>
      <c r="DH69" s="13">
        <f t="shared" si="29"/>
        <v>3.7298370426732226</v>
      </c>
      <c r="DI69" s="9">
        <f t="shared" si="30"/>
        <v>41.66983704267328</v>
      </c>
      <c r="DJ69" s="8">
        <f t="shared" si="31"/>
        <v>120.8425274237525</v>
      </c>
      <c r="DK69" s="5">
        <f t="shared" si="32"/>
        <v>114.83080939551294</v>
      </c>
      <c r="DL69" s="2">
        <f t="shared" si="33"/>
        <v>-14.242980048126206</v>
      </c>
      <c r="DM69" s="7">
        <f t="shared" si="4"/>
        <v>100.58782934738673</v>
      </c>
      <c r="DN69" s="89">
        <f t="shared" si="5"/>
        <v>-1851.726513138656</v>
      </c>
      <c r="DO69" s="16">
        <v>1</v>
      </c>
      <c r="DP69" s="2" t="s">
        <v>30</v>
      </c>
      <c r="DQ69" s="6">
        <v>19</v>
      </c>
      <c r="DR69" s="2" t="s">
        <v>54</v>
      </c>
      <c r="DS69" s="2" t="s">
        <v>14</v>
      </c>
      <c r="DT69" s="3">
        <v>43982</v>
      </c>
      <c r="DU69" s="10"/>
      <c r="DV69" s="2">
        <v>1665.3700000000001</v>
      </c>
      <c r="DW69" s="2"/>
      <c r="DX69" s="2"/>
      <c r="DY69" s="2"/>
      <c r="DZ69" s="2"/>
      <c r="EA69" s="11">
        <v>1665.3700000000001</v>
      </c>
      <c r="EB69" s="12">
        <f t="shared" si="34"/>
        <v>66.35000000000014</v>
      </c>
      <c r="EC69" s="13">
        <f t="shared" si="35"/>
        <v>8.405193641020071</v>
      </c>
      <c r="ED69" s="9">
        <f t="shared" si="36"/>
        <v>74.75519364102021</v>
      </c>
      <c r="EE69" s="5">
        <f t="shared" si="37"/>
        <v>216.7900615589586</v>
      </c>
      <c r="EF69" s="2">
        <f t="shared" si="38"/>
        <v>-33.61180394084371</v>
      </c>
      <c r="EG69" s="7">
        <f t="shared" si="39"/>
        <v>183.17825761811488</v>
      </c>
      <c r="EH69" s="89">
        <f t="shared" si="40"/>
        <v>-1668.548255520541</v>
      </c>
      <c r="EI69" s="16">
        <v>1</v>
      </c>
      <c r="EJ69" s="2" t="s">
        <v>30</v>
      </c>
      <c r="EK69" s="6">
        <v>19</v>
      </c>
      <c r="EL69" s="2" t="s">
        <v>54</v>
      </c>
      <c r="EM69" s="2" t="s">
        <v>14</v>
      </c>
      <c r="EN69" s="3">
        <v>44013</v>
      </c>
      <c r="EO69" s="10"/>
      <c r="EP69" s="2">
        <v>1724.72</v>
      </c>
      <c r="EQ69" s="2"/>
      <c r="ER69" s="2"/>
      <c r="ES69" s="2"/>
      <c r="ET69" s="2"/>
      <c r="EU69" s="11">
        <v>1724.72</v>
      </c>
      <c r="EV69" s="12">
        <f t="shared" si="41"/>
        <v>59.34999999999991</v>
      </c>
      <c r="EW69" s="13">
        <f t="shared" si="42"/>
        <v>3.9062490933152048</v>
      </c>
      <c r="EX69" s="9">
        <f t="shared" si="43"/>
        <v>63.25624909331511</v>
      </c>
      <c r="EY69" s="5">
        <f t="shared" si="44"/>
        <v>183.44312237061382</v>
      </c>
      <c r="EZ69" s="2">
        <f t="shared" si="45"/>
        <v>-31.601767776202006</v>
      </c>
      <c r="FA69" s="7">
        <f t="shared" si="46"/>
        <v>151.84135459441183</v>
      </c>
      <c r="FB69" s="32">
        <f t="shared" si="47"/>
        <v>-1516.7069009261293</v>
      </c>
      <c r="FC69" s="16">
        <v>1</v>
      </c>
      <c r="FD69" s="2" t="s">
        <v>30</v>
      </c>
      <c r="FE69" s="6">
        <v>19</v>
      </c>
      <c r="FF69" s="2" t="s">
        <v>54</v>
      </c>
      <c r="FG69" s="2" t="s">
        <v>14</v>
      </c>
      <c r="FH69" s="3">
        <v>44013</v>
      </c>
      <c r="FI69" s="10"/>
      <c r="FJ69" s="2">
        <v>1786.47</v>
      </c>
      <c r="FK69" s="2"/>
      <c r="FL69" s="2"/>
      <c r="FM69" s="2"/>
      <c r="FN69" s="2"/>
      <c r="FO69" s="11">
        <v>1786.47</v>
      </c>
      <c r="FP69" s="12">
        <f t="shared" si="48"/>
        <v>61.75</v>
      </c>
      <c r="FQ69" s="13">
        <f t="shared" si="49"/>
        <v>7.435851089772188</v>
      </c>
      <c r="FR69" s="14">
        <f t="shared" si="50"/>
        <v>69.18585108977219</v>
      </c>
      <c r="FS69" s="5">
        <f t="shared" si="51"/>
        <v>211.01684582380514</v>
      </c>
      <c r="FT69" s="2">
        <f t="shared" si="52"/>
        <v>-38.61180954201256</v>
      </c>
      <c r="FU69" s="7">
        <f t="shared" si="53"/>
        <v>172.40503628179258</v>
      </c>
      <c r="FV69" s="32">
        <f t="shared" si="54"/>
        <v>-1344.3018646443368</v>
      </c>
      <c r="FW69" s="16">
        <v>1</v>
      </c>
      <c r="FX69" s="2" t="s">
        <v>30</v>
      </c>
    </row>
    <row r="70" spans="17:180" ht="19.5" customHeight="1">
      <c r="Q70" s="6">
        <v>20</v>
      </c>
      <c r="R70" s="2" t="s">
        <v>55</v>
      </c>
      <c r="S70" s="2" t="s">
        <v>38</v>
      </c>
      <c r="T70" s="3">
        <v>43830</v>
      </c>
      <c r="U70" s="35">
        <v>4600</v>
      </c>
      <c r="V70" s="2">
        <v>67538.09</v>
      </c>
      <c r="W70" s="2"/>
      <c r="X70" s="2"/>
      <c r="Y70" s="2"/>
      <c r="Z70" s="2">
        <v>2917.13</v>
      </c>
      <c r="AA70" s="11">
        <v>67538.09</v>
      </c>
      <c r="AB70" s="12">
        <v>2834.899999999994</v>
      </c>
      <c r="AC70" s="13">
        <v>340.18799999999953</v>
      </c>
      <c r="AD70" s="9">
        <v>3175.087999999994</v>
      </c>
      <c r="AE70" s="5">
        <v>9207.755199999981</v>
      </c>
      <c r="AF70" s="2">
        <v>-936.6317820932005</v>
      </c>
      <c r="AG70" s="7">
        <v>8271.123417906781</v>
      </c>
      <c r="AH70" s="32">
        <v>8258.03830008509</v>
      </c>
      <c r="AI70" s="16">
        <v>2</v>
      </c>
      <c r="AJ70" s="2" t="s">
        <v>30</v>
      </c>
      <c r="AK70" s="55">
        <v>20</v>
      </c>
      <c r="AL70" s="56" t="s">
        <v>55</v>
      </c>
      <c r="AM70" s="2" t="s">
        <v>38</v>
      </c>
      <c r="AN70" s="3">
        <v>43861</v>
      </c>
      <c r="AO70" s="35">
        <v>8500</v>
      </c>
      <c r="AP70" s="8">
        <v>70075.82</v>
      </c>
      <c r="AQ70" s="8"/>
      <c r="AR70" s="2"/>
      <c r="AS70" s="2"/>
      <c r="AT70" s="2">
        <v>2917.13</v>
      </c>
      <c r="AU70" s="11">
        <f t="shared" si="6"/>
        <v>70075.82</v>
      </c>
      <c r="AV70" s="59">
        <f t="shared" si="7"/>
        <v>2537.7300000000105</v>
      </c>
      <c r="AW70" s="13">
        <f t="shared" si="8"/>
        <v>304.52760000000137</v>
      </c>
      <c r="AX70" s="9">
        <f t="shared" si="9"/>
        <v>2842.2576000000117</v>
      </c>
      <c r="AY70" s="5">
        <f t="shared" si="10"/>
        <v>8242.547040000034</v>
      </c>
      <c r="AZ70" s="8">
        <f t="shared" si="11"/>
        <v>-879.5820744081237</v>
      </c>
      <c r="BA70" s="7">
        <f t="shared" si="12"/>
        <v>7362.96496559191</v>
      </c>
      <c r="BB70" s="32">
        <f t="shared" si="13"/>
        <v>7121.003265677001</v>
      </c>
      <c r="BC70" s="16">
        <v>2</v>
      </c>
      <c r="BD70" s="2" t="s">
        <v>30</v>
      </c>
      <c r="BE70" s="68">
        <v>20</v>
      </c>
      <c r="BF70" s="2" t="s">
        <v>55</v>
      </c>
      <c r="BG70" s="2" t="s">
        <v>38</v>
      </c>
      <c r="BH70" s="3">
        <v>43890</v>
      </c>
      <c r="BI70" s="35">
        <v>7200</v>
      </c>
      <c r="BJ70" s="2">
        <v>72336.07</v>
      </c>
      <c r="BK70" s="2"/>
      <c r="BL70" s="2"/>
      <c r="BM70" s="2"/>
      <c r="BN70" s="2">
        <v>2917.13</v>
      </c>
      <c r="BO70" s="11">
        <v>72336.07</v>
      </c>
      <c r="BP70" s="12">
        <f t="shared" si="14"/>
        <v>2260.25</v>
      </c>
      <c r="BQ70" s="13">
        <f t="shared" si="15"/>
        <v>568.8402335857264</v>
      </c>
      <c r="BR70" s="9">
        <f t="shared" si="16"/>
        <v>2829.0902335857263</v>
      </c>
      <c r="BS70" s="5">
        <f t="shared" si="17"/>
        <v>8204.361677398607</v>
      </c>
      <c r="BT70" s="2">
        <f t="shared" si="18"/>
        <v>-807.6379023974489</v>
      </c>
      <c r="BU70" s="7">
        <f t="shared" si="19"/>
        <v>7396.723775001158</v>
      </c>
      <c r="BV70" s="15">
        <f t="shared" si="20"/>
        <v>7317.727040678159</v>
      </c>
      <c r="BW70" s="16">
        <v>2</v>
      </c>
      <c r="BX70" s="2" t="s">
        <v>30</v>
      </c>
      <c r="BY70" s="6">
        <v>20</v>
      </c>
      <c r="BZ70" s="2" t="s">
        <v>55</v>
      </c>
      <c r="CA70" s="2" t="s">
        <v>38</v>
      </c>
      <c r="CB70" s="3">
        <v>43890</v>
      </c>
      <c r="CC70" s="35"/>
      <c r="CD70" s="2">
        <v>72336.07</v>
      </c>
      <c r="CE70" s="2"/>
      <c r="CF70" s="2"/>
      <c r="CG70" s="2"/>
      <c r="CH70" s="2">
        <v>2917.13</v>
      </c>
      <c r="CI70" s="11">
        <f t="shared" si="21"/>
        <v>72336.07</v>
      </c>
      <c r="CJ70" s="11">
        <f t="shared" si="21"/>
        <v>2260.25</v>
      </c>
      <c r="CK70" s="11">
        <f t="shared" si="21"/>
        <v>568.8402335857264</v>
      </c>
      <c r="CL70" s="11">
        <f t="shared" si="22"/>
        <v>2829.0902335857263</v>
      </c>
      <c r="CM70" s="5">
        <f t="shared" si="23"/>
        <v>6120.714267265627</v>
      </c>
      <c r="CN70" s="8">
        <f t="shared" si="24"/>
        <v>-807.637902397449</v>
      </c>
      <c r="CO70" s="10">
        <f t="shared" si="25"/>
        <v>5313.076364868179</v>
      </c>
      <c r="CP70" s="81">
        <f t="shared" si="26"/>
        <v>12630.803405546338</v>
      </c>
      <c r="CQ70" s="16" t="s">
        <v>31</v>
      </c>
      <c r="CR70" s="2" t="s">
        <v>32</v>
      </c>
      <c r="CV70" s="6">
        <v>20</v>
      </c>
      <c r="CW70" s="2" t="s">
        <v>55</v>
      </c>
      <c r="CX70" s="2" t="s">
        <v>38</v>
      </c>
      <c r="CY70" s="3">
        <v>43951</v>
      </c>
      <c r="CZ70" s="35">
        <v>7500</v>
      </c>
      <c r="DA70" s="88">
        <v>75374.49</v>
      </c>
      <c r="DB70" s="2"/>
      <c r="DC70" s="2"/>
      <c r="DD70" s="2"/>
      <c r="DE70" s="2">
        <v>2917.13</v>
      </c>
      <c r="DF70" s="80">
        <f t="shared" si="27"/>
        <v>75374.49</v>
      </c>
      <c r="DG70" s="12">
        <f t="shared" si="28"/>
        <v>3038.4199999999983</v>
      </c>
      <c r="DH70" s="13">
        <f t="shared" si="29"/>
        <v>298.70351784921326</v>
      </c>
      <c r="DI70" s="9">
        <f t="shared" si="30"/>
        <v>3337.1235178492116</v>
      </c>
      <c r="DJ70" s="8">
        <f t="shared" si="31"/>
        <v>9677.658201762713</v>
      </c>
      <c r="DK70" s="5">
        <f t="shared" si="32"/>
        <v>3556.943934497086</v>
      </c>
      <c r="DL70" s="2">
        <f t="shared" si="33"/>
        <v>-441.18370111675915</v>
      </c>
      <c r="DM70" s="7">
        <f t="shared" si="4"/>
        <v>3115.760233380327</v>
      </c>
      <c r="DN70" s="89">
        <f t="shared" si="5"/>
        <v>8246.563638926666</v>
      </c>
      <c r="DO70" s="16">
        <v>2</v>
      </c>
      <c r="DP70" s="2" t="s">
        <v>30</v>
      </c>
      <c r="DQ70" s="6">
        <v>20</v>
      </c>
      <c r="DR70" s="2" t="s">
        <v>55</v>
      </c>
      <c r="DS70" s="2" t="s">
        <v>38</v>
      </c>
      <c r="DT70" s="3">
        <v>43982</v>
      </c>
      <c r="DU70" s="10"/>
      <c r="DV70" s="2">
        <v>75920.48</v>
      </c>
      <c r="DW70" s="2"/>
      <c r="DX70" s="2"/>
      <c r="DY70" s="2"/>
      <c r="DZ70" s="2">
        <v>2917.13</v>
      </c>
      <c r="EA70" s="11">
        <v>75920.48</v>
      </c>
      <c r="EB70" s="12">
        <f t="shared" si="34"/>
        <v>545.9899999999907</v>
      </c>
      <c r="EC70" s="13">
        <f t="shared" si="35"/>
        <v>69.16581275147644</v>
      </c>
      <c r="ED70" s="9">
        <f t="shared" si="36"/>
        <v>615.1558127514671</v>
      </c>
      <c r="EE70" s="5">
        <f t="shared" si="37"/>
        <v>1783.9518569792547</v>
      </c>
      <c r="EF70" s="2">
        <f t="shared" si="38"/>
        <v>-276.5894323083784</v>
      </c>
      <c r="EG70" s="7">
        <f t="shared" si="39"/>
        <v>1507.3624246708764</v>
      </c>
      <c r="EH70" s="89">
        <f t="shared" si="40"/>
        <v>9753.926063597542</v>
      </c>
      <c r="EI70" s="16">
        <v>2</v>
      </c>
      <c r="EJ70" s="2" t="s">
        <v>30</v>
      </c>
      <c r="EK70" s="6">
        <v>20</v>
      </c>
      <c r="EL70" s="2" t="s">
        <v>55</v>
      </c>
      <c r="EM70" s="2" t="s">
        <v>38</v>
      </c>
      <c r="EN70" s="3">
        <v>44013</v>
      </c>
      <c r="EO70" s="10">
        <v>10300</v>
      </c>
      <c r="EP70" s="2">
        <v>76428.92</v>
      </c>
      <c r="EQ70" s="2"/>
      <c r="ER70" s="2"/>
      <c r="ES70" s="2"/>
      <c r="ET70" s="2">
        <v>2917.13</v>
      </c>
      <c r="EU70" s="11">
        <v>76428.92</v>
      </c>
      <c r="EV70" s="12">
        <f t="shared" si="41"/>
        <v>508.4400000000023</v>
      </c>
      <c r="EW70" s="13">
        <f t="shared" si="42"/>
        <v>33.46408237582468</v>
      </c>
      <c r="EX70" s="9">
        <f t="shared" si="43"/>
        <v>541.904082375827</v>
      </c>
      <c r="EY70" s="5">
        <f t="shared" si="44"/>
        <v>1571.5218388898982</v>
      </c>
      <c r="EZ70" s="2">
        <f t="shared" si="45"/>
        <v>-270.72624782025684</v>
      </c>
      <c r="FA70" s="7">
        <f t="shared" si="46"/>
        <v>1300.7955910696414</v>
      </c>
      <c r="FB70" s="32">
        <f t="shared" si="47"/>
        <v>754.7216546671838</v>
      </c>
      <c r="FC70" s="16">
        <v>2</v>
      </c>
      <c r="FD70" s="2" t="s">
        <v>30</v>
      </c>
      <c r="FE70" s="6">
        <v>20</v>
      </c>
      <c r="FF70" s="2" t="s">
        <v>55</v>
      </c>
      <c r="FG70" s="2" t="s">
        <v>38</v>
      </c>
      <c r="FH70" s="3">
        <v>44013</v>
      </c>
      <c r="FI70" s="10">
        <v>1000</v>
      </c>
      <c r="FJ70" s="2">
        <v>76932.57</v>
      </c>
      <c r="FK70" s="2"/>
      <c r="FL70" s="2"/>
      <c r="FM70" s="2"/>
      <c r="FN70" s="2">
        <v>2917.13</v>
      </c>
      <c r="FO70" s="11">
        <v>76932.57</v>
      </c>
      <c r="FP70" s="12">
        <f t="shared" si="48"/>
        <v>503.65000000000873</v>
      </c>
      <c r="FQ70" s="13">
        <f t="shared" si="49"/>
        <v>60.64884860508222</v>
      </c>
      <c r="FR70" s="14">
        <f t="shared" si="50"/>
        <v>564.2988486050909</v>
      </c>
      <c r="FS70" s="5">
        <f t="shared" si="51"/>
        <v>1721.1114882455272</v>
      </c>
      <c r="FT70" s="2">
        <f t="shared" si="52"/>
        <v>-314.9285485965176</v>
      </c>
      <c r="FU70" s="7">
        <f t="shared" si="53"/>
        <v>1406.1829396490095</v>
      </c>
      <c r="FV70" s="32">
        <f t="shared" si="54"/>
        <v>1160.9045943161932</v>
      </c>
      <c r="FW70" s="16">
        <v>2</v>
      </c>
      <c r="FX70" s="2" t="s">
        <v>30</v>
      </c>
    </row>
    <row r="71" spans="17:180" ht="19.5" customHeight="1">
      <c r="Q71" s="6">
        <v>21</v>
      </c>
      <c r="R71" s="2" t="s">
        <v>56</v>
      </c>
      <c r="S71" s="2" t="s">
        <v>10</v>
      </c>
      <c r="T71" s="3">
        <v>43830</v>
      </c>
      <c r="U71" s="35"/>
      <c r="V71" s="2">
        <v>1022.5</v>
      </c>
      <c r="W71" s="2"/>
      <c r="X71" s="2"/>
      <c r="Y71" s="2"/>
      <c r="Z71" s="2"/>
      <c r="AA71" s="11">
        <v>1022.5</v>
      </c>
      <c r="AB71" s="12">
        <v>0</v>
      </c>
      <c r="AC71" s="13">
        <v>0</v>
      </c>
      <c r="AD71" s="9">
        <v>0</v>
      </c>
      <c r="AE71" s="5">
        <v>0</v>
      </c>
      <c r="AF71" s="2">
        <v>0</v>
      </c>
      <c r="AG71" s="7">
        <v>0</v>
      </c>
      <c r="AH71" s="32">
        <v>-315.69671190690116</v>
      </c>
      <c r="AI71" s="16">
        <v>1</v>
      </c>
      <c r="AJ71" s="2" t="s">
        <v>30</v>
      </c>
      <c r="AK71" s="55">
        <v>21</v>
      </c>
      <c r="AL71" s="56" t="s">
        <v>56</v>
      </c>
      <c r="AM71" s="2" t="s">
        <v>10</v>
      </c>
      <c r="AN71" s="3">
        <v>43861</v>
      </c>
      <c r="AO71" s="35"/>
      <c r="AP71" s="8">
        <v>1022.5</v>
      </c>
      <c r="AQ71" s="8"/>
      <c r="AR71" s="2"/>
      <c r="AS71" s="2"/>
      <c r="AT71" s="2"/>
      <c r="AU71" s="11">
        <f t="shared" si="6"/>
        <v>1022.5</v>
      </c>
      <c r="AV71" s="59">
        <f t="shared" si="7"/>
        <v>0</v>
      </c>
      <c r="AW71" s="13">
        <f t="shared" si="8"/>
        <v>0</v>
      </c>
      <c r="AX71" s="9">
        <f t="shared" si="9"/>
        <v>0</v>
      </c>
      <c r="AY71" s="5">
        <f t="shared" si="10"/>
        <v>0</v>
      </c>
      <c r="AZ71" s="8">
        <f t="shared" si="11"/>
        <v>0</v>
      </c>
      <c r="BA71" s="7">
        <f t="shared" si="12"/>
        <v>0</v>
      </c>
      <c r="BB71" s="32">
        <f t="shared" si="13"/>
        <v>-315.69671190690116</v>
      </c>
      <c r="BC71" s="16">
        <v>1</v>
      </c>
      <c r="BD71" s="2" t="s">
        <v>30</v>
      </c>
      <c r="BE71" s="68">
        <v>21</v>
      </c>
      <c r="BF71" s="2" t="s">
        <v>56</v>
      </c>
      <c r="BG71" s="2" t="s">
        <v>10</v>
      </c>
      <c r="BH71" s="3">
        <v>43890</v>
      </c>
      <c r="BI71" s="35"/>
      <c r="BJ71" s="2">
        <v>1022.5</v>
      </c>
      <c r="BK71" s="2"/>
      <c r="BL71" s="2"/>
      <c r="BM71" s="2"/>
      <c r="BN71" s="2"/>
      <c r="BO71" s="11">
        <v>1022.5</v>
      </c>
      <c r="BP71" s="12">
        <f t="shared" si="14"/>
        <v>0</v>
      </c>
      <c r="BQ71" s="13">
        <f t="shared" si="15"/>
        <v>0</v>
      </c>
      <c r="BR71" s="9">
        <f t="shared" si="16"/>
        <v>0</v>
      </c>
      <c r="BS71" s="5">
        <f t="shared" si="17"/>
        <v>0</v>
      </c>
      <c r="BT71" s="2">
        <f t="shared" si="18"/>
        <v>0</v>
      </c>
      <c r="BU71" s="7">
        <f t="shared" si="19"/>
        <v>0</v>
      </c>
      <c r="BV71" s="15">
        <f t="shared" si="20"/>
        <v>-315.69671190690116</v>
      </c>
      <c r="BW71" s="16">
        <v>1</v>
      </c>
      <c r="BX71" s="2" t="s">
        <v>30</v>
      </c>
      <c r="BY71" s="6">
        <v>21</v>
      </c>
      <c r="BZ71" s="2" t="s">
        <v>56</v>
      </c>
      <c r="CA71" s="2" t="s">
        <v>10</v>
      </c>
      <c r="CB71" s="3">
        <v>43890</v>
      </c>
      <c r="CC71" s="35"/>
      <c r="CD71" s="2">
        <v>1022.5</v>
      </c>
      <c r="CE71" s="2"/>
      <c r="CF71" s="2"/>
      <c r="CG71" s="2"/>
      <c r="CH71" s="2"/>
      <c r="CI71" s="11">
        <f t="shared" si="21"/>
        <v>1022.5</v>
      </c>
      <c r="CJ71" s="11">
        <f t="shared" si="21"/>
        <v>0</v>
      </c>
      <c r="CK71" s="11">
        <f t="shared" si="21"/>
        <v>0</v>
      </c>
      <c r="CL71" s="11">
        <f t="shared" si="22"/>
        <v>0</v>
      </c>
      <c r="CM71" s="5">
        <f t="shared" si="23"/>
        <v>0</v>
      </c>
      <c r="CN71" s="8">
        <f t="shared" si="24"/>
        <v>0</v>
      </c>
      <c r="CO71" s="10">
        <f t="shared" si="25"/>
        <v>0</v>
      </c>
      <c r="CP71" s="81">
        <f t="shared" si="26"/>
        <v>-315.69671190690116</v>
      </c>
      <c r="CQ71" s="16" t="s">
        <v>31</v>
      </c>
      <c r="CR71" s="2" t="s">
        <v>32</v>
      </c>
      <c r="CV71" s="6">
        <v>21</v>
      </c>
      <c r="CW71" s="2" t="s">
        <v>56</v>
      </c>
      <c r="CX71" s="2" t="s">
        <v>10</v>
      </c>
      <c r="CY71" s="3">
        <v>43951</v>
      </c>
      <c r="CZ71" s="35"/>
      <c r="DA71" s="88">
        <v>1022.5</v>
      </c>
      <c r="DB71" s="2"/>
      <c r="DC71" s="2"/>
      <c r="DD71" s="2"/>
      <c r="DE71" s="2"/>
      <c r="DF71" s="80">
        <f t="shared" si="27"/>
        <v>1022.5</v>
      </c>
      <c r="DG71" s="12">
        <f t="shared" si="28"/>
        <v>0</v>
      </c>
      <c r="DH71" s="13">
        <f t="shared" si="29"/>
        <v>0</v>
      </c>
      <c r="DI71" s="9">
        <f t="shared" si="30"/>
        <v>0</v>
      </c>
      <c r="DJ71" s="8">
        <f t="shared" si="31"/>
        <v>0</v>
      </c>
      <c r="DK71" s="5">
        <f t="shared" si="32"/>
        <v>0</v>
      </c>
      <c r="DL71" s="2">
        <f t="shared" si="33"/>
        <v>0</v>
      </c>
      <c r="DM71" s="7">
        <f t="shared" si="4"/>
        <v>0</v>
      </c>
      <c r="DN71" s="89">
        <f t="shared" si="5"/>
        <v>-315.69671190690116</v>
      </c>
      <c r="DO71" s="16">
        <v>1</v>
      </c>
      <c r="DP71" s="2" t="s">
        <v>30</v>
      </c>
      <c r="DQ71" s="6">
        <v>21</v>
      </c>
      <c r="DR71" s="2" t="s">
        <v>56</v>
      </c>
      <c r="DS71" s="2" t="s">
        <v>10</v>
      </c>
      <c r="DT71" s="3">
        <v>43982</v>
      </c>
      <c r="DU71" s="10"/>
      <c r="DV71" s="2">
        <v>1022.5</v>
      </c>
      <c r="DW71" s="2"/>
      <c r="DX71" s="2"/>
      <c r="DY71" s="2"/>
      <c r="DZ71" s="2"/>
      <c r="EA71" s="11">
        <v>1022.5</v>
      </c>
      <c r="EB71" s="12">
        <f t="shared" si="34"/>
        <v>0</v>
      </c>
      <c r="EC71" s="13">
        <f t="shared" si="35"/>
        <v>0</v>
      </c>
      <c r="ED71" s="9">
        <f t="shared" si="36"/>
        <v>0</v>
      </c>
      <c r="EE71" s="5">
        <f t="shared" si="37"/>
        <v>0</v>
      </c>
      <c r="EF71" s="2">
        <f t="shared" si="38"/>
        <v>0</v>
      </c>
      <c r="EG71" s="7">
        <f t="shared" si="39"/>
        <v>0</v>
      </c>
      <c r="EH71" s="89">
        <f t="shared" si="40"/>
        <v>-315.69671190690116</v>
      </c>
      <c r="EI71" s="16">
        <v>1</v>
      </c>
      <c r="EJ71" s="2" t="s">
        <v>30</v>
      </c>
      <c r="EK71" s="6">
        <v>21</v>
      </c>
      <c r="EL71" s="2" t="s">
        <v>56</v>
      </c>
      <c r="EM71" s="2" t="s">
        <v>10</v>
      </c>
      <c r="EN71" s="3">
        <v>44013</v>
      </c>
      <c r="EO71" s="10"/>
      <c r="EP71" s="2">
        <v>1022.5</v>
      </c>
      <c r="EQ71" s="2"/>
      <c r="ER71" s="2"/>
      <c r="ES71" s="2"/>
      <c r="ET71" s="2"/>
      <c r="EU71" s="11">
        <v>1022.5</v>
      </c>
      <c r="EV71" s="12">
        <f t="shared" si="41"/>
        <v>0</v>
      </c>
      <c r="EW71" s="13">
        <f t="shared" si="42"/>
        <v>0</v>
      </c>
      <c r="EX71" s="9">
        <f t="shared" si="43"/>
        <v>0</v>
      </c>
      <c r="EY71" s="5">
        <f t="shared" si="44"/>
        <v>0</v>
      </c>
      <c r="EZ71" s="2">
        <f t="shared" si="45"/>
        <v>0</v>
      </c>
      <c r="FA71" s="7">
        <f t="shared" si="46"/>
        <v>0</v>
      </c>
      <c r="FB71" s="32">
        <f t="shared" si="47"/>
        <v>-315.69671190690116</v>
      </c>
      <c r="FC71" s="16">
        <v>1</v>
      </c>
      <c r="FD71" s="2" t="s">
        <v>30</v>
      </c>
      <c r="FE71" s="6">
        <v>21</v>
      </c>
      <c r="FF71" s="2" t="s">
        <v>56</v>
      </c>
      <c r="FG71" s="2" t="s">
        <v>10</v>
      </c>
      <c r="FH71" s="3">
        <v>44013</v>
      </c>
      <c r="FI71" s="10"/>
      <c r="FJ71" s="2">
        <v>1022.62</v>
      </c>
      <c r="FK71" s="2"/>
      <c r="FL71" s="2"/>
      <c r="FM71" s="2"/>
      <c r="FN71" s="2"/>
      <c r="FO71" s="11">
        <v>1022.62</v>
      </c>
      <c r="FP71" s="12">
        <f t="shared" si="48"/>
        <v>0.12000000000000455</v>
      </c>
      <c r="FQ71" s="13">
        <f t="shared" si="49"/>
        <v>0.014450236935590225</v>
      </c>
      <c r="FR71" s="14">
        <f t="shared" si="50"/>
        <v>0.13445023693559477</v>
      </c>
      <c r="FS71" s="5">
        <f t="shared" si="51"/>
        <v>0.410073222653564</v>
      </c>
      <c r="FT71" s="2">
        <f t="shared" si="52"/>
        <v>-0.07503509546626207</v>
      </c>
      <c r="FU71" s="7">
        <f t="shared" si="53"/>
        <v>0.3350381271873019</v>
      </c>
      <c r="FV71" s="32">
        <f t="shared" si="54"/>
        <v>-315.36167377971384</v>
      </c>
      <c r="FW71" s="16">
        <v>1</v>
      </c>
      <c r="FX71" s="2" t="s">
        <v>30</v>
      </c>
    </row>
    <row r="72" spans="17:180" ht="19.5" customHeight="1">
      <c r="Q72" s="6">
        <v>22</v>
      </c>
      <c r="R72" s="2" t="s">
        <v>57</v>
      </c>
      <c r="S72" s="2" t="s">
        <v>29</v>
      </c>
      <c r="T72" s="3">
        <v>43830</v>
      </c>
      <c r="U72" s="35"/>
      <c r="V72" s="2">
        <v>1590.3700000000001</v>
      </c>
      <c r="W72" s="2"/>
      <c r="X72" s="2"/>
      <c r="Y72" s="2"/>
      <c r="Z72" s="2">
        <v>-12.41</v>
      </c>
      <c r="AA72" s="11">
        <v>1590.3700000000001</v>
      </c>
      <c r="AB72" s="12">
        <v>0</v>
      </c>
      <c r="AC72" s="13">
        <v>0</v>
      </c>
      <c r="AD72" s="9">
        <v>0</v>
      </c>
      <c r="AE72" s="5">
        <v>0</v>
      </c>
      <c r="AF72" s="2">
        <v>0</v>
      </c>
      <c r="AG72" s="7">
        <v>0</v>
      </c>
      <c r="AH72" s="32">
        <v>312.22962629042024</v>
      </c>
      <c r="AI72" s="16">
        <v>2</v>
      </c>
      <c r="AJ72" s="2" t="s">
        <v>30</v>
      </c>
      <c r="AK72" s="55">
        <v>22</v>
      </c>
      <c r="AL72" s="56" t="s">
        <v>57</v>
      </c>
      <c r="AM72" s="2" t="s">
        <v>29</v>
      </c>
      <c r="AN72" s="3">
        <v>43861</v>
      </c>
      <c r="AO72" s="35"/>
      <c r="AP72" s="8">
        <v>1590.3700000000001</v>
      </c>
      <c r="AQ72" s="8"/>
      <c r="AR72" s="2"/>
      <c r="AS72" s="2"/>
      <c r="AT72" s="2">
        <v>-12.41</v>
      </c>
      <c r="AU72" s="11">
        <f t="shared" si="6"/>
        <v>1590.3700000000001</v>
      </c>
      <c r="AV72" s="59">
        <f t="shared" si="7"/>
        <v>0</v>
      </c>
      <c r="AW72" s="13">
        <f t="shared" si="8"/>
        <v>0</v>
      </c>
      <c r="AX72" s="9">
        <f t="shared" si="9"/>
        <v>0</v>
      </c>
      <c r="AY72" s="5">
        <f t="shared" si="10"/>
        <v>0</v>
      </c>
      <c r="AZ72" s="8">
        <f t="shared" si="11"/>
        <v>0</v>
      </c>
      <c r="BA72" s="7">
        <f t="shared" si="12"/>
        <v>0</v>
      </c>
      <c r="BB72" s="32">
        <f t="shared" si="13"/>
        <v>312.22962629042024</v>
      </c>
      <c r="BC72" s="16">
        <v>2</v>
      </c>
      <c r="BD72" s="2" t="s">
        <v>30</v>
      </c>
      <c r="BE72" s="68">
        <v>22</v>
      </c>
      <c r="BF72" s="2" t="s">
        <v>57</v>
      </c>
      <c r="BG72" s="2" t="s">
        <v>29</v>
      </c>
      <c r="BH72" s="3">
        <v>43890</v>
      </c>
      <c r="BI72" s="35"/>
      <c r="BJ72" s="2">
        <v>1590.3700000000001</v>
      </c>
      <c r="BK72" s="2"/>
      <c r="BL72" s="2"/>
      <c r="BM72" s="2"/>
      <c r="BN72" s="2">
        <v>-12.41</v>
      </c>
      <c r="BO72" s="11">
        <v>1590.3700000000001</v>
      </c>
      <c r="BP72" s="12">
        <f t="shared" si="14"/>
        <v>0</v>
      </c>
      <c r="BQ72" s="13">
        <f t="shared" si="15"/>
        <v>0</v>
      </c>
      <c r="BR72" s="9">
        <f t="shared" si="16"/>
        <v>0</v>
      </c>
      <c r="BS72" s="5">
        <f t="shared" si="17"/>
        <v>0</v>
      </c>
      <c r="BT72" s="2">
        <f t="shared" si="18"/>
        <v>0</v>
      </c>
      <c r="BU72" s="7">
        <f t="shared" si="19"/>
        <v>0</v>
      </c>
      <c r="BV72" s="15">
        <f t="shared" si="20"/>
        <v>312.22962629042024</v>
      </c>
      <c r="BW72" s="16">
        <v>2</v>
      </c>
      <c r="BX72" s="2" t="s">
        <v>30</v>
      </c>
      <c r="BY72" s="6">
        <v>22</v>
      </c>
      <c r="BZ72" s="2" t="s">
        <v>57</v>
      </c>
      <c r="CA72" s="2" t="s">
        <v>29</v>
      </c>
      <c r="CB72" s="3">
        <v>43890</v>
      </c>
      <c r="CC72" s="35"/>
      <c r="CD72" s="2">
        <v>1590.3700000000001</v>
      </c>
      <c r="CE72" s="2"/>
      <c r="CF72" s="2"/>
      <c r="CG72" s="2"/>
      <c r="CH72" s="2">
        <v>-12.41</v>
      </c>
      <c r="CI72" s="11">
        <f t="shared" si="21"/>
        <v>1590.3700000000001</v>
      </c>
      <c r="CJ72" s="11">
        <f t="shared" si="21"/>
        <v>0</v>
      </c>
      <c r="CK72" s="11">
        <f t="shared" si="21"/>
        <v>0</v>
      </c>
      <c r="CL72" s="11">
        <f t="shared" si="22"/>
        <v>0</v>
      </c>
      <c r="CM72" s="5">
        <f t="shared" si="23"/>
        <v>0</v>
      </c>
      <c r="CN72" s="8">
        <f t="shared" si="24"/>
        <v>0</v>
      </c>
      <c r="CO72" s="10">
        <f t="shared" si="25"/>
        <v>0</v>
      </c>
      <c r="CP72" s="81">
        <f t="shared" si="26"/>
        <v>312.22962629042024</v>
      </c>
      <c r="CQ72" s="16" t="s">
        <v>31</v>
      </c>
      <c r="CR72" s="2" t="s">
        <v>32</v>
      </c>
      <c r="CV72" s="6">
        <v>22</v>
      </c>
      <c r="CW72" s="2" t="s">
        <v>57</v>
      </c>
      <c r="CX72" s="2" t="s">
        <v>29</v>
      </c>
      <c r="CY72" s="3">
        <v>43951</v>
      </c>
      <c r="CZ72" s="35"/>
      <c r="DA72" s="88">
        <v>1615.06</v>
      </c>
      <c r="DB72" s="2"/>
      <c r="DC72" s="2"/>
      <c r="DD72" s="2"/>
      <c r="DE72" s="2">
        <v>-12.41</v>
      </c>
      <c r="DF72" s="80">
        <f t="shared" si="27"/>
        <v>1615.06</v>
      </c>
      <c r="DG72" s="12">
        <f t="shared" si="28"/>
        <v>24.689999999999827</v>
      </c>
      <c r="DH72" s="13">
        <f t="shared" si="29"/>
        <v>2.4272450338323956</v>
      </c>
      <c r="DI72" s="9">
        <f t="shared" si="30"/>
        <v>27.117245033832223</v>
      </c>
      <c r="DJ72" s="8">
        <f t="shared" si="31"/>
        <v>78.64001059811345</v>
      </c>
      <c r="DK72" s="5">
        <f t="shared" si="32"/>
        <v>78.64001059811345</v>
      </c>
      <c r="DL72" s="2">
        <f t="shared" si="33"/>
        <v>-9.75407303866945</v>
      </c>
      <c r="DM72" s="7">
        <f t="shared" si="4"/>
        <v>68.885937559444</v>
      </c>
      <c r="DN72" s="89">
        <f t="shared" si="5"/>
        <v>381.11556384986426</v>
      </c>
      <c r="DO72" s="16">
        <v>2</v>
      </c>
      <c r="DP72" s="2" t="s">
        <v>30</v>
      </c>
      <c r="DQ72" s="6">
        <v>22</v>
      </c>
      <c r="DR72" s="2" t="s">
        <v>57</v>
      </c>
      <c r="DS72" s="2" t="s">
        <v>29</v>
      </c>
      <c r="DT72" s="3">
        <v>43982</v>
      </c>
      <c r="DU72" s="10"/>
      <c r="DV72" s="2">
        <v>1705.27</v>
      </c>
      <c r="DW72" s="2"/>
      <c r="DX72" s="2"/>
      <c r="DY72" s="2"/>
      <c r="DZ72" s="2">
        <v>-12.41</v>
      </c>
      <c r="EA72" s="11">
        <v>1705.27</v>
      </c>
      <c r="EB72" s="12">
        <f t="shared" si="34"/>
        <v>90.21000000000004</v>
      </c>
      <c r="EC72" s="13">
        <f t="shared" si="35"/>
        <v>11.427769681332622</v>
      </c>
      <c r="ED72" s="9">
        <f t="shared" si="36"/>
        <v>101.63776968133266</v>
      </c>
      <c r="EE72" s="5">
        <f t="shared" si="37"/>
        <v>294.7495320758647</v>
      </c>
      <c r="EF72" s="2">
        <f t="shared" si="38"/>
        <v>-45.69888219296919</v>
      </c>
      <c r="EG72" s="7">
        <f t="shared" si="39"/>
        <v>249.0506498828955</v>
      </c>
      <c r="EH72" s="89">
        <f t="shared" si="40"/>
        <v>630.1662137327597</v>
      </c>
      <c r="EI72" s="16">
        <v>2</v>
      </c>
      <c r="EJ72" s="2" t="s">
        <v>30</v>
      </c>
      <c r="EK72" s="6">
        <v>22</v>
      </c>
      <c r="EL72" s="2" t="s">
        <v>57</v>
      </c>
      <c r="EM72" s="2" t="s">
        <v>29</v>
      </c>
      <c r="EN72" s="3">
        <v>44013</v>
      </c>
      <c r="EO72" s="10"/>
      <c r="EP72" s="2">
        <v>1770.96</v>
      </c>
      <c r="EQ72" s="2"/>
      <c r="ER72" s="2"/>
      <c r="ES72" s="2"/>
      <c r="ET72" s="2">
        <v>-12.41</v>
      </c>
      <c r="EU72" s="11">
        <v>1770.96</v>
      </c>
      <c r="EV72" s="12">
        <f t="shared" si="41"/>
        <v>65.69000000000005</v>
      </c>
      <c r="EW72" s="13">
        <f t="shared" si="42"/>
        <v>4.3235299568639665</v>
      </c>
      <c r="EX72" s="9">
        <f t="shared" si="43"/>
        <v>70.01352995686402</v>
      </c>
      <c r="EY72" s="5">
        <f t="shared" si="44"/>
        <v>203.03923687490564</v>
      </c>
      <c r="EZ72" s="2">
        <f t="shared" si="45"/>
        <v>-34.97759267428331</v>
      </c>
      <c r="FA72" s="7">
        <f t="shared" si="46"/>
        <v>168.06164420062234</v>
      </c>
      <c r="FB72" s="32">
        <f t="shared" si="47"/>
        <v>798.2278579333821</v>
      </c>
      <c r="FC72" s="16">
        <v>2</v>
      </c>
      <c r="FD72" s="2" t="s">
        <v>30</v>
      </c>
      <c r="FE72" s="6">
        <v>22</v>
      </c>
      <c r="FF72" s="2" t="s">
        <v>57</v>
      </c>
      <c r="FG72" s="2" t="s">
        <v>29</v>
      </c>
      <c r="FH72" s="3">
        <v>44013</v>
      </c>
      <c r="FI72" s="10">
        <v>1000</v>
      </c>
      <c r="FJ72" s="2">
        <v>1830.2</v>
      </c>
      <c r="FK72" s="2"/>
      <c r="FL72" s="2"/>
      <c r="FM72" s="2"/>
      <c r="FN72" s="2">
        <v>-12.41</v>
      </c>
      <c r="FO72" s="11">
        <v>1830.2</v>
      </c>
      <c r="FP72" s="12">
        <f t="shared" si="48"/>
        <v>59.24000000000001</v>
      </c>
      <c r="FQ72" s="13">
        <f t="shared" si="49"/>
        <v>7.133600300536105</v>
      </c>
      <c r="FR72" s="14">
        <f t="shared" si="50"/>
        <v>66.37360030053611</v>
      </c>
      <c r="FS72" s="5">
        <f t="shared" si="51"/>
        <v>202.43948091663512</v>
      </c>
      <c r="FT72" s="2">
        <f t="shared" si="52"/>
        <v>-37.042325461843305</v>
      </c>
      <c r="FU72" s="7">
        <f t="shared" si="53"/>
        <v>165.3971554547918</v>
      </c>
      <c r="FV72" s="32">
        <f t="shared" si="54"/>
        <v>-36.3749866118261</v>
      </c>
      <c r="FW72" s="16">
        <v>2</v>
      </c>
      <c r="FX72" s="2" t="s">
        <v>30</v>
      </c>
    </row>
    <row r="73" spans="17:180" ht="19.5" customHeight="1">
      <c r="Q73" s="6">
        <v>23</v>
      </c>
      <c r="R73" s="2" t="s">
        <v>65</v>
      </c>
      <c r="S73" s="2" t="s">
        <v>7</v>
      </c>
      <c r="T73" s="3">
        <v>43830</v>
      </c>
      <c r="U73" s="35"/>
      <c r="V73" s="2">
        <v>46.97</v>
      </c>
      <c r="W73" s="2"/>
      <c r="X73" s="2"/>
      <c r="Y73" s="2"/>
      <c r="Z73" s="2"/>
      <c r="AA73" s="11">
        <v>46.97</v>
      </c>
      <c r="AB73" s="12">
        <v>0</v>
      </c>
      <c r="AC73" s="13">
        <v>0</v>
      </c>
      <c r="AD73" s="9">
        <v>0</v>
      </c>
      <c r="AE73" s="5">
        <v>0</v>
      </c>
      <c r="AF73" s="2">
        <v>0</v>
      </c>
      <c r="AG73" s="7">
        <v>0</v>
      </c>
      <c r="AH73" s="32">
        <v>-144.0559539259968</v>
      </c>
      <c r="AI73" s="16">
        <v>1</v>
      </c>
      <c r="AJ73" s="2" t="s">
        <v>30</v>
      </c>
      <c r="AK73" s="55">
        <v>23</v>
      </c>
      <c r="AL73" s="56" t="s">
        <v>65</v>
      </c>
      <c r="AM73" s="2" t="s">
        <v>7</v>
      </c>
      <c r="AN73" s="3">
        <v>43861</v>
      </c>
      <c r="AO73" s="35"/>
      <c r="AP73" s="8">
        <v>46.97</v>
      </c>
      <c r="AQ73" s="8"/>
      <c r="AR73" s="2"/>
      <c r="AS73" s="2"/>
      <c r="AT73" s="2"/>
      <c r="AU73" s="11">
        <f t="shared" si="6"/>
        <v>46.97</v>
      </c>
      <c r="AV73" s="59">
        <f t="shared" si="7"/>
        <v>0</v>
      </c>
      <c r="AW73" s="13">
        <f t="shared" si="8"/>
        <v>0</v>
      </c>
      <c r="AX73" s="9">
        <f t="shared" si="9"/>
        <v>0</v>
      </c>
      <c r="AY73" s="5">
        <f t="shared" si="10"/>
        <v>0</v>
      </c>
      <c r="AZ73" s="8">
        <f t="shared" si="11"/>
        <v>0</v>
      </c>
      <c r="BA73" s="7">
        <f t="shared" si="12"/>
        <v>0</v>
      </c>
      <c r="BB73" s="32">
        <f t="shared" si="13"/>
        <v>-144.0559539259968</v>
      </c>
      <c r="BC73" s="16">
        <v>1</v>
      </c>
      <c r="BD73" s="2" t="s">
        <v>30</v>
      </c>
      <c r="BE73" s="68">
        <v>23</v>
      </c>
      <c r="BF73" s="2" t="s">
        <v>65</v>
      </c>
      <c r="BG73" s="2" t="s">
        <v>7</v>
      </c>
      <c r="BH73" s="3">
        <v>43890</v>
      </c>
      <c r="BI73" s="35"/>
      <c r="BJ73" s="2">
        <v>46.97</v>
      </c>
      <c r="BK73" s="2"/>
      <c r="BL73" s="2"/>
      <c r="BM73" s="2"/>
      <c r="BN73" s="2"/>
      <c r="BO73" s="11">
        <v>46.97</v>
      </c>
      <c r="BP73" s="12">
        <f t="shared" si="14"/>
        <v>0</v>
      </c>
      <c r="BQ73" s="13">
        <f t="shared" si="15"/>
        <v>0</v>
      </c>
      <c r="BR73" s="9">
        <f t="shared" si="16"/>
        <v>0</v>
      </c>
      <c r="BS73" s="5">
        <f t="shared" si="17"/>
        <v>0</v>
      </c>
      <c r="BT73" s="2">
        <f t="shared" si="18"/>
        <v>0</v>
      </c>
      <c r="BU73" s="7">
        <f t="shared" si="19"/>
        <v>0</v>
      </c>
      <c r="BV73" s="15">
        <f t="shared" si="20"/>
        <v>-144.0559539259968</v>
      </c>
      <c r="BW73" s="16">
        <v>1</v>
      </c>
      <c r="BX73" s="2" t="s">
        <v>30</v>
      </c>
      <c r="BY73" s="6">
        <v>23</v>
      </c>
      <c r="BZ73" s="2" t="s">
        <v>65</v>
      </c>
      <c r="CA73" s="2" t="s">
        <v>7</v>
      </c>
      <c r="CB73" s="3">
        <v>43890</v>
      </c>
      <c r="CC73" s="35"/>
      <c r="CD73" s="2">
        <v>46.97</v>
      </c>
      <c r="CE73" s="2"/>
      <c r="CF73" s="2"/>
      <c r="CG73" s="2"/>
      <c r="CH73" s="2"/>
      <c r="CI73" s="11">
        <f t="shared" si="21"/>
        <v>46.97</v>
      </c>
      <c r="CJ73" s="11">
        <f t="shared" si="21"/>
        <v>0</v>
      </c>
      <c r="CK73" s="11">
        <f t="shared" si="21"/>
        <v>0</v>
      </c>
      <c r="CL73" s="11">
        <f t="shared" si="22"/>
        <v>0</v>
      </c>
      <c r="CM73" s="5">
        <f t="shared" si="23"/>
        <v>0</v>
      </c>
      <c r="CN73" s="8">
        <f t="shared" si="24"/>
        <v>0</v>
      </c>
      <c r="CO73" s="10">
        <f t="shared" si="25"/>
        <v>0</v>
      </c>
      <c r="CP73" s="81">
        <f t="shared" si="26"/>
        <v>-144.0559539259968</v>
      </c>
      <c r="CQ73" s="16" t="s">
        <v>31</v>
      </c>
      <c r="CR73" s="2" t="s">
        <v>32</v>
      </c>
      <c r="CV73" s="6">
        <v>23</v>
      </c>
      <c r="CW73" s="2" t="s">
        <v>65</v>
      </c>
      <c r="CX73" s="2" t="s">
        <v>7</v>
      </c>
      <c r="CY73" s="3">
        <v>43951</v>
      </c>
      <c r="CZ73" s="35"/>
      <c r="DA73" s="88">
        <v>46.97</v>
      </c>
      <c r="DB73" s="2"/>
      <c r="DC73" s="2"/>
      <c r="DD73" s="2"/>
      <c r="DE73" s="2"/>
      <c r="DF73" s="80">
        <f t="shared" si="27"/>
        <v>46.97</v>
      </c>
      <c r="DG73" s="12">
        <f t="shared" si="28"/>
        <v>0</v>
      </c>
      <c r="DH73" s="13">
        <f t="shared" si="29"/>
        <v>0</v>
      </c>
      <c r="DI73" s="9">
        <f t="shared" si="30"/>
        <v>0</v>
      </c>
      <c r="DJ73" s="8">
        <f t="shared" si="31"/>
        <v>0</v>
      </c>
      <c r="DK73" s="5">
        <f t="shared" si="32"/>
        <v>0</v>
      </c>
      <c r="DL73" s="2">
        <f t="shared" si="33"/>
        <v>0</v>
      </c>
      <c r="DM73" s="7">
        <f t="shared" si="4"/>
        <v>0</v>
      </c>
      <c r="DN73" s="89">
        <f t="shared" si="5"/>
        <v>-144.0559539259968</v>
      </c>
      <c r="DO73" s="16">
        <v>1</v>
      </c>
      <c r="DP73" s="2" t="s">
        <v>30</v>
      </c>
      <c r="DQ73" s="6">
        <v>23</v>
      </c>
      <c r="DR73" s="2" t="s">
        <v>65</v>
      </c>
      <c r="DS73" s="2" t="s">
        <v>7</v>
      </c>
      <c r="DT73" s="3">
        <v>43982</v>
      </c>
      <c r="DU73" s="10"/>
      <c r="DV73" s="2">
        <v>48.410000000000004</v>
      </c>
      <c r="DW73" s="2"/>
      <c r="DX73" s="2"/>
      <c r="DY73" s="2"/>
      <c r="DZ73" s="2"/>
      <c r="EA73" s="11">
        <v>48.410000000000004</v>
      </c>
      <c r="EB73" s="12">
        <f t="shared" si="34"/>
        <v>1.4400000000000048</v>
      </c>
      <c r="EC73" s="13">
        <f t="shared" si="35"/>
        <v>0.18241867133487444</v>
      </c>
      <c r="ED73" s="9">
        <f t="shared" si="36"/>
        <v>1.6224186713348794</v>
      </c>
      <c r="EE73" s="5">
        <f t="shared" si="37"/>
        <v>4.70501414687115</v>
      </c>
      <c r="EF73" s="2">
        <f t="shared" si="38"/>
        <v>-0.7294799950989451</v>
      </c>
      <c r="EG73" s="7">
        <f t="shared" si="39"/>
        <v>3.975534151772205</v>
      </c>
      <c r="EH73" s="89">
        <f t="shared" si="40"/>
        <v>-140.0804197742246</v>
      </c>
      <c r="EI73" s="16">
        <v>1</v>
      </c>
      <c r="EJ73" s="2" t="s">
        <v>30</v>
      </c>
      <c r="EK73" s="6">
        <v>23</v>
      </c>
      <c r="EL73" s="2" t="s">
        <v>65</v>
      </c>
      <c r="EM73" s="2" t="s">
        <v>7</v>
      </c>
      <c r="EN73" s="3">
        <v>44013</v>
      </c>
      <c r="EO73" s="10"/>
      <c r="EP73" s="2">
        <v>50.24</v>
      </c>
      <c r="EQ73" s="2"/>
      <c r="ER73" s="2"/>
      <c r="ES73" s="2"/>
      <c r="ET73" s="2"/>
      <c r="EU73" s="11">
        <v>50.24</v>
      </c>
      <c r="EV73" s="12">
        <f t="shared" si="41"/>
        <v>1.8299999999999983</v>
      </c>
      <c r="EW73" s="13">
        <f t="shared" si="42"/>
        <v>0.12044542275934</v>
      </c>
      <c r="EX73" s="9">
        <f t="shared" si="43"/>
        <v>1.9504454227593384</v>
      </c>
      <c r="EY73" s="5">
        <f t="shared" si="44"/>
        <v>5.656291726002081</v>
      </c>
      <c r="EZ73" s="2">
        <f t="shared" si="45"/>
        <v>-0.9744100257868527</v>
      </c>
      <c r="FA73" s="7">
        <f t="shared" si="46"/>
        <v>4.681881700215229</v>
      </c>
      <c r="FB73" s="32">
        <f t="shared" si="47"/>
        <v>-135.39853807400937</v>
      </c>
      <c r="FC73" s="16">
        <v>1</v>
      </c>
      <c r="FD73" s="2" t="s">
        <v>30</v>
      </c>
      <c r="FE73" s="6">
        <v>23</v>
      </c>
      <c r="FF73" s="2" t="s">
        <v>65</v>
      </c>
      <c r="FG73" s="2" t="s">
        <v>7</v>
      </c>
      <c r="FH73" s="3">
        <v>44013</v>
      </c>
      <c r="FI73" s="10"/>
      <c r="FJ73" s="2">
        <v>51.160000000000004</v>
      </c>
      <c r="FK73" s="2"/>
      <c r="FL73" s="2"/>
      <c r="FM73" s="2"/>
      <c r="FN73" s="2"/>
      <c r="FO73" s="11">
        <v>51.160000000000004</v>
      </c>
      <c r="FP73" s="12">
        <f t="shared" si="48"/>
        <v>0.9200000000000017</v>
      </c>
      <c r="FQ73" s="13">
        <f t="shared" si="49"/>
        <v>0.11078514983952106</v>
      </c>
      <c r="FR73" s="14">
        <f t="shared" si="50"/>
        <v>1.0307851498395229</v>
      </c>
      <c r="FS73" s="5">
        <f t="shared" si="51"/>
        <v>3.1438947070105443</v>
      </c>
      <c r="FT73" s="2">
        <f t="shared" si="52"/>
        <v>-0.5752690652413218</v>
      </c>
      <c r="FU73" s="7">
        <f t="shared" si="53"/>
        <v>2.5686256417692226</v>
      </c>
      <c r="FV73" s="32">
        <f t="shared" si="54"/>
        <v>-132.82991243224015</v>
      </c>
      <c r="FW73" s="16">
        <v>1</v>
      </c>
      <c r="FX73" s="2" t="s">
        <v>30</v>
      </c>
    </row>
    <row r="74" spans="17:180" ht="19.5" customHeight="1">
      <c r="Q74" s="6">
        <v>24</v>
      </c>
      <c r="R74" s="2" t="s">
        <v>58</v>
      </c>
      <c r="S74" s="2" t="s">
        <v>15</v>
      </c>
      <c r="T74" s="3">
        <v>43830</v>
      </c>
      <c r="U74" s="35"/>
      <c r="V74" s="2">
        <v>9563.23</v>
      </c>
      <c r="W74" s="2"/>
      <c r="X74" s="2"/>
      <c r="Y74" s="2"/>
      <c r="Z74" s="2"/>
      <c r="AA74" s="11">
        <v>9563.23</v>
      </c>
      <c r="AB74" s="12">
        <v>1.889999999999418</v>
      </c>
      <c r="AC74" s="13">
        <v>0.2267999999999303</v>
      </c>
      <c r="AD74" s="9">
        <v>2.116799999999348</v>
      </c>
      <c r="AE74" s="5">
        <v>6.138719999998109</v>
      </c>
      <c r="AF74" s="2">
        <v>-0.6244432142776137</v>
      </c>
      <c r="AG74" s="7">
        <v>5.5142767857204955</v>
      </c>
      <c r="AH74" s="32">
        <v>-1050.4365771015243</v>
      </c>
      <c r="AI74" s="16">
        <v>1</v>
      </c>
      <c r="AJ74" s="2" t="s">
        <v>30</v>
      </c>
      <c r="AK74" s="55">
        <v>24</v>
      </c>
      <c r="AL74" s="56" t="s">
        <v>58</v>
      </c>
      <c r="AM74" s="2" t="s">
        <v>15</v>
      </c>
      <c r="AN74" s="3">
        <v>43861</v>
      </c>
      <c r="AO74" s="35"/>
      <c r="AP74" s="8">
        <v>9573.08</v>
      </c>
      <c r="AQ74" s="8"/>
      <c r="AR74" s="2"/>
      <c r="AS74" s="2"/>
      <c r="AT74" s="2"/>
      <c r="AU74" s="11">
        <f t="shared" si="6"/>
        <v>9573.08</v>
      </c>
      <c r="AV74" s="59">
        <f t="shared" si="7"/>
        <v>9.850000000000364</v>
      </c>
      <c r="AW74" s="13">
        <f t="shared" si="8"/>
        <v>1.1820000000000441</v>
      </c>
      <c r="AX74" s="9">
        <f t="shared" si="9"/>
        <v>11.032000000000409</v>
      </c>
      <c r="AY74" s="5">
        <f t="shared" si="10"/>
        <v>31.992800000001186</v>
      </c>
      <c r="AZ74" s="8">
        <f t="shared" si="11"/>
        <v>-3.4140288497674316</v>
      </c>
      <c r="BA74" s="7">
        <f t="shared" si="12"/>
        <v>28.578771150233756</v>
      </c>
      <c r="BB74" s="32">
        <f t="shared" si="13"/>
        <v>-1021.8578059512906</v>
      </c>
      <c r="BC74" s="16">
        <v>1</v>
      </c>
      <c r="BD74" s="2" t="s">
        <v>30</v>
      </c>
      <c r="BE74" s="68">
        <v>24</v>
      </c>
      <c r="BF74" s="2" t="s">
        <v>58</v>
      </c>
      <c r="BG74" s="2" t="s">
        <v>15</v>
      </c>
      <c r="BH74" s="3">
        <v>43890</v>
      </c>
      <c r="BI74" s="35"/>
      <c r="BJ74" s="2">
        <v>9584.85</v>
      </c>
      <c r="BK74" s="2"/>
      <c r="BL74" s="2"/>
      <c r="BM74" s="2"/>
      <c r="BN74" s="2"/>
      <c r="BO74" s="11">
        <v>9584.85</v>
      </c>
      <c r="BP74" s="12">
        <f t="shared" si="14"/>
        <v>11.770000000000437</v>
      </c>
      <c r="BQ74" s="13">
        <f t="shared" si="15"/>
        <v>2.9621721266692838</v>
      </c>
      <c r="BR74" s="9">
        <f t="shared" si="16"/>
        <v>14.73217212666972</v>
      </c>
      <c r="BS74" s="5">
        <f t="shared" si="17"/>
        <v>42.72329916734219</v>
      </c>
      <c r="BT74" s="2">
        <f t="shared" si="18"/>
        <v>-4.205684376161189</v>
      </c>
      <c r="BU74" s="7">
        <f t="shared" si="19"/>
        <v>38.517614791181</v>
      </c>
      <c r="BV74" s="15">
        <f t="shared" si="20"/>
        <v>-983.3401911601096</v>
      </c>
      <c r="BW74" s="16">
        <v>1</v>
      </c>
      <c r="BX74" s="2" t="s">
        <v>30</v>
      </c>
      <c r="BY74" s="6">
        <v>24</v>
      </c>
      <c r="BZ74" s="2" t="s">
        <v>58</v>
      </c>
      <c r="CA74" s="2" t="s">
        <v>15</v>
      </c>
      <c r="CB74" s="3">
        <v>43890</v>
      </c>
      <c r="CC74" s="35">
        <v>3000</v>
      </c>
      <c r="CD74" s="2">
        <v>9584.85</v>
      </c>
      <c r="CE74" s="2"/>
      <c r="CF74" s="2"/>
      <c r="CG74" s="2"/>
      <c r="CH74" s="2"/>
      <c r="CI74" s="11">
        <f t="shared" si="21"/>
        <v>9584.85</v>
      </c>
      <c r="CJ74" s="11">
        <f t="shared" si="21"/>
        <v>11.770000000000437</v>
      </c>
      <c r="CK74" s="11">
        <f t="shared" si="21"/>
        <v>2.9621721266692838</v>
      </c>
      <c r="CL74" s="11">
        <f t="shared" si="22"/>
        <v>14.73217212666972</v>
      </c>
      <c r="CM74" s="5">
        <f t="shared" si="23"/>
        <v>31.872937474048936</v>
      </c>
      <c r="CN74" s="8">
        <f t="shared" si="24"/>
        <v>-4.205684376161189</v>
      </c>
      <c r="CO74" s="10">
        <f t="shared" si="25"/>
        <v>27.667253097887745</v>
      </c>
      <c r="CP74" s="81">
        <f t="shared" si="26"/>
        <v>-3955.672938062222</v>
      </c>
      <c r="CQ74" s="16" t="s">
        <v>31</v>
      </c>
      <c r="CR74" s="2" t="s">
        <v>32</v>
      </c>
      <c r="CV74" s="6">
        <v>24</v>
      </c>
      <c r="CW74" s="2" t="s">
        <v>58</v>
      </c>
      <c r="CX74" s="2" t="s">
        <v>15</v>
      </c>
      <c r="CY74" s="3">
        <v>43951</v>
      </c>
      <c r="CZ74" s="35"/>
      <c r="DA74" s="88">
        <v>10214.54</v>
      </c>
      <c r="DB74" s="2"/>
      <c r="DC74" s="2"/>
      <c r="DD74" s="2"/>
      <c r="DE74" s="2"/>
      <c r="DF74" s="80">
        <f t="shared" si="27"/>
        <v>10214.54</v>
      </c>
      <c r="DG74" s="12">
        <f t="shared" si="28"/>
        <v>629.6900000000005</v>
      </c>
      <c r="DH74" s="13">
        <f t="shared" si="29"/>
        <v>61.904087701657886</v>
      </c>
      <c r="DI74" s="9">
        <f t="shared" si="30"/>
        <v>691.5940877016584</v>
      </c>
      <c r="DJ74" s="8">
        <f t="shared" si="31"/>
        <v>2005.6228543348093</v>
      </c>
      <c r="DK74" s="5">
        <f t="shared" si="32"/>
        <v>1973.7499168607603</v>
      </c>
      <c r="DL74" s="2">
        <f t="shared" si="33"/>
        <v>-244.81305003269495</v>
      </c>
      <c r="DM74" s="7">
        <f t="shared" si="4"/>
        <v>1728.9368668280654</v>
      </c>
      <c r="DN74" s="89">
        <f t="shared" si="5"/>
        <v>-2226.7360712341565</v>
      </c>
      <c r="DO74" s="16">
        <v>1</v>
      </c>
      <c r="DP74" s="2" t="s">
        <v>30</v>
      </c>
      <c r="DQ74" s="6">
        <v>24</v>
      </c>
      <c r="DR74" s="2" t="s">
        <v>58</v>
      </c>
      <c r="DS74" s="2" t="s">
        <v>15</v>
      </c>
      <c r="DT74" s="3">
        <v>43982</v>
      </c>
      <c r="DU74" s="10"/>
      <c r="DV74" s="2">
        <v>10684.9</v>
      </c>
      <c r="DW74" s="2"/>
      <c r="DX74" s="2"/>
      <c r="DY74" s="2"/>
      <c r="DZ74" s="2"/>
      <c r="EA74" s="11">
        <v>10684.9</v>
      </c>
      <c r="EB74" s="12">
        <f t="shared" si="34"/>
        <v>470.35999999999876</v>
      </c>
      <c r="EC74" s="13">
        <f t="shared" si="35"/>
        <v>59.585032117410435</v>
      </c>
      <c r="ED74" s="9">
        <f t="shared" si="36"/>
        <v>529.9450321174093</v>
      </c>
      <c r="EE74" s="5">
        <f t="shared" si="37"/>
        <v>1536.8405931404868</v>
      </c>
      <c r="EF74" s="2">
        <f t="shared" si="38"/>
        <v>-238.2765350657901</v>
      </c>
      <c r="EG74" s="7">
        <f t="shared" si="39"/>
        <v>1298.5640580746967</v>
      </c>
      <c r="EH74" s="89">
        <f t="shared" si="40"/>
        <v>-928.1720131594598</v>
      </c>
      <c r="EI74" s="16">
        <v>1</v>
      </c>
      <c r="EJ74" s="2" t="s">
        <v>30</v>
      </c>
      <c r="EK74" s="6">
        <v>24</v>
      </c>
      <c r="EL74" s="2" t="s">
        <v>58</v>
      </c>
      <c r="EM74" s="2" t="s">
        <v>15</v>
      </c>
      <c r="EN74" s="3">
        <v>44013</v>
      </c>
      <c r="EO74" s="10"/>
      <c r="EP74" s="2">
        <v>11052.83</v>
      </c>
      <c r="EQ74" s="2"/>
      <c r="ER74" s="2"/>
      <c r="ES74" s="2"/>
      <c r="ET74" s="2"/>
      <c r="EU74" s="11">
        <v>11052.83</v>
      </c>
      <c r="EV74" s="12">
        <f t="shared" si="41"/>
        <v>367.9300000000003</v>
      </c>
      <c r="EW74" s="13">
        <f t="shared" si="42"/>
        <v>24.216111691718055</v>
      </c>
      <c r="EX74" s="9">
        <f t="shared" si="43"/>
        <v>392.1461116917184</v>
      </c>
      <c r="EY74" s="5">
        <f t="shared" si="44"/>
        <v>1137.2237239059832</v>
      </c>
      <c r="EZ74" s="2">
        <f t="shared" si="45"/>
        <v>-195.9096616326543</v>
      </c>
      <c r="FA74" s="7">
        <f t="shared" si="46"/>
        <v>941.3140622733289</v>
      </c>
      <c r="FB74" s="32">
        <f t="shared" si="47"/>
        <v>13.142049113869149</v>
      </c>
      <c r="FC74" s="16">
        <v>1</v>
      </c>
      <c r="FD74" s="2" t="s">
        <v>30</v>
      </c>
      <c r="FE74" s="6">
        <v>24</v>
      </c>
      <c r="FF74" s="2" t="s">
        <v>58</v>
      </c>
      <c r="FG74" s="2" t="s">
        <v>15</v>
      </c>
      <c r="FH74" s="3">
        <v>44013</v>
      </c>
      <c r="FI74" s="10">
        <v>4000</v>
      </c>
      <c r="FJ74" s="2">
        <v>11478.710000000001</v>
      </c>
      <c r="FK74" s="2"/>
      <c r="FL74" s="2"/>
      <c r="FM74" s="2"/>
      <c r="FN74" s="2"/>
      <c r="FO74" s="11">
        <v>11478.710000000001</v>
      </c>
      <c r="FP74" s="12">
        <f t="shared" si="48"/>
        <v>425.880000000001</v>
      </c>
      <c r="FQ74" s="13">
        <f t="shared" si="49"/>
        <v>51.28389088440789</v>
      </c>
      <c r="FR74" s="14">
        <f t="shared" si="50"/>
        <v>477.1638908844089</v>
      </c>
      <c r="FS74" s="5">
        <f t="shared" si="51"/>
        <v>1455.349867197447</v>
      </c>
      <c r="FT74" s="2">
        <f t="shared" si="52"/>
        <v>-266.2995538097546</v>
      </c>
      <c r="FU74" s="7">
        <f t="shared" si="53"/>
        <v>1189.0503133876925</v>
      </c>
      <c r="FV74" s="32">
        <f t="shared" si="54"/>
        <v>-2797.8076374984385</v>
      </c>
      <c r="FW74" s="16">
        <v>1</v>
      </c>
      <c r="FX74" s="2" t="s">
        <v>30</v>
      </c>
    </row>
    <row r="75" spans="17:180" ht="19.5" customHeight="1">
      <c r="Q75" s="6">
        <v>25</v>
      </c>
      <c r="R75" s="2" t="s">
        <v>59</v>
      </c>
      <c r="S75" s="2" t="s">
        <v>82</v>
      </c>
      <c r="T75" s="3">
        <v>43830</v>
      </c>
      <c r="U75" s="35"/>
      <c r="V75" s="2">
        <v>11430.23</v>
      </c>
      <c r="W75" s="2"/>
      <c r="X75" s="2"/>
      <c r="Y75" s="2">
        <v>4482.45</v>
      </c>
      <c r="Z75" s="2"/>
      <c r="AA75" s="11">
        <v>15912.68</v>
      </c>
      <c r="AB75" s="12">
        <v>4.880000000001019</v>
      </c>
      <c r="AC75" s="13">
        <v>0.5856000000001226</v>
      </c>
      <c r="AD75" s="9">
        <v>5.4656000000011415</v>
      </c>
      <c r="AE75" s="5">
        <v>15.85024000000331</v>
      </c>
      <c r="AF75" s="2">
        <v>-1.6123189871303336</v>
      </c>
      <c r="AG75" s="7">
        <v>14.237921012872977</v>
      </c>
      <c r="AH75" s="32">
        <v>-3084.011847611113</v>
      </c>
      <c r="AI75" s="16">
        <v>2</v>
      </c>
      <c r="AJ75" s="2" t="s">
        <v>30</v>
      </c>
      <c r="AK75" s="55">
        <v>25</v>
      </c>
      <c r="AL75" s="56" t="s">
        <v>59</v>
      </c>
      <c r="AM75" s="2" t="s">
        <v>82</v>
      </c>
      <c r="AN75" s="3">
        <v>43861</v>
      </c>
      <c r="AO75" s="35"/>
      <c r="AP75" s="8">
        <v>11442.210000000001</v>
      </c>
      <c r="AQ75" s="8"/>
      <c r="AR75" s="2"/>
      <c r="AS75" s="2">
        <v>4482.45</v>
      </c>
      <c r="AT75" s="2"/>
      <c r="AU75" s="11">
        <f t="shared" si="6"/>
        <v>15924.66</v>
      </c>
      <c r="AV75" s="59">
        <f t="shared" si="7"/>
        <v>11.979999999999563</v>
      </c>
      <c r="AW75" s="13">
        <f t="shared" si="8"/>
        <v>1.4375999999999483</v>
      </c>
      <c r="AX75" s="9">
        <f t="shared" si="9"/>
        <v>13.417599999999512</v>
      </c>
      <c r="AY75" s="5">
        <f t="shared" si="10"/>
        <v>38.911039999998586</v>
      </c>
      <c r="AZ75" s="8">
        <f t="shared" si="11"/>
        <v>-4.152290925909728</v>
      </c>
      <c r="BA75" s="7">
        <f t="shared" si="12"/>
        <v>34.758749074088854</v>
      </c>
      <c r="BB75" s="32">
        <f t="shared" si="13"/>
        <v>-3049.253098537024</v>
      </c>
      <c r="BC75" s="16">
        <v>2</v>
      </c>
      <c r="BD75" s="2" t="s">
        <v>30</v>
      </c>
      <c r="BE75" s="68">
        <v>25</v>
      </c>
      <c r="BF75" s="2" t="s">
        <v>59</v>
      </c>
      <c r="BG75" s="2" t="s">
        <v>82</v>
      </c>
      <c r="BH75" s="3">
        <v>43890</v>
      </c>
      <c r="BI75" s="35"/>
      <c r="BJ75" s="2">
        <v>11446.33</v>
      </c>
      <c r="BK75" s="2"/>
      <c r="BL75" s="2"/>
      <c r="BM75" s="2">
        <v>4482.45</v>
      </c>
      <c r="BN75" s="2"/>
      <c r="BO75" s="11">
        <v>15928.779999999999</v>
      </c>
      <c r="BP75" s="12">
        <f t="shared" si="14"/>
        <v>4.119999999998981</v>
      </c>
      <c r="BQ75" s="13">
        <f t="shared" si="15"/>
        <v>1.0368860800232778</v>
      </c>
      <c r="BR75" s="9">
        <f t="shared" si="16"/>
        <v>5.156886080022259</v>
      </c>
      <c r="BS75" s="5">
        <f t="shared" si="17"/>
        <v>14.95496963206455</v>
      </c>
      <c r="BT75" s="2">
        <f t="shared" si="18"/>
        <v>-1.4721681928444494</v>
      </c>
      <c r="BU75" s="7">
        <f t="shared" si="19"/>
        <v>13.4828014392201</v>
      </c>
      <c r="BV75" s="15">
        <f t="shared" si="20"/>
        <v>-3035.770297097804</v>
      </c>
      <c r="BW75" s="16">
        <v>2</v>
      </c>
      <c r="BX75" s="2" t="s">
        <v>30</v>
      </c>
      <c r="BY75" s="6">
        <v>25</v>
      </c>
      <c r="BZ75" s="2" t="s">
        <v>59</v>
      </c>
      <c r="CA75" s="2" t="s">
        <v>82</v>
      </c>
      <c r="CB75" s="3">
        <v>43890</v>
      </c>
      <c r="CC75" s="35"/>
      <c r="CD75" s="2">
        <v>11446.33</v>
      </c>
      <c r="CE75" s="2"/>
      <c r="CF75" s="2"/>
      <c r="CG75" s="2">
        <v>4482.45</v>
      </c>
      <c r="CH75" s="2"/>
      <c r="CI75" s="11">
        <f t="shared" si="21"/>
        <v>15928.779999999999</v>
      </c>
      <c r="CJ75" s="11">
        <f t="shared" si="21"/>
        <v>4.119999999998981</v>
      </c>
      <c r="CK75" s="11">
        <f t="shared" si="21"/>
        <v>1.0368860800232778</v>
      </c>
      <c r="CL75" s="11">
        <f t="shared" si="22"/>
        <v>5.156886080022259</v>
      </c>
      <c r="CM75" s="5">
        <f t="shared" si="23"/>
        <v>11.156882106460856</v>
      </c>
      <c r="CN75" s="8">
        <f t="shared" si="24"/>
        <v>-1.4721681928444494</v>
      </c>
      <c r="CO75" s="10">
        <f t="shared" si="25"/>
        <v>9.684713913616406</v>
      </c>
      <c r="CP75" s="81">
        <f t="shared" si="26"/>
        <v>-3026.0855831841873</v>
      </c>
      <c r="CQ75" s="16" t="s">
        <v>31</v>
      </c>
      <c r="CR75" s="2" t="s">
        <v>32</v>
      </c>
      <c r="CV75" s="6">
        <v>25</v>
      </c>
      <c r="CW75" s="2" t="s">
        <v>59</v>
      </c>
      <c r="CX75" s="2" t="s">
        <v>82</v>
      </c>
      <c r="CY75" s="3">
        <v>43951</v>
      </c>
      <c r="CZ75" s="35"/>
      <c r="DA75" s="88">
        <v>12246.74</v>
      </c>
      <c r="DB75" s="2"/>
      <c r="DC75" s="2"/>
      <c r="DD75" s="2">
        <v>4482.45</v>
      </c>
      <c r="DE75" s="2"/>
      <c r="DF75" s="80">
        <f t="shared" si="27"/>
        <v>16729.19</v>
      </c>
      <c r="DG75" s="12">
        <f t="shared" si="28"/>
        <v>800.4099999999999</v>
      </c>
      <c r="DH75" s="13">
        <f t="shared" si="29"/>
        <v>78.68737130537873</v>
      </c>
      <c r="DI75" s="9">
        <f t="shared" si="30"/>
        <v>879.0973713053786</v>
      </c>
      <c r="DJ75" s="8">
        <f t="shared" si="31"/>
        <v>2549.382376785598</v>
      </c>
      <c r="DK75" s="5">
        <f t="shared" si="32"/>
        <v>2538.2254946791372</v>
      </c>
      <c r="DL75" s="2">
        <f t="shared" si="33"/>
        <v>-314.82748635727086</v>
      </c>
      <c r="DM75" s="7">
        <f t="shared" si="4"/>
        <v>2223.398008321866</v>
      </c>
      <c r="DN75" s="89">
        <f t="shared" si="5"/>
        <v>-802.6875748623211</v>
      </c>
      <c r="DO75" s="16">
        <v>2</v>
      </c>
      <c r="DP75" s="2" t="s">
        <v>30</v>
      </c>
      <c r="DQ75" s="6">
        <v>25</v>
      </c>
      <c r="DR75" s="2" t="s">
        <v>59</v>
      </c>
      <c r="DS75" s="2" t="s">
        <v>82</v>
      </c>
      <c r="DT75" s="3">
        <v>43982</v>
      </c>
      <c r="DU75" s="10"/>
      <c r="DV75" s="2">
        <v>12605.49</v>
      </c>
      <c r="DW75" s="2"/>
      <c r="DX75" s="2"/>
      <c r="DY75" s="2">
        <v>4482.45</v>
      </c>
      <c r="DZ75" s="2"/>
      <c r="EA75" s="11">
        <v>17087.94</v>
      </c>
      <c r="EB75" s="12">
        <f t="shared" si="34"/>
        <v>358.75</v>
      </c>
      <c r="EC75" s="13">
        <f t="shared" si="35"/>
        <v>45.44631829262916</v>
      </c>
      <c r="ED75" s="9">
        <f t="shared" si="36"/>
        <v>404.19631829262914</v>
      </c>
      <c r="EE75" s="5">
        <f t="shared" si="37"/>
        <v>1172.1693230486244</v>
      </c>
      <c r="EF75" s="2">
        <f t="shared" si="38"/>
        <v>-181.73676961232334</v>
      </c>
      <c r="EG75" s="7">
        <f t="shared" si="39"/>
        <v>990.4325534363011</v>
      </c>
      <c r="EH75" s="89">
        <f t="shared" si="40"/>
        <v>187.74497857398</v>
      </c>
      <c r="EI75" s="16">
        <v>2</v>
      </c>
      <c r="EJ75" s="2" t="s">
        <v>30</v>
      </c>
      <c r="EK75" s="6">
        <v>25</v>
      </c>
      <c r="EL75" s="2" t="s">
        <v>59</v>
      </c>
      <c r="EM75" s="2" t="s">
        <v>82</v>
      </c>
      <c r="EN75" s="3">
        <v>44013</v>
      </c>
      <c r="EO75" s="10">
        <v>2000</v>
      </c>
      <c r="EP75" s="2">
        <v>12963.54</v>
      </c>
      <c r="EQ75" s="2"/>
      <c r="ER75" s="2"/>
      <c r="ES75" s="2">
        <v>4482.45</v>
      </c>
      <c r="ET75" s="2"/>
      <c r="EU75" s="11">
        <v>17445.99</v>
      </c>
      <c r="EV75" s="12">
        <f t="shared" si="41"/>
        <v>358.0500000000029</v>
      </c>
      <c r="EW75" s="13">
        <f t="shared" si="42"/>
        <v>23.565838043159605</v>
      </c>
      <c r="EX75" s="9">
        <f t="shared" si="43"/>
        <v>381.6158380431625</v>
      </c>
      <c r="EY75" s="5">
        <f t="shared" si="44"/>
        <v>1106.6859303251713</v>
      </c>
      <c r="EZ75" s="2">
        <f t="shared" si="45"/>
        <v>-190.6489124223966</v>
      </c>
      <c r="FA75" s="7">
        <f t="shared" si="46"/>
        <v>916.0370179027747</v>
      </c>
      <c r="FB75" s="32">
        <f t="shared" si="47"/>
        <v>-896.2180035232453</v>
      </c>
      <c r="FC75" s="16">
        <v>2</v>
      </c>
      <c r="FD75" s="2" t="s">
        <v>30</v>
      </c>
      <c r="FE75" s="6">
        <v>25</v>
      </c>
      <c r="FF75" s="2" t="s">
        <v>59</v>
      </c>
      <c r="FG75" s="2" t="s">
        <v>82</v>
      </c>
      <c r="FH75" s="3">
        <v>44013</v>
      </c>
      <c r="FI75" s="10"/>
      <c r="FJ75" s="2">
        <v>13055.25</v>
      </c>
      <c r="FK75" s="2"/>
      <c r="FL75" s="2"/>
      <c r="FM75" s="2">
        <v>4482.45</v>
      </c>
      <c r="FN75" s="2"/>
      <c r="FO75" s="11">
        <v>17537.7</v>
      </c>
      <c r="FP75" s="12">
        <f t="shared" si="48"/>
        <v>91.70999999999913</v>
      </c>
      <c r="FQ75" s="13">
        <f t="shared" si="49"/>
        <v>11.043593578024305</v>
      </c>
      <c r="FR75" s="14">
        <f t="shared" si="50"/>
        <v>102.75359357802343</v>
      </c>
      <c r="FS75" s="5">
        <f t="shared" si="51"/>
        <v>313.3984604129714</v>
      </c>
      <c r="FT75" s="2">
        <f t="shared" si="52"/>
        <v>-57.34557171008806</v>
      </c>
      <c r="FU75" s="7">
        <f t="shared" si="53"/>
        <v>256.05288870288337</v>
      </c>
      <c r="FV75" s="32">
        <f t="shared" si="54"/>
        <v>-640.165114820362</v>
      </c>
      <c r="FW75" s="16">
        <v>2</v>
      </c>
      <c r="FX75" s="2" t="s">
        <v>30</v>
      </c>
    </row>
    <row r="76" spans="17:180" ht="19.5" customHeight="1">
      <c r="Q76" s="6">
        <v>26</v>
      </c>
      <c r="R76" s="2" t="s">
        <v>60</v>
      </c>
      <c r="S76" s="2" t="s">
        <v>12</v>
      </c>
      <c r="T76" s="3">
        <v>43830</v>
      </c>
      <c r="U76" s="35">
        <v>10000</v>
      </c>
      <c r="V76" s="2">
        <v>122051.21</v>
      </c>
      <c r="W76" s="2"/>
      <c r="X76" s="2"/>
      <c r="Y76" s="2"/>
      <c r="Z76" s="2"/>
      <c r="AA76" s="11">
        <v>122051.21</v>
      </c>
      <c r="AB76" s="12">
        <v>4625.419999999998</v>
      </c>
      <c r="AC76" s="13">
        <v>555.0504000000002</v>
      </c>
      <c r="AD76" s="9">
        <v>5180.470399999998</v>
      </c>
      <c r="AE76" s="5">
        <v>15023.364159999996</v>
      </c>
      <c r="AF76" s="2">
        <v>-1528.207477346481</v>
      </c>
      <c r="AG76" s="7">
        <v>13495.156682653515</v>
      </c>
      <c r="AH76" s="32">
        <v>13456.755999787174</v>
      </c>
      <c r="AI76" s="16">
        <v>1</v>
      </c>
      <c r="AJ76" s="2" t="s">
        <v>30</v>
      </c>
      <c r="AK76" s="55">
        <v>26</v>
      </c>
      <c r="AL76" s="56" t="s">
        <v>60</v>
      </c>
      <c r="AM76" s="2" t="s">
        <v>12</v>
      </c>
      <c r="AN76" s="3">
        <v>43861</v>
      </c>
      <c r="AO76" s="35">
        <v>14000</v>
      </c>
      <c r="AP76" s="8">
        <v>126198.17</v>
      </c>
      <c r="AQ76" s="8"/>
      <c r="AR76" s="2"/>
      <c r="AS76" s="2"/>
      <c r="AT76" s="2"/>
      <c r="AU76" s="11">
        <f t="shared" si="6"/>
        <v>126198.17</v>
      </c>
      <c r="AV76" s="59">
        <f t="shared" si="7"/>
        <v>4146.959999999992</v>
      </c>
      <c r="AW76" s="13">
        <f t="shared" si="8"/>
        <v>497.63519999999926</v>
      </c>
      <c r="AX76" s="9">
        <f t="shared" si="9"/>
        <v>4644.595199999991</v>
      </c>
      <c r="AY76" s="5">
        <f t="shared" si="10"/>
        <v>13469.326079999972</v>
      </c>
      <c r="AZ76" s="8">
        <f t="shared" si="11"/>
        <v>-1437.3442719625373</v>
      </c>
      <c r="BA76" s="7">
        <f t="shared" si="12"/>
        <v>12031.981808037435</v>
      </c>
      <c r="BB76" s="32">
        <f t="shared" si="13"/>
        <v>11488.73780782461</v>
      </c>
      <c r="BC76" s="16">
        <v>1</v>
      </c>
      <c r="BD76" s="2" t="s">
        <v>30</v>
      </c>
      <c r="BE76" s="68">
        <v>26</v>
      </c>
      <c r="BF76" s="2" t="s">
        <v>60</v>
      </c>
      <c r="BG76" s="2" t="s">
        <v>12</v>
      </c>
      <c r="BH76" s="3">
        <v>43890</v>
      </c>
      <c r="BI76" s="35">
        <v>12000</v>
      </c>
      <c r="BJ76" s="2">
        <v>130060.96</v>
      </c>
      <c r="BK76" s="2"/>
      <c r="BL76" s="2"/>
      <c r="BM76" s="2"/>
      <c r="BN76" s="2"/>
      <c r="BO76" s="11">
        <v>130060.96</v>
      </c>
      <c r="BP76" s="12">
        <f t="shared" si="14"/>
        <v>3862.790000000008</v>
      </c>
      <c r="BQ76" s="13">
        <f t="shared" si="15"/>
        <v>972.1536847218728</v>
      </c>
      <c r="BR76" s="9">
        <f t="shared" si="16"/>
        <v>4834.943684721881</v>
      </c>
      <c r="BS76" s="5">
        <f t="shared" si="17"/>
        <v>14021.336685693455</v>
      </c>
      <c r="BT76" s="2">
        <f t="shared" si="18"/>
        <v>-1380.2613042813177</v>
      </c>
      <c r="BU76" s="7">
        <f t="shared" si="19"/>
        <v>12641.075381412138</v>
      </c>
      <c r="BV76" s="15">
        <f t="shared" si="20"/>
        <v>12129.813189236747</v>
      </c>
      <c r="BW76" s="16">
        <v>1</v>
      </c>
      <c r="BX76" s="2" t="s">
        <v>30</v>
      </c>
      <c r="BY76" s="6">
        <v>26</v>
      </c>
      <c r="BZ76" s="2" t="s">
        <v>60</v>
      </c>
      <c r="CA76" s="2" t="s">
        <v>12</v>
      </c>
      <c r="CB76" s="3">
        <v>43890</v>
      </c>
      <c r="CC76" s="35"/>
      <c r="CD76" s="2">
        <v>130060.96</v>
      </c>
      <c r="CE76" s="2"/>
      <c r="CF76" s="2"/>
      <c r="CG76" s="2"/>
      <c r="CH76" s="2"/>
      <c r="CI76" s="11">
        <f t="shared" si="21"/>
        <v>130060.96</v>
      </c>
      <c r="CJ76" s="11">
        <f t="shared" si="21"/>
        <v>3862.790000000008</v>
      </c>
      <c r="CK76" s="11">
        <f t="shared" si="21"/>
        <v>972.1536847218728</v>
      </c>
      <c r="CL76" s="11">
        <f t="shared" si="22"/>
        <v>4834.943684721881</v>
      </c>
      <c r="CM76" s="5">
        <f t="shared" si="23"/>
        <v>10460.362289326864</v>
      </c>
      <c r="CN76" s="8">
        <f t="shared" si="24"/>
        <v>-1380.261304281318</v>
      </c>
      <c r="CO76" s="10">
        <f t="shared" si="25"/>
        <v>9080.100985045547</v>
      </c>
      <c r="CP76" s="81">
        <f t="shared" si="26"/>
        <v>21209.914174282294</v>
      </c>
      <c r="CQ76" s="16" t="s">
        <v>31</v>
      </c>
      <c r="CR76" s="2" t="s">
        <v>32</v>
      </c>
      <c r="CV76" s="6">
        <v>26</v>
      </c>
      <c r="CW76" s="2" t="s">
        <v>60</v>
      </c>
      <c r="CX76" s="2" t="s">
        <v>12</v>
      </c>
      <c r="CY76" s="3">
        <v>43951</v>
      </c>
      <c r="CZ76" s="35">
        <v>21300</v>
      </c>
      <c r="DA76" s="88">
        <v>135263</v>
      </c>
      <c r="DB76" s="2"/>
      <c r="DC76" s="2"/>
      <c r="DD76" s="2"/>
      <c r="DE76" s="2"/>
      <c r="DF76" s="80">
        <f t="shared" si="27"/>
        <v>135263</v>
      </c>
      <c r="DG76" s="12">
        <f t="shared" si="28"/>
        <v>5202.039999999994</v>
      </c>
      <c r="DH76" s="13">
        <f t="shared" si="29"/>
        <v>511.4064704656763</v>
      </c>
      <c r="DI76" s="9">
        <f t="shared" si="30"/>
        <v>5713.44647046567</v>
      </c>
      <c r="DJ76" s="8">
        <f t="shared" si="31"/>
        <v>16568.994764350442</v>
      </c>
      <c r="DK76" s="5">
        <f t="shared" si="32"/>
        <v>6108.632475023578</v>
      </c>
      <c r="DL76" s="2">
        <f t="shared" si="33"/>
        <v>-757.6810694020623</v>
      </c>
      <c r="DM76" s="7">
        <f t="shared" si="4"/>
        <v>5350.951405621516</v>
      </c>
      <c r="DN76" s="89">
        <f t="shared" si="5"/>
        <v>5260.86557990381</v>
      </c>
      <c r="DO76" s="16">
        <v>1</v>
      </c>
      <c r="DP76" s="2" t="s">
        <v>30</v>
      </c>
      <c r="DQ76" s="6">
        <v>26</v>
      </c>
      <c r="DR76" s="2" t="s">
        <v>60</v>
      </c>
      <c r="DS76" s="2" t="s">
        <v>12</v>
      </c>
      <c r="DT76" s="3">
        <v>43982</v>
      </c>
      <c r="DU76" s="10"/>
      <c r="DV76" s="2">
        <v>135965.87</v>
      </c>
      <c r="DW76" s="2"/>
      <c r="DX76" s="2"/>
      <c r="DY76" s="2"/>
      <c r="DZ76" s="2"/>
      <c r="EA76" s="11">
        <v>135965.87</v>
      </c>
      <c r="EB76" s="12">
        <f t="shared" si="34"/>
        <v>702.8699999999953</v>
      </c>
      <c r="EC76" s="13">
        <f t="shared" si="35"/>
        <v>89.03931355634855</v>
      </c>
      <c r="ED76" s="9">
        <f t="shared" si="36"/>
        <v>791.9093135563439</v>
      </c>
      <c r="EE76" s="5">
        <f t="shared" si="37"/>
        <v>2296.5370093133974</v>
      </c>
      <c r="EF76" s="2">
        <f t="shared" si="38"/>
        <v>-356.0622251077711</v>
      </c>
      <c r="EG76" s="7">
        <f t="shared" si="39"/>
        <v>1940.4747842056263</v>
      </c>
      <c r="EH76" s="89">
        <f t="shared" si="40"/>
        <v>7201.3403641094355</v>
      </c>
      <c r="EI76" s="16">
        <v>1</v>
      </c>
      <c r="EJ76" s="2" t="s">
        <v>30</v>
      </c>
      <c r="EK76" s="6">
        <v>26</v>
      </c>
      <c r="EL76" s="2" t="s">
        <v>60</v>
      </c>
      <c r="EM76" s="2" t="s">
        <v>12</v>
      </c>
      <c r="EN76" s="3">
        <v>44013</v>
      </c>
      <c r="EO76" s="10">
        <v>5500</v>
      </c>
      <c r="EP76" s="2">
        <v>136680.03</v>
      </c>
      <c r="EQ76" s="2"/>
      <c r="ER76" s="2"/>
      <c r="ES76" s="2"/>
      <c r="ET76" s="2"/>
      <c r="EU76" s="11">
        <v>136680.03</v>
      </c>
      <c r="EV76" s="12">
        <f t="shared" si="41"/>
        <v>714.1600000000035</v>
      </c>
      <c r="EW76" s="13">
        <f t="shared" si="42"/>
        <v>47.00399077475998</v>
      </c>
      <c r="EX76" s="9">
        <f t="shared" si="43"/>
        <v>761.1639907747634</v>
      </c>
      <c r="EY76" s="5">
        <f t="shared" si="44"/>
        <v>2207.375573246814</v>
      </c>
      <c r="EZ76" s="2">
        <f t="shared" si="45"/>
        <v>-380.2648437245589</v>
      </c>
      <c r="FA76" s="7">
        <f t="shared" si="46"/>
        <v>1827.110729522255</v>
      </c>
      <c r="FB76" s="32">
        <f t="shared" si="47"/>
        <v>3528.4510936316906</v>
      </c>
      <c r="FC76" s="16">
        <v>1</v>
      </c>
      <c r="FD76" s="2" t="s">
        <v>30</v>
      </c>
      <c r="FE76" s="6">
        <v>26</v>
      </c>
      <c r="FF76" s="2" t="s">
        <v>60</v>
      </c>
      <c r="FG76" s="2" t="s">
        <v>12</v>
      </c>
      <c r="FH76" s="3">
        <v>44013</v>
      </c>
      <c r="FI76" s="10">
        <v>3600</v>
      </c>
      <c r="FJ76" s="2">
        <v>137293.02</v>
      </c>
      <c r="FK76" s="2"/>
      <c r="FL76" s="2"/>
      <c r="FM76" s="2"/>
      <c r="FN76" s="2"/>
      <c r="FO76" s="11">
        <v>137293.02</v>
      </c>
      <c r="FP76" s="12">
        <f t="shared" si="48"/>
        <v>612.9899999999907</v>
      </c>
      <c r="FQ76" s="13">
        <f t="shared" si="49"/>
        <v>73.81542282622485</v>
      </c>
      <c r="FR76" s="14">
        <f t="shared" si="50"/>
        <v>686.8054228262156</v>
      </c>
      <c r="FS76" s="5">
        <f t="shared" si="51"/>
        <v>2094.7565396199575</v>
      </c>
      <c r="FT76" s="2">
        <f t="shared" si="52"/>
        <v>-383.29802641551294</v>
      </c>
      <c r="FU76" s="7">
        <f t="shared" si="53"/>
        <v>1711.4585132044444</v>
      </c>
      <c r="FV76" s="32">
        <f t="shared" si="54"/>
        <v>1639.909606836135</v>
      </c>
      <c r="FW76" s="16">
        <v>1</v>
      </c>
      <c r="FX76" s="2" t="s">
        <v>30</v>
      </c>
    </row>
    <row r="77" spans="17:180" ht="19.5" customHeight="1">
      <c r="Q77" s="6">
        <v>27</v>
      </c>
      <c r="R77" s="2" t="s">
        <v>92</v>
      </c>
      <c r="S77" s="2" t="s">
        <v>90</v>
      </c>
      <c r="T77" s="3">
        <v>43830</v>
      </c>
      <c r="U77" s="35"/>
      <c r="V77" s="2">
        <v>4545.78</v>
      </c>
      <c r="W77" s="2">
        <v>43.949999999999996</v>
      </c>
      <c r="X77" s="2">
        <v>2041.1099999999997</v>
      </c>
      <c r="Y77" s="2"/>
      <c r="Z77" s="2"/>
      <c r="AA77" s="11">
        <v>6630.839999999999</v>
      </c>
      <c r="AB77" s="12">
        <v>25.449999999999818</v>
      </c>
      <c r="AC77" s="13">
        <v>3.0539999999999803</v>
      </c>
      <c r="AD77" s="9">
        <v>28.5039999999998</v>
      </c>
      <c r="AE77" s="5">
        <v>82.66159999999941</v>
      </c>
      <c r="AF77" s="2">
        <v>-8.408507832470928</v>
      </c>
      <c r="AG77" s="7">
        <v>74.25309216752848</v>
      </c>
      <c r="AH77" s="32">
        <v>14.954038775239184</v>
      </c>
      <c r="AI77" s="16">
        <v>2</v>
      </c>
      <c r="AJ77" s="2" t="s">
        <v>30</v>
      </c>
      <c r="AK77" s="55">
        <v>27</v>
      </c>
      <c r="AL77" s="56" t="s">
        <v>92</v>
      </c>
      <c r="AM77" s="2" t="s">
        <v>90</v>
      </c>
      <c r="AN77" s="3">
        <v>43861</v>
      </c>
      <c r="AO77" s="35"/>
      <c r="AP77" s="8">
        <v>4581.95</v>
      </c>
      <c r="AQ77" s="8">
        <v>43.949999999999996</v>
      </c>
      <c r="AR77" s="2">
        <v>2041.1099999999997</v>
      </c>
      <c r="AS77" s="2"/>
      <c r="AT77" s="2"/>
      <c r="AU77" s="11">
        <f t="shared" si="6"/>
        <v>6667.009999999999</v>
      </c>
      <c r="AV77" s="59">
        <f t="shared" si="7"/>
        <v>36.17000000000007</v>
      </c>
      <c r="AW77" s="13">
        <f t="shared" si="8"/>
        <v>4.3404000000000105</v>
      </c>
      <c r="AX77" s="9">
        <f t="shared" si="9"/>
        <v>40.51040000000008</v>
      </c>
      <c r="AY77" s="5">
        <f t="shared" si="10"/>
        <v>117.48016000000024</v>
      </c>
      <c r="AZ77" s="8">
        <f t="shared" si="11"/>
        <v>-12.536591217876515</v>
      </c>
      <c r="BA77" s="7">
        <f t="shared" si="12"/>
        <v>104.94356878212372</v>
      </c>
      <c r="BB77" s="32">
        <f t="shared" si="13"/>
        <v>119.8976075573629</v>
      </c>
      <c r="BC77" s="16">
        <v>2</v>
      </c>
      <c r="BD77" s="2" t="s">
        <v>30</v>
      </c>
      <c r="BE77" s="68">
        <v>27</v>
      </c>
      <c r="BF77" s="2" t="s">
        <v>92</v>
      </c>
      <c r="BG77" s="2" t="s">
        <v>90</v>
      </c>
      <c r="BH77" s="3">
        <v>43890</v>
      </c>
      <c r="BI77" s="35"/>
      <c r="BJ77" s="2">
        <v>4628.56</v>
      </c>
      <c r="BK77" s="2">
        <v>43.949999999999996</v>
      </c>
      <c r="BL77" s="2">
        <v>2041.1099999999997</v>
      </c>
      <c r="BM77" s="2"/>
      <c r="BN77" s="2"/>
      <c r="BO77" s="11">
        <v>6713.62</v>
      </c>
      <c r="BP77" s="12">
        <f t="shared" si="14"/>
        <v>46.61000000000058</v>
      </c>
      <c r="BQ77" s="13">
        <f t="shared" si="15"/>
        <v>11.730402958712993</v>
      </c>
      <c r="BR77" s="9">
        <f t="shared" si="16"/>
        <v>58.340402958713575</v>
      </c>
      <c r="BS77" s="5">
        <f t="shared" si="17"/>
        <v>169.18716858026937</v>
      </c>
      <c r="BT77" s="2">
        <f t="shared" si="18"/>
        <v>-16.65479598749942</v>
      </c>
      <c r="BU77" s="7">
        <f t="shared" si="19"/>
        <v>152.53237259276995</v>
      </c>
      <c r="BV77" s="15">
        <f t="shared" si="20"/>
        <v>272.42998015013285</v>
      </c>
      <c r="BW77" s="16">
        <v>2</v>
      </c>
      <c r="BX77" s="2" t="s">
        <v>30</v>
      </c>
      <c r="BY77" s="6">
        <v>27</v>
      </c>
      <c r="BZ77" s="2" t="s">
        <v>92</v>
      </c>
      <c r="CA77" s="2" t="s">
        <v>90</v>
      </c>
      <c r="CB77" s="3">
        <v>43890</v>
      </c>
      <c r="CC77" s="35"/>
      <c r="CD77" s="2">
        <v>4628.56</v>
      </c>
      <c r="CE77" s="2">
        <v>43.949999999999996</v>
      </c>
      <c r="CF77" s="2">
        <v>2041.1099999999997</v>
      </c>
      <c r="CG77" s="2"/>
      <c r="CH77" s="2"/>
      <c r="CI77" s="11">
        <f t="shared" si="21"/>
        <v>6713.62</v>
      </c>
      <c r="CJ77" s="11">
        <f t="shared" si="21"/>
        <v>46.61000000000058</v>
      </c>
      <c r="CK77" s="11">
        <f t="shared" si="21"/>
        <v>11.730402958712993</v>
      </c>
      <c r="CL77" s="11">
        <f t="shared" si="22"/>
        <v>58.340402958713575</v>
      </c>
      <c r="CM77" s="5">
        <f t="shared" si="23"/>
        <v>126.21899878210573</v>
      </c>
      <c r="CN77" s="8">
        <f t="shared" si="24"/>
        <v>-16.654795987499423</v>
      </c>
      <c r="CO77" s="10">
        <f t="shared" si="25"/>
        <v>109.5642027946063</v>
      </c>
      <c r="CP77" s="81">
        <f t="shared" si="26"/>
        <v>381.9941829447391</v>
      </c>
      <c r="CQ77" s="16" t="s">
        <v>31</v>
      </c>
      <c r="CR77" s="2" t="s">
        <v>32</v>
      </c>
      <c r="CV77" s="6">
        <v>27</v>
      </c>
      <c r="CW77" s="2" t="s">
        <v>92</v>
      </c>
      <c r="CX77" s="2" t="s">
        <v>90</v>
      </c>
      <c r="CY77" s="3">
        <v>43951</v>
      </c>
      <c r="CZ77" s="35"/>
      <c r="DA77" s="88">
        <v>4892.74</v>
      </c>
      <c r="DB77" s="2">
        <v>43.949999999999996</v>
      </c>
      <c r="DC77" s="2">
        <v>2041.1099999999997</v>
      </c>
      <c r="DD77" s="2"/>
      <c r="DE77" s="2"/>
      <c r="DF77" s="80">
        <f t="shared" si="27"/>
        <v>6977.799999999999</v>
      </c>
      <c r="DG77" s="12">
        <f t="shared" si="28"/>
        <v>264.1799999999994</v>
      </c>
      <c r="DH77" s="13">
        <f t="shared" si="29"/>
        <v>25.97122693551419</v>
      </c>
      <c r="DI77" s="9">
        <f t="shared" si="30"/>
        <v>290.1512269355136</v>
      </c>
      <c r="DJ77" s="8">
        <f t="shared" si="31"/>
        <v>841.4385581129894</v>
      </c>
      <c r="DK77" s="5">
        <f t="shared" si="32"/>
        <v>715.2195593308837</v>
      </c>
      <c r="DL77" s="2">
        <f t="shared" si="33"/>
        <v>-88.71188810045477</v>
      </c>
      <c r="DM77" s="7">
        <f t="shared" si="4"/>
        <v>626.507671230429</v>
      </c>
      <c r="DN77" s="89">
        <f t="shared" si="5"/>
        <v>1008.5018541751681</v>
      </c>
      <c r="DO77" s="16">
        <v>2</v>
      </c>
      <c r="DP77" s="2" t="s">
        <v>30</v>
      </c>
      <c r="DQ77" s="6">
        <v>27</v>
      </c>
      <c r="DR77" s="2" t="s">
        <v>92</v>
      </c>
      <c r="DS77" s="2" t="s">
        <v>90</v>
      </c>
      <c r="DT77" s="3">
        <v>43982</v>
      </c>
      <c r="DU77" s="10">
        <v>1500</v>
      </c>
      <c r="DV77" s="2">
        <v>5061.57</v>
      </c>
      <c r="DW77" s="2">
        <v>43.949999999999996</v>
      </c>
      <c r="DX77" s="2">
        <v>2041.1099999999997</v>
      </c>
      <c r="DY77" s="2"/>
      <c r="DZ77" s="2"/>
      <c r="EA77" s="11">
        <v>7146.629999999999</v>
      </c>
      <c r="EB77" s="12">
        <f t="shared" si="34"/>
        <v>168.82999999999993</v>
      </c>
      <c r="EC77" s="13">
        <f t="shared" si="35"/>
        <v>21.387322417685233</v>
      </c>
      <c r="ED77" s="9">
        <f t="shared" si="36"/>
        <v>190.21732241768515</v>
      </c>
      <c r="EE77" s="5">
        <f t="shared" si="37"/>
        <v>551.6302350112869</v>
      </c>
      <c r="EF77" s="2">
        <f t="shared" si="38"/>
        <v>-85.52646359205167</v>
      </c>
      <c r="EG77" s="7">
        <f t="shared" si="39"/>
        <v>466.1037714192353</v>
      </c>
      <c r="EH77" s="89">
        <f t="shared" si="40"/>
        <v>-25.394374405596636</v>
      </c>
      <c r="EI77" s="16">
        <v>2</v>
      </c>
      <c r="EJ77" s="2" t="s">
        <v>30</v>
      </c>
      <c r="EK77" s="6">
        <v>27</v>
      </c>
      <c r="EL77" s="2" t="s">
        <v>92</v>
      </c>
      <c r="EM77" s="2" t="s">
        <v>90</v>
      </c>
      <c r="EN77" s="3">
        <v>44013</v>
      </c>
      <c r="EO77" s="10"/>
      <c r="EP77" s="2">
        <v>5215.36</v>
      </c>
      <c r="EQ77" s="2">
        <v>43.949999999999996</v>
      </c>
      <c r="ER77" s="2">
        <v>2041.1099999999997</v>
      </c>
      <c r="ES77" s="2"/>
      <c r="ET77" s="2"/>
      <c r="EU77" s="11">
        <v>7300.419999999999</v>
      </c>
      <c r="EV77" s="12">
        <f t="shared" si="41"/>
        <v>153.78999999999996</v>
      </c>
      <c r="EW77" s="13">
        <f t="shared" si="42"/>
        <v>10.12202271374804</v>
      </c>
      <c r="EX77" s="9">
        <f t="shared" si="43"/>
        <v>163.912022713748</v>
      </c>
      <c r="EY77" s="5">
        <f t="shared" si="44"/>
        <v>475.3448658698692</v>
      </c>
      <c r="EZ77" s="2">
        <f t="shared" si="45"/>
        <v>-81.88771468074326</v>
      </c>
      <c r="FA77" s="7">
        <f t="shared" si="46"/>
        <v>393.4571511891259</v>
      </c>
      <c r="FB77" s="32">
        <f t="shared" si="47"/>
        <v>368.0627767835293</v>
      </c>
      <c r="FC77" s="16">
        <v>2</v>
      </c>
      <c r="FD77" s="2" t="s">
        <v>30</v>
      </c>
      <c r="FE77" s="6">
        <v>27</v>
      </c>
      <c r="FF77" s="2" t="s">
        <v>92</v>
      </c>
      <c r="FG77" s="2" t="s">
        <v>90</v>
      </c>
      <c r="FH77" s="3">
        <v>44013</v>
      </c>
      <c r="FI77" s="10">
        <v>1168</v>
      </c>
      <c r="FJ77" s="2">
        <v>5441.76</v>
      </c>
      <c r="FK77" s="2">
        <v>43.949999999999996</v>
      </c>
      <c r="FL77" s="2">
        <v>2041.1099999999997</v>
      </c>
      <c r="FM77" s="2"/>
      <c r="FN77" s="2"/>
      <c r="FO77" s="11">
        <v>7526.82</v>
      </c>
      <c r="FP77" s="12">
        <f t="shared" si="48"/>
        <v>226.40000000000055</v>
      </c>
      <c r="FQ77" s="13">
        <f t="shared" si="49"/>
        <v>27.26278035181259</v>
      </c>
      <c r="FR77" s="14">
        <f t="shared" si="50"/>
        <v>253.66278035181313</v>
      </c>
      <c r="FS77" s="5">
        <f t="shared" si="51"/>
        <v>773.67148007303</v>
      </c>
      <c r="FT77" s="2">
        <f t="shared" si="52"/>
        <v>-141.56621344634274</v>
      </c>
      <c r="FU77" s="7">
        <f t="shared" si="53"/>
        <v>632.1052666266872</v>
      </c>
      <c r="FV77" s="32">
        <f t="shared" si="54"/>
        <v>-167.83195658978354</v>
      </c>
      <c r="FW77" s="16">
        <v>2</v>
      </c>
      <c r="FX77" s="2" t="s">
        <v>30</v>
      </c>
    </row>
    <row r="78" spans="17:180" ht="19.5" customHeight="1">
      <c r="Q78" s="6">
        <v>28</v>
      </c>
      <c r="R78" s="2" t="s">
        <v>61</v>
      </c>
      <c r="S78" s="2" t="s">
        <v>83</v>
      </c>
      <c r="T78" s="3">
        <v>43830</v>
      </c>
      <c r="U78" s="35"/>
      <c r="V78" s="2">
        <v>359.11</v>
      </c>
      <c r="W78" s="2"/>
      <c r="X78" s="2"/>
      <c r="Y78" s="2">
        <v>1001.32</v>
      </c>
      <c r="Z78" s="2">
        <v>86.73</v>
      </c>
      <c r="AA78" s="11">
        <v>1360.43</v>
      </c>
      <c r="AB78" s="12">
        <v>0</v>
      </c>
      <c r="AC78" s="13">
        <v>0</v>
      </c>
      <c r="AD78" s="9">
        <v>0</v>
      </c>
      <c r="AE78" s="5">
        <v>0</v>
      </c>
      <c r="AF78" s="2">
        <v>0</v>
      </c>
      <c r="AG78" s="7">
        <v>0</v>
      </c>
      <c r="AH78" s="32">
        <v>35.71961587424478</v>
      </c>
      <c r="AI78" s="16">
        <v>2</v>
      </c>
      <c r="AJ78" s="2" t="s">
        <v>30</v>
      </c>
      <c r="AK78" s="57">
        <v>28</v>
      </c>
      <c r="AL78" s="34" t="s">
        <v>61</v>
      </c>
      <c r="AM78" s="8" t="s">
        <v>83</v>
      </c>
      <c r="AN78" s="41">
        <v>43861</v>
      </c>
      <c r="AO78" s="35"/>
      <c r="AP78" s="8">
        <v>359.11</v>
      </c>
      <c r="AQ78" s="8"/>
      <c r="AR78" s="8"/>
      <c r="AS78" s="8">
        <v>1001.32</v>
      </c>
      <c r="AT78" s="8">
        <v>86.73</v>
      </c>
      <c r="AU78" s="11">
        <f t="shared" si="6"/>
        <v>1360.43</v>
      </c>
      <c r="AV78" s="59">
        <f t="shared" si="7"/>
        <v>0</v>
      </c>
      <c r="AW78" s="13">
        <f t="shared" si="8"/>
        <v>0</v>
      </c>
      <c r="AX78" s="9">
        <f t="shared" si="9"/>
        <v>0</v>
      </c>
      <c r="AY78" s="5">
        <f t="shared" si="10"/>
        <v>0</v>
      </c>
      <c r="AZ78" s="8">
        <f t="shared" si="11"/>
        <v>0</v>
      </c>
      <c r="BA78" s="7">
        <f t="shared" si="12"/>
        <v>0</v>
      </c>
      <c r="BB78" s="32">
        <f t="shared" si="13"/>
        <v>35.71961587424478</v>
      </c>
      <c r="BC78" s="16">
        <v>2</v>
      </c>
      <c r="BD78" s="2" t="s">
        <v>30</v>
      </c>
      <c r="BE78" s="68">
        <v>28</v>
      </c>
      <c r="BF78" s="2" t="s">
        <v>61</v>
      </c>
      <c r="BG78" s="2" t="s">
        <v>83</v>
      </c>
      <c r="BH78" s="3">
        <v>43890</v>
      </c>
      <c r="BI78" s="35"/>
      <c r="BJ78" s="2">
        <v>359.11</v>
      </c>
      <c r="BK78" s="2"/>
      <c r="BL78" s="2"/>
      <c r="BM78" s="2">
        <v>1001.32</v>
      </c>
      <c r="BN78" s="2">
        <v>86.73</v>
      </c>
      <c r="BO78" s="11">
        <v>1360.43</v>
      </c>
      <c r="BP78" s="12">
        <f t="shared" si="14"/>
        <v>0</v>
      </c>
      <c r="BQ78" s="13">
        <f t="shared" si="15"/>
        <v>0</v>
      </c>
      <c r="BR78" s="9">
        <f t="shared" si="16"/>
        <v>0</v>
      </c>
      <c r="BS78" s="5">
        <f t="shared" si="17"/>
        <v>0</v>
      </c>
      <c r="BT78" s="2">
        <f t="shared" si="18"/>
        <v>0</v>
      </c>
      <c r="BU78" s="7">
        <f t="shared" si="19"/>
        <v>0</v>
      </c>
      <c r="BV78" s="15">
        <f t="shared" si="20"/>
        <v>35.71961587424478</v>
      </c>
      <c r="BW78" s="16">
        <v>2</v>
      </c>
      <c r="BX78" s="2" t="s">
        <v>30</v>
      </c>
      <c r="BY78" s="6">
        <v>28</v>
      </c>
      <c r="BZ78" s="2" t="s">
        <v>61</v>
      </c>
      <c r="CA78" s="2" t="s">
        <v>83</v>
      </c>
      <c r="CB78" s="3">
        <v>43890</v>
      </c>
      <c r="CC78" s="35"/>
      <c r="CD78" s="2">
        <v>359.11</v>
      </c>
      <c r="CE78" s="2"/>
      <c r="CF78" s="2"/>
      <c r="CG78" s="2">
        <v>1001.32</v>
      </c>
      <c r="CH78" s="2">
        <v>86.73</v>
      </c>
      <c r="CI78" s="11">
        <f t="shared" si="21"/>
        <v>1360.43</v>
      </c>
      <c r="CJ78" s="11">
        <f t="shared" si="21"/>
        <v>0</v>
      </c>
      <c r="CK78" s="11">
        <f t="shared" si="21"/>
        <v>0</v>
      </c>
      <c r="CL78" s="11">
        <f t="shared" si="22"/>
        <v>0</v>
      </c>
      <c r="CM78" s="5">
        <f t="shared" si="23"/>
        <v>0</v>
      </c>
      <c r="CN78" s="8">
        <f t="shared" si="24"/>
        <v>0</v>
      </c>
      <c r="CO78" s="10">
        <f t="shared" si="25"/>
        <v>0</v>
      </c>
      <c r="CP78" s="81">
        <f t="shared" si="26"/>
        <v>35.71961587424478</v>
      </c>
      <c r="CQ78" s="16" t="s">
        <v>31</v>
      </c>
      <c r="CR78" s="2" t="s">
        <v>32</v>
      </c>
      <c r="CV78" s="6">
        <v>28</v>
      </c>
      <c r="CW78" s="2" t="s">
        <v>61</v>
      </c>
      <c r="CX78" s="2" t="s">
        <v>83</v>
      </c>
      <c r="CY78" s="3">
        <v>43951</v>
      </c>
      <c r="CZ78" s="35"/>
      <c r="DA78" s="88">
        <v>372.97</v>
      </c>
      <c r="DB78" s="2"/>
      <c r="DC78" s="2"/>
      <c r="DD78" s="2">
        <v>1001.32</v>
      </c>
      <c r="DE78" s="2">
        <v>86.73</v>
      </c>
      <c r="DF78" s="80">
        <f t="shared" si="27"/>
        <v>1374.29</v>
      </c>
      <c r="DG78" s="12">
        <f t="shared" si="28"/>
        <v>13.8599999999999</v>
      </c>
      <c r="DH78" s="13">
        <f t="shared" si="29"/>
        <v>1.3625603956628998</v>
      </c>
      <c r="DI78" s="9">
        <f t="shared" si="30"/>
        <v>15.2225603956628</v>
      </c>
      <c r="DJ78" s="8">
        <f t="shared" si="31"/>
        <v>44.14542514742212</v>
      </c>
      <c r="DK78" s="5">
        <f t="shared" si="32"/>
        <v>44.14542514742212</v>
      </c>
      <c r="DL78" s="2">
        <f t="shared" si="33"/>
        <v>-5.475554974319908</v>
      </c>
      <c r="DM78" s="7">
        <f t="shared" si="4"/>
        <v>38.66987017310221</v>
      </c>
      <c r="DN78" s="89">
        <f t="shared" si="5"/>
        <v>74.38948604734699</v>
      </c>
      <c r="DO78" s="82">
        <v>2</v>
      </c>
      <c r="DP78" s="83" t="s">
        <v>30</v>
      </c>
      <c r="DQ78" s="39">
        <v>28</v>
      </c>
      <c r="DR78" s="8" t="s">
        <v>61</v>
      </c>
      <c r="DS78" s="8" t="s">
        <v>83</v>
      </c>
      <c r="DT78" s="41">
        <v>43982</v>
      </c>
      <c r="DU78" s="10"/>
      <c r="DV78" s="8">
        <v>480.18</v>
      </c>
      <c r="DW78" s="8"/>
      <c r="DX78" s="8"/>
      <c r="DY78" s="2">
        <v>1001.32</v>
      </c>
      <c r="DZ78" s="2">
        <v>86.73</v>
      </c>
      <c r="EA78" s="11">
        <v>1481.5</v>
      </c>
      <c r="EB78" s="12">
        <f t="shared" si="34"/>
        <v>107.21000000000004</v>
      </c>
      <c r="EC78" s="13">
        <f t="shared" si="35"/>
        <v>13.581323440147104</v>
      </c>
      <c r="ED78" s="9">
        <f t="shared" si="36"/>
        <v>120.79132344014714</v>
      </c>
      <c r="EE78" s="5">
        <f t="shared" si="37"/>
        <v>350.29483797642666</v>
      </c>
      <c r="EF78" s="2">
        <f t="shared" si="38"/>
        <v>-54.310798801776144</v>
      </c>
      <c r="EG78" s="7">
        <f t="shared" si="39"/>
        <v>295.98403917465055</v>
      </c>
      <c r="EH78" s="89">
        <f t="shared" si="40"/>
        <v>370.3735252219975</v>
      </c>
      <c r="EI78" s="82">
        <v>2</v>
      </c>
      <c r="EJ78" s="8" t="s">
        <v>30</v>
      </c>
      <c r="EK78" s="6">
        <v>28</v>
      </c>
      <c r="EL78" s="2" t="s">
        <v>61</v>
      </c>
      <c r="EM78" s="2" t="s">
        <v>83</v>
      </c>
      <c r="EN78" s="3">
        <v>44013</v>
      </c>
      <c r="EO78" s="10"/>
      <c r="EP78" s="2">
        <v>546.42</v>
      </c>
      <c r="EQ78" s="2"/>
      <c r="ER78" s="2"/>
      <c r="ES78" s="2">
        <v>1001.32</v>
      </c>
      <c r="ET78" s="2">
        <v>86.73</v>
      </c>
      <c r="EU78" s="11">
        <v>1547.74</v>
      </c>
      <c r="EV78" s="12">
        <f t="shared" si="41"/>
        <v>66.24000000000001</v>
      </c>
      <c r="EW78" s="13">
        <f t="shared" si="42"/>
        <v>4.359729400862673</v>
      </c>
      <c r="EX78" s="9">
        <f t="shared" si="43"/>
        <v>70.59972940086269</v>
      </c>
      <c r="EY78" s="5">
        <f t="shared" si="44"/>
        <v>204.73921526250177</v>
      </c>
      <c r="EZ78" s="2">
        <f t="shared" si="45"/>
        <v>-35.27044814651431</v>
      </c>
      <c r="FA78" s="7">
        <f t="shared" si="46"/>
        <v>169.46876711598748</v>
      </c>
      <c r="FB78" s="32">
        <f t="shared" si="47"/>
        <v>539.8422923379849</v>
      </c>
      <c r="FC78" s="16">
        <v>2</v>
      </c>
      <c r="FD78" s="2" t="s">
        <v>30</v>
      </c>
      <c r="FE78" s="6">
        <v>28</v>
      </c>
      <c r="FF78" s="2" t="s">
        <v>61</v>
      </c>
      <c r="FG78" s="2" t="s">
        <v>83</v>
      </c>
      <c r="FH78" s="3">
        <v>44013</v>
      </c>
      <c r="FI78" s="10">
        <v>1000</v>
      </c>
      <c r="FJ78" s="2">
        <v>578.03</v>
      </c>
      <c r="FK78" s="2"/>
      <c r="FL78" s="2"/>
      <c r="FM78" s="2">
        <v>1001.32</v>
      </c>
      <c r="FN78" s="2">
        <v>86.73</v>
      </c>
      <c r="FO78" s="11">
        <v>1579.35</v>
      </c>
      <c r="FP78" s="12">
        <f t="shared" si="48"/>
        <v>31.6099999999999</v>
      </c>
      <c r="FQ78" s="13">
        <f t="shared" si="49"/>
        <v>3.8064332461165686</v>
      </c>
      <c r="FR78" s="14">
        <f t="shared" si="50"/>
        <v>35.41643324611647</v>
      </c>
      <c r="FS78" s="5">
        <f t="shared" si="51"/>
        <v>108.02012140065523</v>
      </c>
      <c r="FT78" s="2">
        <f t="shared" si="52"/>
        <v>-19.765494730737057</v>
      </c>
      <c r="FU78" s="7">
        <f t="shared" si="53"/>
        <v>88.25462666991817</v>
      </c>
      <c r="FV78" s="32">
        <f t="shared" si="54"/>
        <v>-371.903080992097</v>
      </c>
      <c r="FW78" s="16">
        <v>2</v>
      </c>
      <c r="FX78" s="2" t="s">
        <v>30</v>
      </c>
    </row>
    <row r="79" spans="17:180" ht="19.5" customHeight="1">
      <c r="Q79" s="6">
        <v>29</v>
      </c>
      <c r="R79" s="2" t="s">
        <v>62</v>
      </c>
      <c r="S79" s="2" t="s">
        <v>84</v>
      </c>
      <c r="T79" s="3">
        <v>43830</v>
      </c>
      <c r="U79" s="35"/>
      <c r="V79" s="2">
        <v>284.62</v>
      </c>
      <c r="W79" s="2"/>
      <c r="X79" s="2"/>
      <c r="Y79" s="2">
        <v>705.21</v>
      </c>
      <c r="Z79" s="2"/>
      <c r="AA79" s="11">
        <v>989.83</v>
      </c>
      <c r="AB79" s="12">
        <v>0</v>
      </c>
      <c r="AC79" s="13">
        <v>0</v>
      </c>
      <c r="AD79" s="9">
        <v>0</v>
      </c>
      <c r="AE79" s="5">
        <v>0</v>
      </c>
      <c r="AF79" s="2">
        <v>0</v>
      </c>
      <c r="AG79" s="7">
        <v>0</v>
      </c>
      <c r="AH79" s="32">
        <v>202.2467936057206</v>
      </c>
      <c r="AI79" s="16">
        <v>2</v>
      </c>
      <c r="AJ79" s="2" t="s">
        <v>30</v>
      </c>
      <c r="AK79" s="57">
        <v>29</v>
      </c>
      <c r="AL79" s="34" t="s">
        <v>62</v>
      </c>
      <c r="AM79" s="8" t="s">
        <v>84</v>
      </c>
      <c r="AN79" s="41">
        <v>43861</v>
      </c>
      <c r="AO79" s="35"/>
      <c r="AP79" s="8">
        <v>284.62</v>
      </c>
      <c r="AQ79" s="8"/>
      <c r="AR79" s="8"/>
      <c r="AS79" s="8">
        <v>705.21</v>
      </c>
      <c r="AT79" s="8"/>
      <c r="AU79" s="11">
        <f t="shared" si="6"/>
        <v>989.83</v>
      </c>
      <c r="AV79" s="59">
        <f t="shared" si="7"/>
        <v>0</v>
      </c>
      <c r="AW79" s="13">
        <f t="shared" si="8"/>
        <v>0</v>
      </c>
      <c r="AX79" s="9">
        <f t="shared" si="9"/>
        <v>0</v>
      </c>
      <c r="AY79" s="5">
        <f t="shared" si="10"/>
        <v>0</v>
      </c>
      <c r="AZ79" s="8">
        <f t="shared" si="11"/>
        <v>0</v>
      </c>
      <c r="BA79" s="7">
        <f t="shared" si="12"/>
        <v>0</v>
      </c>
      <c r="BB79" s="32">
        <f t="shared" si="13"/>
        <v>202.2467936057206</v>
      </c>
      <c r="BC79" s="16">
        <v>2</v>
      </c>
      <c r="BD79" s="2" t="s">
        <v>30</v>
      </c>
      <c r="BE79" s="68">
        <v>29</v>
      </c>
      <c r="BF79" s="2" t="s">
        <v>62</v>
      </c>
      <c r="BG79" s="2" t="s">
        <v>84</v>
      </c>
      <c r="BH79" s="3">
        <v>43890</v>
      </c>
      <c r="BI79" s="35"/>
      <c r="BJ79" s="2">
        <v>284.62</v>
      </c>
      <c r="BK79" s="2"/>
      <c r="BL79" s="2"/>
      <c r="BM79" s="2">
        <v>705.21</v>
      </c>
      <c r="BN79" s="2"/>
      <c r="BO79" s="11">
        <v>989.83</v>
      </c>
      <c r="BP79" s="12">
        <f t="shared" si="14"/>
        <v>0</v>
      </c>
      <c r="BQ79" s="13">
        <f t="shared" si="15"/>
        <v>0</v>
      </c>
      <c r="BR79" s="9">
        <f t="shared" si="16"/>
        <v>0</v>
      </c>
      <c r="BS79" s="5">
        <f t="shared" si="17"/>
        <v>0</v>
      </c>
      <c r="BT79" s="2">
        <f t="shared" si="18"/>
        <v>0</v>
      </c>
      <c r="BU79" s="7">
        <f t="shared" si="19"/>
        <v>0</v>
      </c>
      <c r="BV79" s="15">
        <f t="shared" si="20"/>
        <v>202.2467936057206</v>
      </c>
      <c r="BW79" s="16">
        <v>2</v>
      </c>
      <c r="BX79" s="2" t="s">
        <v>30</v>
      </c>
      <c r="BY79" s="6">
        <v>29</v>
      </c>
      <c r="BZ79" s="2" t="s">
        <v>62</v>
      </c>
      <c r="CA79" s="2" t="s">
        <v>84</v>
      </c>
      <c r="CB79" s="3">
        <v>43890</v>
      </c>
      <c r="CC79" s="35"/>
      <c r="CD79" s="2">
        <v>284.62</v>
      </c>
      <c r="CE79" s="2"/>
      <c r="CF79" s="2"/>
      <c r="CG79" s="2">
        <v>705.21</v>
      </c>
      <c r="CH79" s="2"/>
      <c r="CI79" s="11">
        <f t="shared" si="21"/>
        <v>989.83</v>
      </c>
      <c r="CJ79" s="11">
        <f t="shared" si="21"/>
        <v>0</v>
      </c>
      <c r="CK79" s="11">
        <f t="shared" si="21"/>
        <v>0</v>
      </c>
      <c r="CL79" s="11">
        <f t="shared" si="22"/>
        <v>0</v>
      </c>
      <c r="CM79" s="5">
        <f t="shared" si="23"/>
        <v>0</v>
      </c>
      <c r="CN79" s="8">
        <f t="shared" si="24"/>
        <v>0</v>
      </c>
      <c r="CO79" s="10">
        <f t="shared" si="25"/>
        <v>0</v>
      </c>
      <c r="CP79" s="81">
        <f t="shared" si="26"/>
        <v>202.2467936057206</v>
      </c>
      <c r="CQ79" s="16" t="s">
        <v>31</v>
      </c>
      <c r="CR79" s="2" t="s">
        <v>32</v>
      </c>
      <c r="CV79" s="6">
        <v>29</v>
      </c>
      <c r="CW79" s="2" t="s">
        <v>62</v>
      </c>
      <c r="CX79" s="2" t="s">
        <v>84</v>
      </c>
      <c r="CY79" s="3">
        <v>43951</v>
      </c>
      <c r="CZ79" s="35"/>
      <c r="DA79" s="88">
        <v>297.34000000000003</v>
      </c>
      <c r="DB79" s="2"/>
      <c r="DC79" s="2"/>
      <c r="DD79" s="2">
        <v>705.21</v>
      </c>
      <c r="DE79" s="2"/>
      <c r="DF79" s="80">
        <f t="shared" si="27"/>
        <v>1002.5500000000001</v>
      </c>
      <c r="DG79" s="12">
        <f t="shared" si="28"/>
        <v>12.720000000000027</v>
      </c>
      <c r="DH79" s="13">
        <f t="shared" si="29"/>
        <v>1.2504883284871753</v>
      </c>
      <c r="DI79" s="9">
        <f t="shared" si="30"/>
        <v>13.970488328487203</v>
      </c>
      <c r="DJ79" s="8">
        <f t="shared" si="31"/>
        <v>40.51441615261289</v>
      </c>
      <c r="DK79" s="5">
        <f t="shared" si="32"/>
        <v>40.51441615261289</v>
      </c>
      <c r="DL79" s="2">
        <f t="shared" si="33"/>
        <v>-5.025184651756846</v>
      </c>
      <c r="DM79" s="7">
        <f t="shared" si="4"/>
        <v>35.48923150085604</v>
      </c>
      <c r="DN79" s="89">
        <f t="shared" si="5"/>
        <v>237.73602510657665</v>
      </c>
      <c r="DO79" s="82">
        <v>2</v>
      </c>
      <c r="DP79" s="8" t="s">
        <v>30</v>
      </c>
      <c r="DQ79" s="39">
        <v>29</v>
      </c>
      <c r="DR79" s="8" t="s">
        <v>62</v>
      </c>
      <c r="DS79" s="8" t="s">
        <v>84</v>
      </c>
      <c r="DT79" s="41">
        <v>43982</v>
      </c>
      <c r="DU79" s="10"/>
      <c r="DV79" s="8">
        <v>353.81</v>
      </c>
      <c r="DW79" s="8"/>
      <c r="DX79" s="8"/>
      <c r="DY79" s="2">
        <v>705.21</v>
      </c>
      <c r="DZ79" s="2"/>
      <c r="EA79" s="11">
        <v>1059.02</v>
      </c>
      <c r="EB79" s="12">
        <f t="shared" si="34"/>
        <v>56.469999999999914</v>
      </c>
      <c r="EC79" s="13">
        <f t="shared" si="35"/>
        <v>7.1535988682502145</v>
      </c>
      <c r="ED79" s="9">
        <f t="shared" si="36"/>
        <v>63.62359886825013</v>
      </c>
      <c r="EE79" s="5">
        <f t="shared" si="37"/>
        <v>184.50843671792538</v>
      </c>
      <c r="EF79" s="2">
        <f t="shared" si="38"/>
        <v>-28.60676064113696</v>
      </c>
      <c r="EG79" s="7">
        <f t="shared" si="39"/>
        <v>155.90167607678842</v>
      </c>
      <c r="EH79" s="89">
        <f t="shared" si="40"/>
        <v>393.63770118336504</v>
      </c>
      <c r="EI79" s="82">
        <v>2</v>
      </c>
      <c r="EJ79" s="8" t="s">
        <v>30</v>
      </c>
      <c r="EK79" s="6">
        <v>29</v>
      </c>
      <c r="EL79" s="2" t="s">
        <v>62</v>
      </c>
      <c r="EM79" s="2" t="s">
        <v>84</v>
      </c>
      <c r="EN79" s="3">
        <v>44013</v>
      </c>
      <c r="EO79" s="10"/>
      <c r="EP79" s="2">
        <v>432.04</v>
      </c>
      <c r="EQ79" s="2"/>
      <c r="ER79" s="2"/>
      <c r="ES79" s="2">
        <v>705.21</v>
      </c>
      <c r="ET79" s="2"/>
      <c r="EU79" s="11">
        <v>1137.25</v>
      </c>
      <c r="EV79" s="12">
        <f t="shared" si="41"/>
        <v>78.23000000000002</v>
      </c>
      <c r="EW79" s="13">
        <f t="shared" si="42"/>
        <v>5.148877280034524</v>
      </c>
      <c r="EX79" s="9">
        <f t="shared" si="43"/>
        <v>83.37887728003454</v>
      </c>
      <c r="EY79" s="5">
        <f t="shared" si="44"/>
        <v>241.79874411210017</v>
      </c>
      <c r="EZ79" s="2">
        <f t="shared" si="45"/>
        <v>-41.65469744115059</v>
      </c>
      <c r="FA79" s="7">
        <f t="shared" si="46"/>
        <v>200.1440466709496</v>
      </c>
      <c r="FB79" s="32">
        <f t="shared" si="47"/>
        <v>593.7817478543146</v>
      </c>
      <c r="FC79" s="16">
        <v>2</v>
      </c>
      <c r="FD79" s="2" t="s">
        <v>30</v>
      </c>
      <c r="FE79" s="6">
        <v>29</v>
      </c>
      <c r="FF79" s="2" t="s">
        <v>62</v>
      </c>
      <c r="FG79" s="2" t="s">
        <v>84</v>
      </c>
      <c r="FH79" s="3">
        <v>44013</v>
      </c>
      <c r="FI79" s="10">
        <v>1000</v>
      </c>
      <c r="FJ79" s="2">
        <v>519.73</v>
      </c>
      <c r="FK79" s="2"/>
      <c r="FL79" s="2"/>
      <c r="FM79" s="2">
        <v>705.21</v>
      </c>
      <c r="FN79" s="2"/>
      <c r="FO79" s="11">
        <v>1224.94</v>
      </c>
      <c r="FP79" s="12">
        <f t="shared" si="48"/>
        <v>87.69000000000005</v>
      </c>
      <c r="FQ79" s="13">
        <f t="shared" si="49"/>
        <v>10.559510640682163</v>
      </c>
      <c r="FR79" s="14">
        <f t="shared" si="50"/>
        <v>98.24951064068222</v>
      </c>
      <c r="FS79" s="5">
        <f t="shared" si="51"/>
        <v>299.66100745408073</v>
      </c>
      <c r="FT79" s="2">
        <f t="shared" si="52"/>
        <v>-54.83189601196896</v>
      </c>
      <c r="FU79" s="7">
        <f t="shared" si="53"/>
        <v>244.82911144211178</v>
      </c>
      <c r="FV79" s="32">
        <f t="shared" si="54"/>
        <v>-161.3891407035736</v>
      </c>
      <c r="FW79" s="16">
        <v>2</v>
      </c>
      <c r="FX79" s="2" t="s">
        <v>30</v>
      </c>
    </row>
    <row r="80" spans="17:180" ht="19.5" customHeight="1">
      <c r="Q80" s="6">
        <v>30</v>
      </c>
      <c r="R80" s="2" t="s">
        <v>63</v>
      </c>
      <c r="S80" s="2" t="s">
        <v>80</v>
      </c>
      <c r="T80" s="3">
        <v>43830</v>
      </c>
      <c r="U80" s="35"/>
      <c r="V80" s="2">
        <v>747.27</v>
      </c>
      <c r="W80" s="2"/>
      <c r="X80" s="2">
        <v>0</v>
      </c>
      <c r="Y80" s="2">
        <v>697.24</v>
      </c>
      <c r="Z80" s="2">
        <v>76.96</v>
      </c>
      <c r="AA80" s="11">
        <v>1444.51</v>
      </c>
      <c r="AB80" s="12">
        <v>0.009999999999990905</v>
      </c>
      <c r="AC80" s="13">
        <v>0.0011999999999989094</v>
      </c>
      <c r="AD80" s="9">
        <v>0.011199999999989815</v>
      </c>
      <c r="AE80" s="5">
        <v>0.03247999999997046</v>
      </c>
      <c r="AF80" s="2">
        <v>-0.003303932350673218</v>
      </c>
      <c r="AG80" s="7">
        <v>0.029176067649297244</v>
      </c>
      <c r="AH80" s="32">
        <v>-192.2400631492059</v>
      </c>
      <c r="AI80" s="16">
        <v>2</v>
      </c>
      <c r="AJ80" s="2" t="s">
        <v>30</v>
      </c>
      <c r="AK80" s="55">
        <v>30</v>
      </c>
      <c r="AL80" s="56" t="s">
        <v>63</v>
      </c>
      <c r="AM80" s="2" t="s">
        <v>80</v>
      </c>
      <c r="AN80" s="3">
        <v>43861</v>
      </c>
      <c r="AO80" s="35"/>
      <c r="AP80" s="8">
        <v>747.28</v>
      </c>
      <c r="AQ80" s="8"/>
      <c r="AR80" s="2">
        <v>0</v>
      </c>
      <c r="AS80" s="2">
        <v>697.24</v>
      </c>
      <c r="AT80" s="2">
        <v>76.96</v>
      </c>
      <c r="AU80" s="11">
        <f t="shared" si="6"/>
        <v>1444.52</v>
      </c>
      <c r="AV80" s="59">
        <f t="shared" si="7"/>
        <v>0.009999999999990905</v>
      </c>
      <c r="AW80" s="13">
        <f t="shared" si="8"/>
        <v>0.0011999999999989092</v>
      </c>
      <c r="AX80" s="9">
        <f t="shared" si="9"/>
        <v>0.011199999999989814</v>
      </c>
      <c r="AY80" s="5">
        <f t="shared" si="10"/>
        <v>0.032479999999970456</v>
      </c>
      <c r="AZ80" s="8">
        <f t="shared" si="11"/>
        <v>-0.003466019136816446</v>
      </c>
      <c r="BA80" s="7">
        <f t="shared" si="12"/>
        <v>0.02901398086315401</v>
      </c>
      <c r="BB80" s="32">
        <f t="shared" si="13"/>
        <v>-192.21104916834275</v>
      </c>
      <c r="BC80" s="16">
        <v>2</v>
      </c>
      <c r="BD80" s="2" t="s">
        <v>30</v>
      </c>
      <c r="BE80" s="68">
        <v>30</v>
      </c>
      <c r="BF80" s="2" t="s">
        <v>63</v>
      </c>
      <c r="BG80" s="2" t="s">
        <v>80</v>
      </c>
      <c r="BH80" s="3">
        <v>43890</v>
      </c>
      <c r="BI80" s="35"/>
      <c r="BJ80" s="2">
        <v>747.34</v>
      </c>
      <c r="BK80" s="2"/>
      <c r="BL80" s="2">
        <v>0</v>
      </c>
      <c r="BM80" s="2">
        <v>697.24</v>
      </c>
      <c r="BN80" s="2">
        <v>76.96</v>
      </c>
      <c r="BO80" s="11">
        <v>1444.58</v>
      </c>
      <c r="BP80" s="12">
        <f t="shared" si="14"/>
        <v>0.05999999999994543</v>
      </c>
      <c r="BQ80" s="13">
        <f t="shared" si="15"/>
        <v>0.015100282718775598</v>
      </c>
      <c r="BR80" s="9">
        <f t="shared" si="16"/>
        <v>0.07510028271872103</v>
      </c>
      <c r="BS80" s="5">
        <f t="shared" si="17"/>
        <v>0.217790819884291</v>
      </c>
      <c r="BT80" s="2">
        <f t="shared" si="18"/>
        <v>-0.021439342614225358</v>
      </c>
      <c r="BU80" s="7">
        <f t="shared" si="19"/>
        <v>0.19635147727006563</v>
      </c>
      <c r="BV80" s="15">
        <f t="shared" si="20"/>
        <v>-192.01469769107268</v>
      </c>
      <c r="BW80" s="16">
        <v>2</v>
      </c>
      <c r="BX80" s="2" t="s">
        <v>30</v>
      </c>
      <c r="BY80" s="6">
        <v>30</v>
      </c>
      <c r="BZ80" s="2" t="s">
        <v>63</v>
      </c>
      <c r="CA80" s="2" t="s">
        <v>80</v>
      </c>
      <c r="CB80" s="3">
        <v>43890</v>
      </c>
      <c r="CC80" s="35"/>
      <c r="CD80" s="2">
        <v>747.34</v>
      </c>
      <c r="CE80" s="2"/>
      <c r="CF80" s="2">
        <v>0</v>
      </c>
      <c r="CG80" s="2">
        <v>697.24</v>
      </c>
      <c r="CH80" s="2">
        <v>76.96</v>
      </c>
      <c r="CI80" s="11">
        <f t="shared" si="21"/>
        <v>1444.58</v>
      </c>
      <c r="CJ80" s="11">
        <f t="shared" si="21"/>
        <v>0.05999999999994543</v>
      </c>
      <c r="CK80" s="11">
        <f t="shared" si="21"/>
        <v>0.015100282718775598</v>
      </c>
      <c r="CL80" s="11">
        <f t="shared" si="22"/>
        <v>0.07510028271872103</v>
      </c>
      <c r="CM80" s="5">
        <f t="shared" si="23"/>
        <v>0.16247886562796313</v>
      </c>
      <c r="CN80" s="8">
        <f t="shared" si="24"/>
        <v>-0.02143934261422536</v>
      </c>
      <c r="CO80" s="10">
        <f t="shared" si="25"/>
        <v>0.14103952301373776</v>
      </c>
      <c r="CP80" s="81">
        <f t="shared" si="26"/>
        <v>-191.87365816805894</v>
      </c>
      <c r="CQ80" s="16" t="s">
        <v>31</v>
      </c>
      <c r="CR80" s="2" t="s">
        <v>32</v>
      </c>
      <c r="CV80" s="6">
        <v>30</v>
      </c>
      <c r="CW80" s="2" t="s">
        <v>63</v>
      </c>
      <c r="CX80" s="2" t="s">
        <v>80</v>
      </c>
      <c r="CY80" s="3">
        <v>43951</v>
      </c>
      <c r="CZ80" s="35"/>
      <c r="DA80" s="88">
        <v>752.97</v>
      </c>
      <c r="DB80" s="2"/>
      <c r="DC80" s="2">
        <v>0</v>
      </c>
      <c r="DD80" s="2">
        <v>697.24</v>
      </c>
      <c r="DE80" s="2">
        <v>76.96</v>
      </c>
      <c r="DF80" s="80">
        <f t="shared" si="27"/>
        <v>1450.21</v>
      </c>
      <c r="DG80" s="12">
        <f t="shared" si="28"/>
        <v>5.630000000000109</v>
      </c>
      <c r="DH80" s="13">
        <f t="shared" si="29"/>
        <v>0.5534787177187829</v>
      </c>
      <c r="DI80" s="9">
        <f t="shared" si="30"/>
        <v>6.183478717718892</v>
      </c>
      <c r="DJ80" s="8">
        <f t="shared" si="31"/>
        <v>17.932088281384786</v>
      </c>
      <c r="DK80" s="5">
        <f t="shared" si="32"/>
        <v>17.769609415756822</v>
      </c>
      <c r="DL80" s="2">
        <f t="shared" si="33"/>
        <v>-2.204044312706113</v>
      </c>
      <c r="DM80" s="7">
        <f t="shared" si="4"/>
        <v>15.565565103050709</v>
      </c>
      <c r="DN80" s="89">
        <f t="shared" si="5"/>
        <v>-176.30809306500822</v>
      </c>
      <c r="DO80" s="82">
        <v>2</v>
      </c>
      <c r="DP80" s="8" t="s">
        <v>30</v>
      </c>
      <c r="DQ80" s="39">
        <v>30</v>
      </c>
      <c r="DR80" s="8" t="s">
        <v>63</v>
      </c>
      <c r="DS80" s="8" t="s">
        <v>80</v>
      </c>
      <c r="DT80" s="41">
        <v>43982</v>
      </c>
      <c r="DU80" s="10"/>
      <c r="DV80" s="8">
        <v>827.99</v>
      </c>
      <c r="DW80" s="8"/>
      <c r="DX80" s="8">
        <v>0</v>
      </c>
      <c r="DY80" s="2">
        <v>697.24</v>
      </c>
      <c r="DZ80" s="2">
        <v>76.96</v>
      </c>
      <c r="EA80" s="11">
        <v>1525.23</v>
      </c>
      <c r="EB80" s="12">
        <f t="shared" si="34"/>
        <v>75.01999999999998</v>
      </c>
      <c r="EC80" s="13">
        <f t="shared" si="35"/>
        <v>9.503506058015438</v>
      </c>
      <c r="ED80" s="9">
        <f t="shared" si="36"/>
        <v>84.52350605801541</v>
      </c>
      <c r="EE80" s="5">
        <f t="shared" si="37"/>
        <v>245.1181675682447</v>
      </c>
      <c r="EF80" s="2">
        <f t="shared" si="38"/>
        <v>-38.00388141133518</v>
      </c>
      <c r="EG80" s="7">
        <f t="shared" si="39"/>
        <v>207.11428615690951</v>
      </c>
      <c r="EH80" s="89">
        <f t="shared" si="40"/>
        <v>30.806193091901292</v>
      </c>
      <c r="EI80" s="82">
        <v>2</v>
      </c>
      <c r="EJ80" s="8" t="s">
        <v>30</v>
      </c>
      <c r="EK80" s="6">
        <v>30</v>
      </c>
      <c r="EL80" s="2" t="s">
        <v>63</v>
      </c>
      <c r="EM80" s="2" t="s">
        <v>80</v>
      </c>
      <c r="EN80" s="3">
        <v>44013</v>
      </c>
      <c r="EO80" s="10"/>
      <c r="EP80" s="2">
        <v>909.47</v>
      </c>
      <c r="EQ80" s="2"/>
      <c r="ER80" s="2">
        <v>0</v>
      </c>
      <c r="ES80" s="2">
        <v>697.24</v>
      </c>
      <c r="ET80" s="2">
        <v>76.96</v>
      </c>
      <c r="EU80" s="11">
        <v>1606.71</v>
      </c>
      <c r="EV80" s="12">
        <f t="shared" si="41"/>
        <v>81.48000000000002</v>
      </c>
      <c r="EW80" s="13">
        <f t="shared" si="42"/>
        <v>5.36278308548144</v>
      </c>
      <c r="EX80" s="9">
        <f t="shared" si="43"/>
        <v>86.84278308548146</v>
      </c>
      <c r="EY80" s="5">
        <f t="shared" si="44"/>
        <v>251.84407094789623</v>
      </c>
      <c r="EZ80" s="2">
        <f t="shared" si="45"/>
        <v>-43.38520704978844</v>
      </c>
      <c r="FA80" s="7">
        <f t="shared" si="46"/>
        <v>208.45886389810778</v>
      </c>
      <c r="FB80" s="32">
        <f t="shared" si="47"/>
        <v>239.2650569900091</v>
      </c>
      <c r="FC80" s="16">
        <v>2</v>
      </c>
      <c r="FD80" s="2" t="s">
        <v>30</v>
      </c>
      <c r="FE80" s="6">
        <v>30</v>
      </c>
      <c r="FF80" s="2" t="s">
        <v>63</v>
      </c>
      <c r="FG80" s="2" t="s">
        <v>80</v>
      </c>
      <c r="FH80" s="3">
        <v>44013</v>
      </c>
      <c r="FI80" s="10"/>
      <c r="FJ80" s="2">
        <v>999.72</v>
      </c>
      <c r="FK80" s="2"/>
      <c r="FL80" s="2">
        <v>0</v>
      </c>
      <c r="FM80" s="2">
        <v>697.24</v>
      </c>
      <c r="FN80" s="2">
        <v>76.96</v>
      </c>
      <c r="FO80" s="11">
        <v>1696.96</v>
      </c>
      <c r="FP80" s="12">
        <f t="shared" si="48"/>
        <v>90.25</v>
      </c>
      <c r="FQ80" s="13">
        <f t="shared" si="49"/>
        <v>10.867782361974736</v>
      </c>
      <c r="FR80" s="14">
        <f t="shared" si="50"/>
        <v>101.11778236197473</v>
      </c>
      <c r="FS80" s="5">
        <f t="shared" si="51"/>
        <v>308.40923620402293</v>
      </c>
      <c r="FT80" s="2">
        <f t="shared" si="52"/>
        <v>-56.432644715249126</v>
      </c>
      <c r="FU80" s="7">
        <f t="shared" si="53"/>
        <v>251.9765914887738</v>
      </c>
      <c r="FV80" s="32">
        <f t="shared" si="54"/>
        <v>491.2416484787829</v>
      </c>
      <c r="FW80" s="16">
        <v>2</v>
      </c>
      <c r="FX80" s="2" t="s">
        <v>30</v>
      </c>
    </row>
    <row r="81" spans="17:180" s="27" customFormat="1" ht="19.5" customHeight="1">
      <c r="Q81" s="31"/>
      <c r="R81" s="31" t="s">
        <v>21</v>
      </c>
      <c r="S81" s="31"/>
      <c r="T81" s="31"/>
      <c r="U81" s="31">
        <v>33160.79</v>
      </c>
      <c r="V81" s="31">
        <v>364061.27000000014</v>
      </c>
      <c r="W81" s="31">
        <v>139.6</v>
      </c>
      <c r="X81" s="31">
        <v>-912.6899999999996</v>
      </c>
      <c r="Y81" s="31">
        <v>9510.6</v>
      </c>
      <c r="Z81" s="31">
        <v>31694.129999999997</v>
      </c>
      <c r="AA81" s="31">
        <v>372798.7800000001</v>
      </c>
      <c r="AB81" s="31">
        <v>10887.029999999982</v>
      </c>
      <c r="AC81" s="31">
        <v>1306.443599999999</v>
      </c>
      <c r="AD81" s="31">
        <v>12193.473599999983</v>
      </c>
      <c r="AE81" s="31">
        <v>35361.07343999995</v>
      </c>
      <c r="AF81" s="31">
        <v>-3597.0010619782506</v>
      </c>
      <c r="AG81" s="31">
        <v>31764.072378021694</v>
      </c>
      <c r="AH81" s="31">
        <v>5130.43252749629</v>
      </c>
      <c r="AI81" s="31"/>
      <c r="AJ81" s="31"/>
      <c r="AK81" s="58"/>
      <c r="AL81" s="31" t="s">
        <v>21</v>
      </c>
      <c r="AM81" s="31"/>
      <c r="AN81" s="31"/>
      <c r="AO81" s="31">
        <f>SUM(AO51:AO80)</f>
        <v>23770.25</v>
      </c>
      <c r="AP81" s="31">
        <f aca="true" t="shared" si="55" ref="AP81:BB81">SUM(AP51:AP80)</f>
        <v>374439.17</v>
      </c>
      <c r="AQ81" s="31">
        <f t="shared" si="55"/>
        <v>139.6</v>
      </c>
      <c r="AR81" s="31">
        <f t="shared" si="55"/>
        <v>-912.6899999999996</v>
      </c>
      <c r="AS81" s="31">
        <f t="shared" si="55"/>
        <v>9510.6</v>
      </c>
      <c r="AT81" s="31">
        <f t="shared" si="55"/>
        <v>31694.129999999997</v>
      </c>
      <c r="AU81" s="31">
        <f t="shared" si="55"/>
        <v>383176.68</v>
      </c>
      <c r="AV81" s="31">
        <f t="shared" si="55"/>
        <v>10377.900000000007</v>
      </c>
      <c r="AW81" s="31">
        <f t="shared" si="55"/>
        <v>1245.3480000000013</v>
      </c>
      <c r="AX81" s="31">
        <f t="shared" si="55"/>
        <v>11623.248000000007</v>
      </c>
      <c r="AY81" s="31">
        <f t="shared" si="55"/>
        <v>33707.41920000002</v>
      </c>
      <c r="AZ81" s="31">
        <f t="shared" si="55"/>
        <v>-3597.0000000000136</v>
      </c>
      <c r="BA81" s="31">
        <f t="shared" si="55"/>
        <v>30110.419200000008</v>
      </c>
      <c r="BB81" s="31">
        <f t="shared" si="55"/>
        <v>11470.601727496298</v>
      </c>
      <c r="BC81" s="31"/>
      <c r="BD81" s="31"/>
      <c r="BE81" s="31"/>
      <c r="BF81" s="31" t="s">
        <v>21</v>
      </c>
      <c r="BG81" s="31"/>
      <c r="BH81" s="31"/>
      <c r="BI81" s="31">
        <f>SUM(BI51:BI80)</f>
        <v>29462.16</v>
      </c>
      <c r="BJ81" s="31">
        <f aca="true" t="shared" si="56" ref="BJ81:BV81">SUM(BJ51:BJ80)</f>
        <v>384505.70999999996</v>
      </c>
      <c r="BK81" s="31">
        <f t="shared" si="56"/>
        <v>139.6</v>
      </c>
      <c r="BL81" s="31">
        <f t="shared" si="56"/>
        <v>-912.6899999999996</v>
      </c>
      <c r="BM81" s="31">
        <f t="shared" si="56"/>
        <v>9510.6</v>
      </c>
      <c r="BN81" s="31">
        <f t="shared" si="56"/>
        <v>31694.129999999997</v>
      </c>
      <c r="BO81" s="31">
        <f t="shared" si="56"/>
        <v>393243.22000000003</v>
      </c>
      <c r="BP81" s="31">
        <f t="shared" si="56"/>
        <v>10066.540000000008</v>
      </c>
      <c r="BQ81" s="31">
        <f t="shared" si="56"/>
        <v>2533.4600000000282</v>
      </c>
      <c r="BR81" s="31">
        <f t="shared" si="56"/>
        <v>12600.000000000036</v>
      </c>
      <c r="BS81" s="31">
        <f t="shared" si="56"/>
        <v>36540.0000000001</v>
      </c>
      <c r="BT81" s="31">
        <f t="shared" si="56"/>
        <v>-3597.0000000000095</v>
      </c>
      <c r="BU81" s="31">
        <f t="shared" si="56"/>
        <v>32943.000000000095</v>
      </c>
      <c r="BV81" s="31">
        <f t="shared" si="56"/>
        <v>14951.441727496394</v>
      </c>
      <c r="BW81" s="31"/>
      <c r="BX81" s="31"/>
      <c r="BY81" s="31"/>
      <c r="BZ81" s="31" t="s">
        <v>21</v>
      </c>
      <c r="CA81" s="31"/>
      <c r="CB81" s="31"/>
      <c r="CC81" s="31">
        <f>SUM(CC51:CC80)</f>
        <v>6990.3099999999995</v>
      </c>
      <c r="CD81" s="31">
        <f aca="true" t="shared" si="57" ref="CD81:CP81">SUM(CD51:CD80)</f>
        <v>384505.70999999996</v>
      </c>
      <c r="CE81" s="31">
        <f t="shared" si="57"/>
        <v>139.6</v>
      </c>
      <c r="CF81" s="31">
        <f t="shared" si="57"/>
        <v>-912.6899999999996</v>
      </c>
      <c r="CG81" s="31">
        <f t="shared" si="57"/>
        <v>9510.6</v>
      </c>
      <c r="CH81" s="31">
        <f t="shared" si="57"/>
        <v>31694.129999999997</v>
      </c>
      <c r="CI81" s="80">
        <f t="shared" si="57"/>
        <v>393243.22000000003</v>
      </c>
      <c r="CJ81" s="80">
        <f t="shared" si="57"/>
        <v>10066.540000000008</v>
      </c>
      <c r="CK81" s="80">
        <f t="shared" si="57"/>
        <v>2533.4600000000282</v>
      </c>
      <c r="CL81" s="80">
        <f t="shared" si="57"/>
        <v>12600.000000000036</v>
      </c>
      <c r="CM81" s="31">
        <f t="shared" si="57"/>
        <v>27260.000000000084</v>
      </c>
      <c r="CN81" s="31">
        <f t="shared" si="57"/>
        <v>-3597.0000000000105</v>
      </c>
      <c r="CO81" s="31">
        <f t="shared" si="57"/>
        <v>23663.00000000007</v>
      </c>
      <c r="CP81" s="31">
        <f t="shared" si="57"/>
        <v>31624.131727496468</v>
      </c>
      <c r="CQ81" s="31"/>
      <c r="CR81" s="31"/>
      <c r="CV81" s="31"/>
      <c r="CW81" s="31" t="s">
        <v>21</v>
      </c>
      <c r="CX81" s="31"/>
      <c r="CY81" s="31"/>
      <c r="CZ81" s="31">
        <f>SUM(CZ51:CZ80)</f>
        <v>45162.39</v>
      </c>
      <c r="DA81" s="31">
        <f>SUM(DA51:DA80)</f>
        <v>402169.23</v>
      </c>
      <c r="DB81" s="31">
        <f aca="true" t="shared" si="58" ref="DB81:DL81">SUM(DB51:DB80)</f>
        <v>139.6</v>
      </c>
      <c r="DC81" s="31">
        <f t="shared" si="58"/>
        <v>-912.6899999999996</v>
      </c>
      <c r="DD81" s="31">
        <f t="shared" si="58"/>
        <v>9510.6</v>
      </c>
      <c r="DE81" s="31">
        <f t="shared" si="58"/>
        <v>31694.129999999997</v>
      </c>
      <c r="DF81" s="31">
        <f t="shared" si="58"/>
        <v>410906.74</v>
      </c>
      <c r="DG81" s="31">
        <f t="shared" si="58"/>
        <v>17663.52</v>
      </c>
      <c r="DH81" s="31">
        <f t="shared" si="58"/>
        <v>1736.479999999979</v>
      </c>
      <c r="DI81" s="31">
        <f t="shared" si="58"/>
        <v>19399.999999999978</v>
      </c>
      <c r="DJ81" s="31">
        <f t="shared" si="58"/>
        <v>56259.999999999935</v>
      </c>
      <c r="DK81" s="31">
        <f t="shared" si="58"/>
        <v>28999.999999999844</v>
      </c>
      <c r="DL81" s="31">
        <f t="shared" si="58"/>
        <v>-3596.9999999999814</v>
      </c>
      <c r="DM81" s="31">
        <f>SUM(DM51:DM80)</f>
        <v>25402.99999999987</v>
      </c>
      <c r="DN81" s="31">
        <f>SUM(DN51:DN80)</f>
        <v>11864.741727496335</v>
      </c>
      <c r="DO81" s="31"/>
      <c r="DP81" s="31"/>
      <c r="DQ81" s="31"/>
      <c r="DR81" s="31" t="s">
        <v>21</v>
      </c>
      <c r="DS81" s="31"/>
      <c r="DT81" s="31"/>
      <c r="DU81" s="31">
        <f aca="true" t="shared" si="59" ref="DU81:EH81">SUM(DU51:DU80)</f>
        <v>7472.09</v>
      </c>
      <c r="DV81" s="31">
        <f t="shared" si="59"/>
        <v>409269.74</v>
      </c>
      <c r="DW81" s="31">
        <f t="shared" si="59"/>
        <v>139.6</v>
      </c>
      <c r="DX81" s="31">
        <f t="shared" si="59"/>
        <v>-912.6899999999996</v>
      </c>
      <c r="DY81" s="31">
        <f t="shared" si="59"/>
        <v>9510.6</v>
      </c>
      <c r="DZ81" s="31">
        <f t="shared" si="59"/>
        <v>31694.129999999997</v>
      </c>
      <c r="EA81" s="31">
        <f t="shared" si="59"/>
        <v>418007.25</v>
      </c>
      <c r="EB81" s="31">
        <f t="shared" si="59"/>
        <v>7100.5099999999875</v>
      </c>
      <c r="EC81" s="31">
        <f t="shared" si="59"/>
        <v>899.4899999999881</v>
      </c>
      <c r="ED81" s="31">
        <f t="shared" si="59"/>
        <v>7999.9999999999745</v>
      </c>
      <c r="EE81" s="31">
        <f t="shared" si="59"/>
        <v>23199.99999999993</v>
      </c>
      <c r="EF81" s="31">
        <f t="shared" si="59"/>
        <v>-3596.999999999988</v>
      </c>
      <c r="EG81" s="31">
        <f t="shared" si="59"/>
        <v>19602.99999999994</v>
      </c>
      <c r="EH81" s="31">
        <f t="shared" si="59"/>
        <v>23995.651727496275</v>
      </c>
      <c r="EI81" s="31"/>
      <c r="EJ81" s="31"/>
      <c r="EK81" s="31"/>
      <c r="EL81" s="31"/>
      <c r="EM81" s="31"/>
      <c r="EN81" s="90"/>
      <c r="EO81" s="31">
        <f>SUM(EO51:EO80)</f>
        <v>32037.15</v>
      </c>
      <c r="EP81" s="31">
        <f aca="true" t="shared" si="60" ref="EP81:FB81">SUM(EP51:EP80)</f>
        <v>416025.1199999999</v>
      </c>
      <c r="EQ81" s="31">
        <f t="shared" si="60"/>
        <v>139.6</v>
      </c>
      <c r="ER81" s="31">
        <f t="shared" si="60"/>
        <v>-912.6899999999996</v>
      </c>
      <c r="ES81" s="31">
        <f t="shared" si="60"/>
        <v>9510.6</v>
      </c>
      <c r="ET81" s="31">
        <f t="shared" si="60"/>
        <v>31694.129999999997</v>
      </c>
      <c r="EU81" s="31">
        <f t="shared" si="60"/>
        <v>424762.6299999999</v>
      </c>
      <c r="EV81" s="31">
        <f t="shared" si="60"/>
        <v>6755.380000000005</v>
      </c>
      <c r="EW81" s="31">
        <f t="shared" si="60"/>
        <v>444.61999999999534</v>
      </c>
      <c r="EX81" s="31">
        <f t="shared" si="60"/>
        <v>7200</v>
      </c>
      <c r="EY81" s="31">
        <f t="shared" si="60"/>
        <v>20880</v>
      </c>
      <c r="EZ81" s="31">
        <f t="shared" si="60"/>
        <v>-3596.999999999999</v>
      </c>
      <c r="FA81" s="31">
        <f t="shared" si="60"/>
        <v>17283.000000000004</v>
      </c>
      <c r="FB81" s="31">
        <f t="shared" si="60"/>
        <v>9241.501727496274</v>
      </c>
      <c r="FC81" s="31"/>
      <c r="FD81" s="31"/>
      <c r="FE81" s="31"/>
      <c r="FF81" s="31" t="s">
        <v>21</v>
      </c>
      <c r="FG81" s="31"/>
      <c r="FH81" s="31"/>
      <c r="FI81" s="31">
        <f>SUM(FI51:FI80)</f>
        <v>29358.81</v>
      </c>
      <c r="FJ81" s="31">
        <f aca="true" t="shared" si="61" ref="FJ81:FO81">SUM(FJ51:FJ80)</f>
        <v>422094.28</v>
      </c>
      <c r="FK81" s="31">
        <f t="shared" si="61"/>
        <v>139.6</v>
      </c>
      <c r="FL81" s="31">
        <f t="shared" si="61"/>
        <v>-912.6899999999996</v>
      </c>
      <c r="FM81" s="31">
        <f t="shared" si="61"/>
        <v>9510.6</v>
      </c>
      <c r="FN81" s="31">
        <f t="shared" si="61"/>
        <v>31694.129999999997</v>
      </c>
      <c r="FO81" s="31">
        <f t="shared" si="61"/>
        <v>430831.7900000001</v>
      </c>
      <c r="FP81" s="31">
        <f aca="true" t="shared" si="62" ref="FP81:FV81">SUM(FP51:FP80)</f>
        <v>6069.16</v>
      </c>
      <c r="FQ81" s="31">
        <f t="shared" si="62"/>
        <v>730.8400000000287</v>
      </c>
      <c r="FR81" s="31">
        <f t="shared" si="62"/>
        <v>6800.000000000028</v>
      </c>
      <c r="FS81" s="31">
        <f t="shared" si="62"/>
        <v>20740.000000000095</v>
      </c>
      <c r="FT81" s="31">
        <f t="shared" si="62"/>
        <v>-3795.0000000000155</v>
      </c>
      <c r="FU81" s="31">
        <f t="shared" si="62"/>
        <v>16945.00000000007</v>
      </c>
      <c r="FV81" s="31">
        <f t="shared" si="62"/>
        <v>-3172.308272503654</v>
      </c>
      <c r="FW81" s="31"/>
      <c r="FX81" s="31"/>
    </row>
    <row r="82" spans="17:180" s="27" customFormat="1" ht="19.5" customHeight="1">
      <c r="Q82" s="28"/>
      <c r="R82" s="28" t="s">
        <v>34</v>
      </c>
      <c r="S82" s="28"/>
      <c r="T82" s="28"/>
      <c r="U82" s="28"/>
      <c r="V82" s="28"/>
      <c r="W82" s="28"/>
      <c r="X82" s="28"/>
      <c r="Y82" s="28"/>
      <c r="Z82" s="28"/>
      <c r="AA82" s="28"/>
      <c r="AB82" s="28">
        <v>10887.030000000028</v>
      </c>
      <c r="AC82" s="28">
        <v>1306.4436000000042</v>
      </c>
      <c r="AD82" s="28">
        <v>12193.473599999981</v>
      </c>
      <c r="AE82" s="28">
        <v>35361.07343999995</v>
      </c>
      <c r="AF82" s="28">
        <v>-3596.9999999999995</v>
      </c>
      <c r="AG82" s="28">
        <v>31764.072378021698</v>
      </c>
      <c r="AH82" s="28">
        <v>5130.432527496287</v>
      </c>
      <c r="AI82" s="28"/>
      <c r="AJ82" s="28"/>
      <c r="AK82" s="28"/>
      <c r="AL82" s="28" t="s">
        <v>34</v>
      </c>
      <c r="AM82" s="28"/>
      <c r="AN82" s="28"/>
      <c r="AO82" s="28"/>
      <c r="AP82" s="28"/>
      <c r="AQ82" s="28"/>
      <c r="AR82" s="28"/>
      <c r="AS82" s="28"/>
      <c r="AT82" s="28"/>
      <c r="AU82" s="28">
        <f>AP81+AQ81+AR81+AS81</f>
        <v>383176.67999999993</v>
      </c>
      <c r="AV82" s="60">
        <f>AU81-AA81</f>
        <v>10377.899999999907</v>
      </c>
      <c r="AW82" s="28">
        <f>V37</f>
        <v>1245.3479999999963</v>
      </c>
      <c r="AX82" s="28">
        <f>AV81+AW81</f>
        <v>11623.248000000009</v>
      </c>
      <c r="AY82" s="28">
        <f>AX81*2.9</f>
        <v>33707.41920000002</v>
      </c>
      <c r="AZ82" s="28">
        <f>AD9</f>
        <v>-3596.9999999999995</v>
      </c>
      <c r="BA82" s="28">
        <f>AE9</f>
        <v>30110.419199999887</v>
      </c>
      <c r="BB82" s="28">
        <f>AH81-AO81+BA81</f>
        <v>11470.601727496298</v>
      </c>
      <c r="BC82" s="28"/>
      <c r="BD82" s="28"/>
      <c r="BE82" s="28"/>
      <c r="BF82" s="28" t="s">
        <v>34</v>
      </c>
      <c r="BG82" s="28"/>
      <c r="BH82" s="28"/>
      <c r="BI82" s="28"/>
      <c r="BJ82" s="28"/>
      <c r="BK82" s="28"/>
      <c r="BL82" s="28"/>
      <c r="BM82" s="28"/>
      <c r="BN82" s="28"/>
      <c r="BO82" s="28"/>
      <c r="BP82" s="28">
        <f>U38</f>
        <v>10066.539999999979</v>
      </c>
      <c r="BQ82" s="28">
        <f>V38</f>
        <v>2533.460000000021</v>
      </c>
      <c r="BR82" s="28">
        <f>U11</f>
        <v>12600</v>
      </c>
      <c r="BS82" s="28">
        <f>BR81*2.9</f>
        <v>36540.0000000001</v>
      </c>
      <c r="BT82" s="28">
        <f>AD11</f>
        <v>-3596.9999999999995</v>
      </c>
      <c r="BU82" s="28">
        <f>BS81+BT81</f>
        <v>32943.000000000095</v>
      </c>
      <c r="BV82" s="28">
        <f>BB81-BI81+BU81</f>
        <v>14951.441727496393</v>
      </c>
      <c r="BW82" s="28"/>
      <c r="BX82" s="28"/>
      <c r="BY82" s="28"/>
      <c r="BZ82" s="28" t="s">
        <v>34</v>
      </c>
      <c r="CA82" s="28"/>
      <c r="CB82" s="28"/>
      <c r="CC82" s="28"/>
      <c r="CD82" s="28"/>
      <c r="CE82" s="28"/>
      <c r="CF82" s="28"/>
      <c r="CG82" s="28"/>
      <c r="CH82" s="28"/>
      <c r="CI82" s="80"/>
      <c r="CJ82" s="80"/>
      <c r="CK82" s="80"/>
      <c r="CL82" s="80"/>
      <c r="CM82" s="28">
        <f>CL82*2.9</f>
        <v>0</v>
      </c>
      <c r="CN82" s="28"/>
      <c r="CO82" s="28">
        <f>AE12</f>
        <v>23663</v>
      </c>
      <c r="CP82" s="28">
        <f>BV81-CC81+CO81</f>
        <v>31624.131727496464</v>
      </c>
      <c r="CQ82" s="28"/>
      <c r="CR82" s="28"/>
      <c r="CV82" s="7"/>
      <c r="CW82" s="28" t="s">
        <v>34</v>
      </c>
      <c r="CX82" s="7"/>
      <c r="CY82" s="7"/>
      <c r="CZ82" s="7"/>
      <c r="DA82" s="7"/>
      <c r="DB82" s="7"/>
      <c r="DC82" s="7"/>
      <c r="DD82" s="7"/>
      <c r="DE82" s="7"/>
      <c r="DF82" s="7">
        <f>T40</f>
        <v>410906.74</v>
      </c>
      <c r="DG82" s="28">
        <f>DF81-CI81</f>
        <v>17663.51999999996</v>
      </c>
      <c r="DH82" s="28">
        <f>V40</f>
        <v>1736.4799999999814</v>
      </c>
      <c r="DI82" s="28">
        <f>DG81+DH81</f>
        <v>19399.999999999978</v>
      </c>
      <c r="DJ82" s="28">
        <f>DI81*2.9</f>
        <v>56259.999999999935</v>
      </c>
      <c r="DK82" s="28">
        <f>DJ81-CM81</f>
        <v>28999.99999999985</v>
      </c>
      <c r="DL82" s="28">
        <f>AD13</f>
        <v>-3596.9999999999995</v>
      </c>
      <c r="DM82" s="28">
        <f>DK81+DL81</f>
        <v>25402.99999999986</v>
      </c>
      <c r="DN82" s="28">
        <f>CP81-CZ81+DM81</f>
        <v>11864.741727496337</v>
      </c>
      <c r="DO82" s="28"/>
      <c r="DP82" s="28"/>
      <c r="DQ82" s="28"/>
      <c r="DR82" s="28" t="s">
        <v>34</v>
      </c>
      <c r="DS82" s="7"/>
      <c r="DT82" s="7"/>
      <c r="DU82" s="7"/>
      <c r="DV82" s="7"/>
      <c r="DW82" s="7"/>
      <c r="DX82" s="7"/>
      <c r="DY82" s="7"/>
      <c r="DZ82" s="7"/>
      <c r="EA82" s="7">
        <f>T41</f>
        <v>418007.25</v>
      </c>
      <c r="EB82" s="28">
        <f>U41</f>
        <v>7100.510000000009</v>
      </c>
      <c r="EC82" s="28">
        <f>V41</f>
        <v>899.4899999999907</v>
      </c>
      <c r="ED82" s="28">
        <f>U14</f>
        <v>8000</v>
      </c>
      <c r="EE82" s="28">
        <f>ED81*2.9</f>
        <v>23199.999999999927</v>
      </c>
      <c r="EF82" s="28">
        <f>AD14</f>
        <v>-3596.9999999999995</v>
      </c>
      <c r="EG82" s="28">
        <f>EE81+EF81</f>
        <v>19602.99999999994</v>
      </c>
      <c r="EH82" s="28">
        <f>DN81-DU81+EG81</f>
        <v>23995.651727496275</v>
      </c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>
        <f>EU81-EA81</f>
        <v>6755.379999999888</v>
      </c>
      <c r="EW82" s="28">
        <f>V42</f>
        <v>444.61999999999534</v>
      </c>
      <c r="EX82" s="28">
        <f>EV81+EW81</f>
        <v>7200</v>
      </c>
      <c r="EY82" s="28">
        <f>EX81*2.9</f>
        <v>20880</v>
      </c>
      <c r="EZ82" s="28">
        <f>AD15</f>
        <v>-3596.9999999999995</v>
      </c>
      <c r="FA82" s="28">
        <f>EY81+EZ81</f>
        <v>17283</v>
      </c>
      <c r="FB82" s="28">
        <f>EH81-EO81+EY81+EZ81</f>
        <v>9241.501727496274</v>
      </c>
      <c r="FC82" s="28"/>
      <c r="FD82" s="28"/>
      <c r="FE82" s="28"/>
      <c r="FF82" s="28" t="s">
        <v>34</v>
      </c>
      <c r="FG82" s="28"/>
      <c r="FH82" s="28"/>
      <c r="FI82" s="28"/>
      <c r="FJ82" s="28">
        <f>FN81</f>
        <v>31694.129999999997</v>
      </c>
      <c r="FK82" s="28"/>
      <c r="FL82" s="28"/>
      <c r="FM82" s="28"/>
      <c r="FN82" s="28"/>
      <c r="FO82" s="28">
        <f>T43</f>
        <v>430831.79</v>
      </c>
      <c r="FP82" s="28">
        <f>U43</f>
        <v>6069.159999999974</v>
      </c>
      <c r="FQ82" s="28">
        <f>V43</f>
        <v>730.8400000000256</v>
      </c>
      <c r="FR82" s="28">
        <f>FP81+FQ81</f>
        <v>6800.000000000028</v>
      </c>
      <c r="FS82" s="28">
        <f>FR81*3.05</f>
        <v>20740.000000000084</v>
      </c>
      <c r="FT82" s="28">
        <f>AD16</f>
        <v>-3794.9999999999995</v>
      </c>
      <c r="FU82" s="28">
        <f>FS81+FT81</f>
        <v>16945.00000000008</v>
      </c>
      <c r="FV82" s="28">
        <f>FB81-FI81+FU81</f>
        <v>-3172.3082725036584</v>
      </c>
      <c r="FW82" s="28"/>
      <c r="FX82" s="28"/>
    </row>
    <row r="83" spans="17:180" s="26" customFormat="1" ht="82.5" customHeight="1">
      <c r="Q83" s="25" t="s">
        <v>0</v>
      </c>
      <c r="R83" s="25" t="s">
        <v>1</v>
      </c>
      <c r="S83" s="25" t="s">
        <v>27</v>
      </c>
      <c r="T83" s="25" t="s">
        <v>2</v>
      </c>
      <c r="U83" s="25" t="s">
        <v>102</v>
      </c>
      <c r="V83" s="25" t="s">
        <v>3</v>
      </c>
      <c r="W83" s="25" t="s">
        <v>78</v>
      </c>
      <c r="X83" s="25" t="s">
        <v>87</v>
      </c>
      <c r="Y83" s="25" t="s">
        <v>88</v>
      </c>
      <c r="Z83" s="25" t="s">
        <v>79</v>
      </c>
      <c r="AA83" s="25" t="s">
        <v>35</v>
      </c>
      <c r="AB83" s="25" t="s">
        <v>18</v>
      </c>
      <c r="AC83" s="25" t="s">
        <v>17</v>
      </c>
      <c r="AD83" s="25" t="s">
        <v>19</v>
      </c>
      <c r="AE83" s="25" t="s">
        <v>96</v>
      </c>
      <c r="AF83" s="25" t="s">
        <v>97</v>
      </c>
      <c r="AG83" s="25" t="s">
        <v>100</v>
      </c>
      <c r="AH83" s="25" t="s">
        <v>104</v>
      </c>
      <c r="AI83" s="25" t="s">
        <v>64</v>
      </c>
      <c r="AJ83" s="25" t="s">
        <v>67</v>
      </c>
      <c r="AK83" s="25" t="str">
        <f>AK50</f>
        <v>#</v>
      </c>
      <c r="AL83" s="25" t="str">
        <f aca="true" t="shared" si="63" ref="AL83:CW83">AL50</f>
        <v>Наименование_Точки_Учета</v>
      </c>
      <c r="AM83" s="25" t="str">
        <f t="shared" si="63"/>
        <v>Серийный_№</v>
      </c>
      <c r="AN83" s="25" t="str">
        <f t="shared" si="63"/>
        <v>дата</v>
      </c>
      <c r="AO83" s="25" t="str">
        <f t="shared" si="63"/>
        <v>оплачено в январе 2020</v>
      </c>
      <c r="AP83" s="25" t="str">
        <f t="shared" si="63"/>
        <v>СуммАктЭн</v>
      </c>
      <c r="AQ83" s="25" t="str">
        <f t="shared" si="6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83" s="25" t="str">
        <f t="shared" si="63"/>
        <v>Корректировка показаний 
ПУ за текущий год
(показания ст.ПУ минус показания нов.ПУ на дату монтажа )</v>
      </c>
      <c r="AS83" s="25" t="str">
        <f t="shared" si="63"/>
        <v>Корректировка показаний ПУ за прошлый год
(не включено в сальдо показаний на начало года)</v>
      </c>
      <c r="AT83" s="25" t="str">
        <f t="shared" si="63"/>
        <v>Корректировка показаний ПУ за прошлые периоды
(включено в сальдо показаний на начало года)</v>
      </c>
      <c r="AU83" s="25" t="str">
        <f t="shared" si="63"/>
        <v>Показания счетчиков в расчет</v>
      </c>
      <c r="AV83" s="25" t="str">
        <f t="shared" si="63"/>
        <v>Потребление</v>
      </c>
      <c r="AW83" s="25" t="str">
        <f t="shared" si="63"/>
        <v>Потери, кВт</v>
      </c>
      <c r="AX83" s="25" t="str">
        <f t="shared" si="63"/>
        <v>Потребление+ потери, кВт</v>
      </c>
      <c r="AY83" s="25" t="str">
        <f t="shared" si="63"/>
        <v>Сумма к оплате, руб. тариф 2,90руб./кВт</v>
      </c>
      <c r="AZ83" s="25" t="str">
        <f t="shared" si="63"/>
        <v>к возмещению от п2п3п4п5п6, руб.</v>
      </c>
      <c r="BA83" s="25" t="str">
        <f t="shared" si="63"/>
        <v>Сумаа к начислению по садоводам с учетом возмещения, руб.</v>
      </c>
      <c r="BB83" s="25" t="str">
        <f t="shared" si="63"/>
        <v>Переплата (-)
Долг(+) 
на 01.02.2020</v>
      </c>
      <c r="BC83" s="25" t="str">
        <f t="shared" si="63"/>
        <v>Способ получения показаний:
1=Показания ПУ
2=Показания ПУ с уч.показаний ст.ПУ
РО=расчет.объем показаний
0=Демонтаж счетчика</v>
      </c>
      <c r="BD83" s="25" t="str">
        <f t="shared" si="63"/>
        <v>Вид начисления</v>
      </c>
      <c r="BE83" s="25" t="str">
        <f t="shared" si="63"/>
        <v>#</v>
      </c>
      <c r="BF83" s="25" t="str">
        <f t="shared" si="63"/>
        <v>Наименование_Точки_Учета</v>
      </c>
      <c r="BG83" s="25" t="str">
        <f t="shared" si="63"/>
        <v>Серийный_№</v>
      </c>
      <c r="BH83" s="25" t="str">
        <f t="shared" si="63"/>
        <v>дата</v>
      </c>
      <c r="BI83" s="25" t="str">
        <f t="shared" si="63"/>
        <v>Оплачено в феврале</v>
      </c>
      <c r="BJ83" s="25" t="str">
        <f t="shared" si="63"/>
        <v>СуммАктЭн</v>
      </c>
      <c r="BK83" s="25" t="str">
        <f t="shared" si="6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83" s="25" t="str">
        <f t="shared" si="63"/>
        <v>Корректировка показаний 
ПУ за текущий год
(показания ст.ПУ минус показания нов.ПУ на дату монтажа )</v>
      </c>
      <c r="BM83" s="25" t="str">
        <f t="shared" si="63"/>
        <v>Корректировка показаний ПУ за прошлый год
(не включено в сальдо показаний на начало года)</v>
      </c>
      <c r="BN83" s="25" t="str">
        <f t="shared" si="63"/>
        <v>Корректировка показаний ПУ за прошлые периоды
(включено в сальдо показаний на начало года)</v>
      </c>
      <c r="BO83" s="25" t="str">
        <f t="shared" si="63"/>
        <v>Показания счетчиков в расчет</v>
      </c>
      <c r="BP83" s="25" t="str">
        <f t="shared" si="63"/>
        <v>Потребление</v>
      </c>
      <c r="BQ83" s="25" t="str">
        <f t="shared" si="63"/>
        <v>Потери, кВт</v>
      </c>
      <c r="BR83" s="25" t="str">
        <f t="shared" si="63"/>
        <v>Потребление+ потери, кВт</v>
      </c>
      <c r="BS83" s="25" t="str">
        <f t="shared" si="63"/>
        <v>Сумма к оплате, руб. тариф 2,90руб./кВт</v>
      </c>
      <c r="BT83" s="25" t="str">
        <f t="shared" si="63"/>
        <v>к возмещению от п2п3п4п5п6, руб.</v>
      </c>
      <c r="BU83" s="25" t="str">
        <f t="shared" si="63"/>
        <v>Сумаа к начислению по садоводам с учетом возмещения, руб.</v>
      </c>
      <c r="BV83" s="25" t="str">
        <f t="shared" si="63"/>
        <v>Переплата (-)
Долг(+) 
на 01.03.2020</v>
      </c>
      <c r="BW83" s="25" t="str">
        <f t="shared" si="63"/>
        <v>Способ получения показаний:
1=Показания ПУ
2=Показания ПУ с уч.показаний ст.ПУ
РО=расчет.объем показаний
0=Демонтаж счетчика</v>
      </c>
      <c r="BX83" s="25" t="str">
        <f t="shared" si="63"/>
        <v>Вид начисления</v>
      </c>
      <c r="BY83" s="25" t="str">
        <f t="shared" si="63"/>
        <v>#</v>
      </c>
      <c r="BZ83" s="25" t="str">
        <f t="shared" si="63"/>
        <v>Наименование_Точки_Учета</v>
      </c>
      <c r="CA83" s="25" t="str">
        <f t="shared" si="63"/>
        <v>Серийный_№</v>
      </c>
      <c r="CB83" s="25" t="str">
        <f t="shared" si="63"/>
        <v>дата</v>
      </c>
      <c r="CC83" s="25" t="str">
        <f t="shared" si="63"/>
        <v>Оплачено в марте</v>
      </c>
      <c r="CD83" s="25" t="str">
        <f t="shared" si="63"/>
        <v>СуммАктЭн</v>
      </c>
      <c r="CE83" s="25" t="str">
        <f t="shared" si="63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F83" s="25" t="str">
        <f t="shared" si="63"/>
        <v>Корректировка показаний 
ПУ за текущий год
(показания ст.ПУ минус показания нов.ПУ на дату монтажа )</v>
      </c>
      <c r="CG83" s="25" t="str">
        <f t="shared" si="63"/>
        <v>Корректировка показаний ПУ за прошлый год
(не включено в сальдо показаний на начало года)</v>
      </c>
      <c r="CH83" s="25" t="str">
        <f t="shared" si="63"/>
        <v>Корректировка показаний ПУ за прошлые периоды
(включено в сальдо показаний на начало года)</v>
      </c>
      <c r="CI83" s="86" t="str">
        <f t="shared" si="63"/>
        <v>Показания счетчиков в расчет (показания за февраль 2020 г.)</v>
      </c>
      <c r="CJ83" s="86" t="str">
        <f t="shared" si="63"/>
        <v>Потребление (переход  на GPRS АСКУЭ - по потреблению за февраль 2020 г.)</v>
      </c>
      <c r="CK83" s="86" t="str">
        <f t="shared" si="63"/>
        <v>Потери, кВт</v>
      </c>
      <c r="CL83" s="86" t="str">
        <f t="shared" si="63"/>
        <v>Потребление+ потери, кВт</v>
      </c>
      <c r="CM83" s="25" t="str">
        <f t="shared" si="63"/>
        <v>Сумма к оплате учетом к-та потребления марта к февралю К=0,75, руб. 
тариф 2,90руб./кВт</v>
      </c>
      <c r="CN83" s="25" t="str">
        <f t="shared" si="63"/>
        <v>к возмещению от п2п3п4п5п6, руб.</v>
      </c>
      <c r="CO83" s="25" t="str">
        <f t="shared" si="63"/>
        <v>Сумаа к начислению по садоводам с учетом возмещения, руб.</v>
      </c>
      <c r="CP83" s="25" t="str">
        <f t="shared" si="63"/>
        <v>Переплата (-)
Долг(+) 
на 01.04.2020</v>
      </c>
      <c r="CQ83" s="25" t="str">
        <f t="shared" si="63"/>
        <v>Способ получения показаний:
1=Показания ПУ
2=Показания ПУ с уч.показаний ст.ПУ
РО=расчет.объем показаний
0=Демонтаж счетчика</v>
      </c>
      <c r="CR83" s="25" t="str">
        <f t="shared" si="63"/>
        <v>Вид начисления</v>
      </c>
      <c r="CS83" s="25">
        <f t="shared" si="63"/>
        <v>0</v>
      </c>
      <c r="CT83" s="25">
        <f t="shared" si="63"/>
        <v>0</v>
      </c>
      <c r="CU83" s="25">
        <f t="shared" si="63"/>
        <v>0</v>
      </c>
      <c r="CV83" s="25" t="str">
        <f t="shared" si="63"/>
        <v>#</v>
      </c>
      <c r="CW83" s="25" t="str">
        <f t="shared" si="63"/>
        <v>Наименование_Точки_Учета</v>
      </c>
      <c r="CX83" s="25" t="str">
        <f aca="true" t="shared" si="64" ref="CX83:FD83">CX50</f>
        <v>Серийный_№</v>
      </c>
      <c r="CY83" s="25" t="str">
        <f t="shared" si="64"/>
        <v>дата</v>
      </c>
      <c r="CZ83" s="25" t="str">
        <f t="shared" si="64"/>
        <v>Оплачено в апреле </v>
      </c>
      <c r="DA83" s="25" t="str">
        <f t="shared" si="64"/>
        <v>СуммАктЭн</v>
      </c>
      <c r="DB83" s="25" t="str">
        <f t="shared" si="6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C83" s="25" t="str">
        <f t="shared" si="64"/>
        <v>Корректировка показаний 
ПУ за текущий год
(показания ст.ПУ минус показания нов.ПУ на дату монтажа )</v>
      </c>
      <c r="DD83" s="25" t="str">
        <f t="shared" si="64"/>
        <v>Корректировка показаний ПУ за прошлый год
(не включено в сальдо показаний на начало года)</v>
      </c>
      <c r="DE83" s="25" t="str">
        <f t="shared" si="64"/>
        <v>Корректировка показаний ПУ за прошлые периоды
(включено в сальдо показаний на начало года)</v>
      </c>
      <c r="DF83" s="25" t="str">
        <f t="shared" si="64"/>
        <v>Показания счетчиков в расчет</v>
      </c>
      <c r="DG83" s="86" t="str">
        <f t="shared" si="64"/>
        <v>Потребление, кВт
(за март-апрель)</v>
      </c>
      <c r="DH83" s="86" t="str">
        <f t="shared" si="64"/>
        <v>Потери, кВт
(за март-апрель)</v>
      </c>
      <c r="DI83" s="86" t="str">
        <f t="shared" si="64"/>
        <v>Потребление+ потери, кВт
(за март-апрель)</v>
      </c>
      <c r="DJ83" s="86" t="str">
        <f t="shared" si="64"/>
        <v>Сумма к оплате, руб. тариф 2,90руб./кВт
(за март-апрель)</v>
      </c>
      <c r="DK83" s="25" t="str">
        <f t="shared" si="64"/>
        <v>Сумма к оплате, руб. тариф 2,90руб./кВт
(за апрель)</v>
      </c>
      <c r="DL83" s="25" t="str">
        <f t="shared" si="64"/>
        <v>к возмещению от п2п3п4п5п6, руб.
(за апрель)</v>
      </c>
      <c r="DM83" s="25" t="str">
        <f t="shared" si="64"/>
        <v>Сумаа к начислению по садоводам с учетом возмещения, руб.
(за апрель)</v>
      </c>
      <c r="DN83" s="25" t="str">
        <f t="shared" si="64"/>
        <v>Переплата (-)
Долг(+) 
на 01.05.2020</v>
      </c>
      <c r="DO83" s="25" t="str">
        <f t="shared" si="64"/>
        <v>Способ получения показаний:
1=Показания ПУ
2=Показания ПУ с уч.показаний ст.ПУ
РО=расчет.объем показаний
0=Демонтаж счетчика</v>
      </c>
      <c r="DP83" s="25" t="str">
        <f t="shared" si="64"/>
        <v>Вид начисления</v>
      </c>
      <c r="DQ83" s="25" t="str">
        <f t="shared" si="64"/>
        <v>#</v>
      </c>
      <c r="DR83" s="25" t="str">
        <f t="shared" si="64"/>
        <v>Наименование_Точки_Учета</v>
      </c>
      <c r="DS83" s="25" t="str">
        <f t="shared" si="64"/>
        <v>Серийный_№</v>
      </c>
      <c r="DT83" s="25" t="str">
        <f t="shared" si="64"/>
        <v>дата</v>
      </c>
      <c r="DU83" s="25" t="str">
        <f t="shared" si="64"/>
        <v>оплачено в мае</v>
      </c>
      <c r="DV83" s="25" t="str">
        <f t="shared" si="64"/>
        <v>СуммАктЭн</v>
      </c>
      <c r="DW83" s="25" t="str">
        <f t="shared" si="6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X83" s="25" t="str">
        <f t="shared" si="64"/>
        <v>Корректировка показаний 
ПУ за текущий год
(показания ст.ПУ минус показания нов.ПУ на дату монтажа )</v>
      </c>
      <c r="DY83" s="25" t="str">
        <f t="shared" si="64"/>
        <v>Корректировка показаний ПУ за прошлый год
(не включено в сальдо показаний на начало года)</v>
      </c>
      <c r="DZ83" s="25" t="str">
        <f t="shared" si="64"/>
        <v>Корректировка показаний ПУ за прошлые периоды
(включено в сальдо показаний на начало года)</v>
      </c>
      <c r="EA83" s="25" t="str">
        <f t="shared" si="64"/>
        <v>Показания счетчиков в расчет</v>
      </c>
      <c r="EB83" s="25" t="str">
        <f t="shared" si="64"/>
        <v>Потребление, кВт
</v>
      </c>
      <c r="EC83" s="25" t="str">
        <f t="shared" si="64"/>
        <v>Потери, кВт
</v>
      </c>
      <c r="ED83" s="25" t="str">
        <f t="shared" si="64"/>
        <v>Потребление+ потери, кВт
</v>
      </c>
      <c r="EE83" s="25" t="str">
        <f t="shared" si="64"/>
        <v>Сумма к оплате, руб. тариф 3,05руб./кВт
</v>
      </c>
      <c r="EF83" s="25" t="str">
        <f t="shared" si="64"/>
        <v>к возмещению от п2п3п4п5п6 (использование СН), руб.
</v>
      </c>
      <c r="EG83" s="25" t="str">
        <f t="shared" si="64"/>
        <v>Сумаа к начислению по садоводам с учетом возмещения, руб.
</v>
      </c>
      <c r="EH83" s="25" t="str">
        <f t="shared" si="64"/>
        <v>Переплата (-)
Долг(+) 
на 01.06.2020</v>
      </c>
      <c r="EI83" s="25" t="str">
        <f t="shared" si="64"/>
        <v>Способ получения показаний:
1=Показания ПУ
2=Показания ПУ с уч.показаний ст.ПУ
РО=расчет.объем показаний
0=Демонтаж счетчика</v>
      </c>
      <c r="EJ83" s="25" t="str">
        <f t="shared" si="64"/>
        <v>Вид начисления</v>
      </c>
      <c r="EK83" s="25" t="str">
        <f t="shared" si="64"/>
        <v>#</v>
      </c>
      <c r="EL83" s="25" t="str">
        <f t="shared" si="64"/>
        <v>Наименование_Точки_Учета</v>
      </c>
      <c r="EM83" s="25" t="str">
        <f t="shared" si="64"/>
        <v>Серийный_№</v>
      </c>
      <c r="EN83" s="25" t="str">
        <f t="shared" si="64"/>
        <v>дата</v>
      </c>
      <c r="EO83" s="25" t="str">
        <f t="shared" si="64"/>
        <v>оплачено в июне 2020</v>
      </c>
      <c r="EP83" s="25" t="str">
        <f t="shared" si="64"/>
        <v>СуммАктЭн</v>
      </c>
      <c r="EQ83" s="25" t="str">
        <f t="shared" si="6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R83" s="25" t="str">
        <f t="shared" si="64"/>
        <v>Корректировка показаний 
ПУ за текущий год
(показания ст.ПУ минус показания нов.ПУ на дату монтажа )</v>
      </c>
      <c r="ES83" s="25" t="str">
        <f t="shared" si="64"/>
        <v>Корректировка показаний ПУ за прошлый год
(не включено в сальдо показаний на начало года)</v>
      </c>
      <c r="ET83" s="25" t="str">
        <f t="shared" si="64"/>
        <v>Корректировка показаний ПУ за прошлые периоды
(включено в сальдо показаний на начало года)</v>
      </c>
      <c r="EU83" s="25" t="str">
        <f t="shared" si="64"/>
        <v>Показания счетчиков в расчет</v>
      </c>
      <c r="EV83" s="25" t="str">
        <f t="shared" si="64"/>
        <v>Потребление, кВт
</v>
      </c>
      <c r="EW83" s="25" t="str">
        <f t="shared" si="64"/>
        <v>Потери, кВт
</v>
      </c>
      <c r="EX83" s="25" t="str">
        <f t="shared" si="64"/>
        <v>Потребление+ потери, кВт
</v>
      </c>
      <c r="EY83" s="25" t="str">
        <f t="shared" si="64"/>
        <v>Сумма к оплате, руб. тариф 2,90руб./кВт
</v>
      </c>
      <c r="EZ83" s="25" t="str">
        <f t="shared" si="64"/>
        <v>к возмещению от п2п3п4п5п6 (использование СН), руб.
</v>
      </c>
      <c r="FA83" s="25" t="str">
        <f t="shared" si="64"/>
        <v>Сумаа к начислению по садоводам с учетом возмещения, руб.
</v>
      </c>
      <c r="FB83" s="25" t="str">
        <f t="shared" si="64"/>
        <v>Переплата (-)
Долг(+) 
на 01.07.2020</v>
      </c>
      <c r="FC83" s="25" t="str">
        <f t="shared" si="64"/>
        <v>Способ получения показаний:
1=Показания ПУ
2=Показания ПУ с уч.показаний ст.ПУ
РО=расчет.объем показаний
0=Демонтаж счетчика</v>
      </c>
      <c r="FD83" s="25" t="str">
        <f t="shared" si="64"/>
        <v>Вид начисления</v>
      </c>
      <c r="FE83" s="25" t="str">
        <f>FE50</f>
        <v>#</v>
      </c>
      <c r="FF83" s="25" t="str">
        <f aca="true" t="shared" si="65" ref="FF83:FX83">FF50</f>
        <v>Наименование_Точки_Учета</v>
      </c>
      <c r="FG83" s="25" t="str">
        <f t="shared" si="65"/>
        <v>Серийный_№</v>
      </c>
      <c r="FH83" s="25" t="str">
        <f t="shared" si="65"/>
        <v>дата</v>
      </c>
      <c r="FI83" s="25" t="str">
        <f t="shared" si="65"/>
        <v>оплачено в июле 2020</v>
      </c>
      <c r="FJ83" s="25" t="str">
        <f t="shared" si="65"/>
        <v>СуммАктЭн</v>
      </c>
      <c r="FK83" s="25" t="str">
        <f t="shared" si="6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FL83" s="25" t="str">
        <f t="shared" si="65"/>
        <v>Корректировка показаний 
ПУ за текущий год
(показания ст.ПУ минус показания нов.ПУ на дату монтажа )</v>
      </c>
      <c r="FM83" s="25" t="str">
        <f t="shared" si="65"/>
        <v>Корректировка показаний ПУ за прошлый год
(не включено в сальдо показаний на начало года)</v>
      </c>
      <c r="FN83" s="25" t="str">
        <f t="shared" si="65"/>
        <v>Корректировка показаний ПУ за прошлые периоды
(включено в сальдо показаний на начало года)</v>
      </c>
      <c r="FO83" s="25" t="str">
        <f t="shared" si="65"/>
        <v>Показания счетчиков в расчет</v>
      </c>
      <c r="FP83" s="25" t="str">
        <f t="shared" si="65"/>
        <v>Потребление, кВт
</v>
      </c>
      <c r="FQ83" s="25" t="str">
        <f t="shared" si="65"/>
        <v>Потери, кВт
</v>
      </c>
      <c r="FR83" s="25" t="str">
        <f t="shared" si="65"/>
        <v>Потребление+ потери, кВт
</v>
      </c>
      <c r="FS83" s="25" t="str">
        <f t="shared" si="65"/>
        <v>Сумма к оплате, руб. тариф 3,05руб./кВт
</v>
      </c>
      <c r="FT83" s="25" t="str">
        <f t="shared" si="65"/>
        <v>к возмещению от п2п3п4п5п6 (использование СН), руб.
</v>
      </c>
      <c r="FU83" s="25" t="str">
        <f t="shared" si="65"/>
        <v>Сумаа к начислению по садоводам с учетом возмещения, руб.
</v>
      </c>
      <c r="FV83" s="25" t="str">
        <f t="shared" si="65"/>
        <v>Переплата (-)
Долг(+) 
на 01.08.2020</v>
      </c>
      <c r="FW83" s="25" t="str">
        <f t="shared" si="65"/>
        <v>Способ получения показаний:
1=Показания ПУ
2=Показания ПУ с уч.показаний ст.ПУ
РО=расчет.объем показаний
0=Демонтаж счетчика</v>
      </c>
      <c r="FX83" s="25" t="str">
        <f t="shared" si="65"/>
        <v>Вид начисления</v>
      </c>
    </row>
  </sheetData>
  <sheetProtection/>
  <mergeCells count="15">
    <mergeCell ref="Q1:X1"/>
    <mergeCell ref="Y2:AB2"/>
    <mergeCell ref="AC2:AF2"/>
    <mergeCell ref="AG2:AJ2"/>
    <mergeCell ref="AK2:AN2"/>
    <mergeCell ref="Y6:AE6"/>
    <mergeCell ref="DQ49:EJ49"/>
    <mergeCell ref="EK49:FD49"/>
    <mergeCell ref="FE49:FX49"/>
    <mergeCell ref="CI48:CL48"/>
    <mergeCell ref="Q49:AJ49"/>
    <mergeCell ref="AK49:BD49"/>
    <mergeCell ref="BE49:BX49"/>
    <mergeCell ref="BY49:CR49"/>
    <mergeCell ref="CV49:DP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colBreaks count="1" manualBreakCount="1">
    <brk id="160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2020-08-14T15:23:14Z</cp:lastPrinted>
  <dcterms:created xsi:type="dcterms:W3CDTF">2014-12-21T06:03:52Z</dcterms:created>
  <dcterms:modified xsi:type="dcterms:W3CDTF">2020-08-14T15:25:28Z</dcterms:modified>
  <cp:category/>
  <cp:version/>
  <cp:contentType/>
  <cp:contentStatus/>
</cp:coreProperties>
</file>