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\мои документы\СНТ Поляна\Электрификация\ЭЛЕКТРОЭНЕРГИИ ПОТРЕБЛЕНИЕ\П1 ПОТРЕБЛЕНИЕ  ЭЭ  Б и П\"/>
    </mc:Choice>
  </mc:AlternateContent>
  <bookViews>
    <workbookView xWindow="240" yWindow="75" windowWidth="15480" windowHeight="11640" activeTab="4"/>
  </bookViews>
  <sheets>
    <sheet name="июль 2020" sheetId="55" r:id="rId1"/>
    <sheet name="август 2020 " sheetId="56" r:id="rId2"/>
    <sheet name="сентябрь 2020" sheetId="57" r:id="rId3"/>
    <sheet name="окт 2020" sheetId="58" r:id="rId4"/>
    <sheet name="декабрь2020" sheetId="59" r:id="rId5"/>
    <sheet name="Лист2" sheetId="52" r:id="rId6"/>
  </sheets>
  <definedNames>
    <definedName name="_xlnm.Print_Area" localSheetId="1">'август 2020 '!$A$1:$HX$86</definedName>
    <definedName name="_xlnm.Print_Area" localSheetId="4">декабрь2020!$A$1:$JT$91</definedName>
    <definedName name="_xlnm.Print_Area" localSheetId="0">'июль 2020'!$A$1:$ID$83</definedName>
    <definedName name="_xlnm.Print_Area" localSheetId="3">'окт 2020'!$A$1:$IF$91</definedName>
    <definedName name="_xlnm.Print_Area" localSheetId="2">'сентябрь 2020'!$A$1:$HY$91</definedName>
  </definedNames>
  <calcPr calcId="162913"/>
</workbook>
</file>

<file path=xl/calcChain.xml><?xml version="1.0" encoding="utf-8"?>
<calcChain xmlns="http://schemas.openxmlformats.org/spreadsheetml/2006/main">
  <c r="JE89" i="59" l="1"/>
  <c r="JR90" i="59" s="1"/>
  <c r="JR52" i="59"/>
  <c r="JR53" i="59"/>
  <c r="JR54" i="59"/>
  <c r="JR55" i="59"/>
  <c r="JR56" i="59"/>
  <c r="JR57" i="59"/>
  <c r="JR58" i="59"/>
  <c r="JR59" i="59"/>
  <c r="JR60" i="59"/>
  <c r="JR61" i="59"/>
  <c r="JR62" i="59"/>
  <c r="JR63" i="59"/>
  <c r="JR64" i="59"/>
  <c r="JR65" i="59"/>
  <c r="JR66" i="59"/>
  <c r="JR67" i="59"/>
  <c r="JR68" i="59"/>
  <c r="JR69" i="59"/>
  <c r="JR70" i="59"/>
  <c r="JR71" i="59"/>
  <c r="JR72" i="59"/>
  <c r="JR73" i="59"/>
  <c r="JR74" i="59"/>
  <c r="JR75" i="59"/>
  <c r="JR76" i="59"/>
  <c r="JR77" i="59"/>
  <c r="JR78" i="59"/>
  <c r="JR79" i="59"/>
  <c r="JR80" i="59"/>
  <c r="JR81" i="59"/>
  <c r="JR82" i="59"/>
  <c r="JR83" i="59"/>
  <c r="JR84" i="59"/>
  <c r="JR85" i="59"/>
  <c r="JR86" i="59"/>
  <c r="JR87" i="59"/>
  <c r="JR88" i="59"/>
  <c r="JR51" i="59"/>
  <c r="JQ90" i="59"/>
  <c r="JQ52" i="59"/>
  <c r="JQ53" i="59"/>
  <c r="JQ54" i="59"/>
  <c r="JQ55" i="59"/>
  <c r="JQ56" i="59"/>
  <c r="JQ57" i="59"/>
  <c r="JQ58" i="59"/>
  <c r="JQ59" i="59"/>
  <c r="JQ60" i="59"/>
  <c r="JQ61" i="59"/>
  <c r="JQ62" i="59"/>
  <c r="JQ63" i="59"/>
  <c r="JQ64" i="59"/>
  <c r="JQ65" i="59"/>
  <c r="JQ66" i="59"/>
  <c r="JQ67" i="59"/>
  <c r="JQ68" i="59"/>
  <c r="JQ69" i="59"/>
  <c r="JQ70" i="59"/>
  <c r="JQ71" i="59"/>
  <c r="JQ72" i="59"/>
  <c r="JQ73" i="59"/>
  <c r="JQ74" i="59"/>
  <c r="JQ75" i="59"/>
  <c r="JQ76" i="59"/>
  <c r="JQ77" i="59"/>
  <c r="JQ78" i="59"/>
  <c r="JQ79" i="59"/>
  <c r="JQ80" i="59"/>
  <c r="JQ81" i="59"/>
  <c r="JQ82" i="59"/>
  <c r="JQ83" i="59"/>
  <c r="JQ84" i="59"/>
  <c r="JQ85" i="59"/>
  <c r="JQ86" i="59"/>
  <c r="JQ87" i="59"/>
  <c r="JQ88" i="59"/>
  <c r="JQ51" i="59"/>
  <c r="JP90" i="59"/>
  <c r="JP52" i="59"/>
  <c r="JP53" i="59"/>
  <c r="JP54" i="59"/>
  <c r="JP55" i="59"/>
  <c r="JP56" i="59"/>
  <c r="JP57" i="59"/>
  <c r="JP58" i="59"/>
  <c r="JP59" i="59"/>
  <c r="JP60" i="59"/>
  <c r="JP61" i="59"/>
  <c r="JP62" i="59"/>
  <c r="JP63" i="59"/>
  <c r="JP64" i="59"/>
  <c r="JP65" i="59"/>
  <c r="JP66" i="59"/>
  <c r="JP67" i="59"/>
  <c r="JP68" i="59"/>
  <c r="JP69" i="59"/>
  <c r="JP70" i="59"/>
  <c r="JP71" i="59"/>
  <c r="JP72" i="59"/>
  <c r="JP73" i="59"/>
  <c r="JP74" i="59"/>
  <c r="JP75" i="59"/>
  <c r="JP76" i="59"/>
  <c r="JP77" i="59"/>
  <c r="JP78" i="59"/>
  <c r="JP79" i="59"/>
  <c r="JP80" i="59"/>
  <c r="JP81" i="59"/>
  <c r="JP82" i="59"/>
  <c r="JP83" i="59"/>
  <c r="JP84" i="59"/>
  <c r="JP85" i="59"/>
  <c r="JP86" i="59"/>
  <c r="JP87" i="59"/>
  <c r="JP88" i="59"/>
  <c r="JP51" i="59"/>
  <c r="JO90" i="59"/>
  <c r="JO52" i="59"/>
  <c r="JO53" i="59"/>
  <c r="JO54" i="59"/>
  <c r="JO55" i="59"/>
  <c r="JO56" i="59"/>
  <c r="JO57" i="59"/>
  <c r="JO58" i="59"/>
  <c r="JO59" i="59"/>
  <c r="JO60" i="59"/>
  <c r="JO61" i="59"/>
  <c r="JO62" i="59"/>
  <c r="JO63" i="59"/>
  <c r="JO64" i="59"/>
  <c r="JO65" i="59"/>
  <c r="JO66" i="59"/>
  <c r="JO67" i="59"/>
  <c r="JO68" i="59"/>
  <c r="JO69" i="59"/>
  <c r="JO70" i="59"/>
  <c r="JO71" i="59"/>
  <c r="JO72" i="59"/>
  <c r="JO73" i="59"/>
  <c r="JO74" i="59"/>
  <c r="JO75" i="59"/>
  <c r="JO76" i="59"/>
  <c r="JO77" i="59"/>
  <c r="JO78" i="59"/>
  <c r="JO79" i="59"/>
  <c r="JO80" i="59"/>
  <c r="JO81" i="59"/>
  <c r="JO82" i="59"/>
  <c r="JO83" i="59"/>
  <c r="JO84" i="59"/>
  <c r="JO85" i="59"/>
  <c r="JO86" i="59"/>
  <c r="JO87" i="59"/>
  <c r="JO88" i="59"/>
  <c r="JO51" i="59"/>
  <c r="JN90" i="59"/>
  <c r="JN52" i="59"/>
  <c r="JN53" i="59"/>
  <c r="JN54" i="59"/>
  <c r="JN55" i="59"/>
  <c r="JN56" i="59"/>
  <c r="JN57" i="59"/>
  <c r="JN58" i="59"/>
  <c r="JN59" i="59"/>
  <c r="JN60" i="59"/>
  <c r="JN61" i="59"/>
  <c r="JN62" i="59"/>
  <c r="JN63" i="59"/>
  <c r="JN64" i="59"/>
  <c r="JN65" i="59"/>
  <c r="JN66" i="59"/>
  <c r="JN67" i="59"/>
  <c r="JN68" i="59"/>
  <c r="JN69" i="59"/>
  <c r="JN70" i="59"/>
  <c r="JN71" i="59"/>
  <c r="JN72" i="59"/>
  <c r="JN73" i="59"/>
  <c r="JN74" i="59"/>
  <c r="JN75" i="59"/>
  <c r="JN76" i="59"/>
  <c r="JN77" i="59"/>
  <c r="JN78" i="59"/>
  <c r="JN79" i="59"/>
  <c r="JN80" i="59"/>
  <c r="JN81" i="59"/>
  <c r="JN82" i="59"/>
  <c r="JN83" i="59"/>
  <c r="JN84" i="59"/>
  <c r="JN85" i="59"/>
  <c r="JN86" i="59"/>
  <c r="JN87" i="59"/>
  <c r="JN88" i="59"/>
  <c r="JN51" i="59"/>
  <c r="JM90" i="59"/>
  <c r="JM52" i="59"/>
  <c r="JM53" i="59"/>
  <c r="JM54" i="59"/>
  <c r="JM55" i="59"/>
  <c r="JM56" i="59"/>
  <c r="JM57" i="59"/>
  <c r="JM58" i="59"/>
  <c r="JM59" i="59"/>
  <c r="JM60" i="59"/>
  <c r="JM61" i="59"/>
  <c r="JM62" i="59"/>
  <c r="JM63" i="59"/>
  <c r="JM64" i="59"/>
  <c r="JM65" i="59"/>
  <c r="JM66" i="59"/>
  <c r="JM67" i="59"/>
  <c r="JM68" i="59"/>
  <c r="JM69" i="59"/>
  <c r="JM70" i="59"/>
  <c r="JM71" i="59"/>
  <c r="JM72" i="59"/>
  <c r="JM73" i="59"/>
  <c r="JM74" i="59"/>
  <c r="JM75" i="59"/>
  <c r="JM76" i="59"/>
  <c r="JM77" i="59"/>
  <c r="JM78" i="59"/>
  <c r="JM79" i="59"/>
  <c r="JM80" i="59"/>
  <c r="JM81" i="59"/>
  <c r="JM82" i="59"/>
  <c r="JM83" i="59"/>
  <c r="JM84" i="59"/>
  <c r="JM85" i="59"/>
  <c r="JM86" i="59"/>
  <c r="JM87" i="59"/>
  <c r="JM88" i="59"/>
  <c r="JM51" i="59"/>
  <c r="AE21" i="59"/>
  <c r="AD21" i="59"/>
  <c r="AC21" i="59"/>
  <c r="AB21" i="59"/>
  <c r="AA21" i="59"/>
  <c r="Y21" i="59"/>
  <c r="V48" i="59"/>
  <c r="U48" i="59"/>
  <c r="V34" i="59" s="1"/>
  <c r="X34" i="59" s="1"/>
  <c r="X33" i="59"/>
  <c r="U34" i="59"/>
  <c r="X20" i="59"/>
  <c r="V21" i="59"/>
  <c r="X21" i="59" s="1"/>
  <c r="U21" i="59"/>
  <c r="JL90" i="59"/>
  <c r="JL52" i="59"/>
  <c r="JL53" i="59"/>
  <c r="JL54" i="59"/>
  <c r="JL55" i="59"/>
  <c r="JL56" i="59"/>
  <c r="JL57" i="59"/>
  <c r="JL58" i="59"/>
  <c r="JL59" i="59"/>
  <c r="JL60" i="59"/>
  <c r="JL61" i="59"/>
  <c r="JL62" i="59"/>
  <c r="JL63" i="59"/>
  <c r="JL64" i="59"/>
  <c r="JL65" i="59"/>
  <c r="JL66" i="59"/>
  <c r="JL67" i="59"/>
  <c r="JL68" i="59"/>
  <c r="JL69" i="59"/>
  <c r="JL70" i="59"/>
  <c r="JL71" i="59"/>
  <c r="JL72" i="59"/>
  <c r="JL73" i="59"/>
  <c r="JL74" i="59"/>
  <c r="JL75" i="59"/>
  <c r="JL76" i="59"/>
  <c r="JL77" i="59"/>
  <c r="JL78" i="59"/>
  <c r="JL79" i="59"/>
  <c r="JL80" i="59"/>
  <c r="JL81" i="59"/>
  <c r="JL82" i="59"/>
  <c r="JL83" i="59"/>
  <c r="JL84" i="59"/>
  <c r="JL85" i="59"/>
  <c r="JL86" i="59"/>
  <c r="JL87" i="59"/>
  <c r="JL88" i="59"/>
  <c r="JL51" i="59"/>
  <c r="JA91" i="59"/>
  <c r="JB91" i="59"/>
  <c r="JC91" i="59"/>
  <c r="JD91" i="59"/>
  <c r="JE91" i="59"/>
  <c r="JF91" i="59"/>
  <c r="JG91" i="59"/>
  <c r="JH91" i="59"/>
  <c r="JI91" i="59"/>
  <c r="JJ91" i="59"/>
  <c r="JK91" i="59"/>
  <c r="JL91" i="59"/>
  <c r="JM91" i="59"/>
  <c r="JN91" i="59"/>
  <c r="JO91" i="59"/>
  <c r="JP91" i="59"/>
  <c r="JQ91" i="59"/>
  <c r="JR91" i="59"/>
  <c r="JS91" i="59"/>
  <c r="JT91" i="59"/>
  <c r="JL89" i="59" l="1"/>
  <c r="AD20" i="59"/>
  <c r="AC20" i="59"/>
  <c r="AB20" i="59"/>
  <c r="IG91" i="59"/>
  <c r="IH91" i="59"/>
  <c r="II91" i="59"/>
  <c r="IJ91" i="59"/>
  <c r="IK91" i="59"/>
  <c r="IL91" i="59"/>
  <c r="IM91" i="59"/>
  <c r="IN91" i="59"/>
  <c r="IO91" i="59"/>
  <c r="IP91" i="59"/>
  <c r="IQ91" i="59"/>
  <c r="IR91" i="59"/>
  <c r="IS91" i="59"/>
  <c r="IT91" i="59"/>
  <c r="IU91" i="59"/>
  <c r="IV91" i="59"/>
  <c r="IW91" i="59"/>
  <c r="IX91" i="59"/>
  <c r="IY91" i="59"/>
  <c r="IZ91" i="59"/>
  <c r="IR52" i="59"/>
  <c r="IR53" i="59"/>
  <c r="IR54" i="59"/>
  <c r="IR55" i="59"/>
  <c r="IR56" i="59"/>
  <c r="IR57" i="59"/>
  <c r="IR58" i="59"/>
  <c r="IR59" i="59"/>
  <c r="IR60" i="59"/>
  <c r="IR61" i="59"/>
  <c r="IR62" i="59"/>
  <c r="IR63" i="59"/>
  <c r="IR64" i="59"/>
  <c r="IR65" i="59"/>
  <c r="IR66" i="59"/>
  <c r="IR67" i="59"/>
  <c r="IR68" i="59"/>
  <c r="IR69" i="59"/>
  <c r="IR70" i="59"/>
  <c r="IR71" i="59"/>
  <c r="IR72" i="59"/>
  <c r="IR73" i="59"/>
  <c r="IR74" i="59"/>
  <c r="IR75" i="59"/>
  <c r="IR76" i="59"/>
  <c r="IR77" i="59"/>
  <c r="IR78" i="59"/>
  <c r="IR79" i="59"/>
  <c r="IR80" i="59"/>
  <c r="IR81" i="59"/>
  <c r="IR82" i="59"/>
  <c r="IR83" i="59"/>
  <c r="IR84" i="59"/>
  <c r="IR85" i="59"/>
  <c r="IR86" i="59"/>
  <c r="IR87" i="59"/>
  <c r="IR88" i="59"/>
  <c r="IR51" i="59"/>
  <c r="IL89" i="59"/>
  <c r="IM89" i="59"/>
  <c r="IN89" i="59"/>
  <c r="IO89" i="59"/>
  <c r="IP89" i="59"/>
  <c r="IQ89" i="59"/>
  <c r="IK89" i="59"/>
  <c r="JM89" i="59" l="1"/>
  <c r="JN89" i="59"/>
  <c r="IR89" i="59"/>
  <c r="IV90" i="59"/>
  <c r="IF91" i="59"/>
  <c r="IE91" i="59"/>
  <c r="ID91" i="59"/>
  <c r="IC91" i="59"/>
  <c r="IB91" i="59"/>
  <c r="IA91" i="59"/>
  <c r="HZ91" i="59"/>
  <c r="HY91" i="59"/>
  <c r="HX91" i="59"/>
  <c r="HW91" i="59"/>
  <c r="HV91" i="59"/>
  <c r="HU91" i="59"/>
  <c r="HT91" i="59"/>
  <c r="HS91" i="59"/>
  <c r="HR91" i="59"/>
  <c r="HQ91" i="59"/>
  <c r="HP91" i="59"/>
  <c r="HO91" i="59"/>
  <c r="HN91" i="59"/>
  <c r="HM91" i="59"/>
  <c r="HL91" i="59"/>
  <c r="HK91" i="59"/>
  <c r="HJ91" i="59"/>
  <c r="HI91" i="59"/>
  <c r="HH91" i="59"/>
  <c r="HG91" i="59"/>
  <c r="HF91" i="59"/>
  <c r="HE91" i="59"/>
  <c r="HD91" i="59"/>
  <c r="HC91" i="59"/>
  <c r="HB91" i="59"/>
  <c r="HA91" i="59"/>
  <c r="GZ91" i="59"/>
  <c r="GY91" i="59"/>
  <c r="GX91" i="59"/>
  <c r="GW91" i="59"/>
  <c r="GV91" i="59"/>
  <c r="GU91" i="59"/>
  <c r="GT91" i="59"/>
  <c r="GS91" i="59"/>
  <c r="GR91" i="59"/>
  <c r="GQ91" i="59"/>
  <c r="GP91" i="59"/>
  <c r="GO91" i="59"/>
  <c r="GN91" i="59"/>
  <c r="GM91" i="59"/>
  <c r="GL91" i="59"/>
  <c r="GK91" i="59"/>
  <c r="GJ91" i="59"/>
  <c r="GI91" i="59"/>
  <c r="GH91" i="59"/>
  <c r="GG91" i="59"/>
  <c r="GF91" i="59"/>
  <c r="GE91" i="59"/>
  <c r="GD91" i="59"/>
  <c r="GC91" i="59"/>
  <c r="GB91" i="59"/>
  <c r="GA91" i="59"/>
  <c r="FZ91" i="59"/>
  <c r="FY91" i="59"/>
  <c r="FX91" i="59"/>
  <c r="FW91" i="59"/>
  <c r="FV91" i="59"/>
  <c r="FU91" i="59"/>
  <c r="FT91" i="59"/>
  <c r="FS91" i="59"/>
  <c r="FR91" i="59"/>
  <c r="FQ91" i="59"/>
  <c r="FP91" i="59"/>
  <c r="FO91" i="59"/>
  <c r="FN91" i="59"/>
  <c r="FM91" i="59"/>
  <c r="FL91" i="59"/>
  <c r="FK91" i="59"/>
  <c r="FJ91" i="59"/>
  <c r="FI91" i="59"/>
  <c r="FH91" i="59"/>
  <c r="FG91" i="59"/>
  <c r="FF91" i="59"/>
  <c r="FE91" i="59"/>
  <c r="FD91" i="59"/>
  <c r="FC91" i="59"/>
  <c r="FB91" i="59"/>
  <c r="FA91" i="59"/>
  <c r="EZ91" i="59"/>
  <c r="EY91" i="59"/>
  <c r="EX91" i="59"/>
  <c r="EW91" i="59"/>
  <c r="EV91" i="59"/>
  <c r="EU91" i="59"/>
  <c r="ET91" i="59"/>
  <c r="ES91" i="59"/>
  <c r="ER91" i="59"/>
  <c r="EQ91" i="59"/>
  <c r="EP91" i="59"/>
  <c r="EO91" i="59"/>
  <c r="EN91" i="59"/>
  <c r="EM91" i="59"/>
  <c r="EL91" i="59"/>
  <c r="EK91" i="59"/>
  <c r="EJ91" i="59"/>
  <c r="EI91" i="59"/>
  <c r="EH91" i="59"/>
  <c r="EG91" i="59"/>
  <c r="EF91" i="59"/>
  <c r="EE91" i="59"/>
  <c r="ED91" i="59"/>
  <c r="EC91" i="59"/>
  <c r="EB91" i="59"/>
  <c r="EA91" i="59"/>
  <c r="DZ91" i="59"/>
  <c r="DY91" i="59"/>
  <c r="DX91" i="59"/>
  <c r="DW91" i="59"/>
  <c r="DV91" i="59"/>
  <c r="DU91" i="59"/>
  <c r="DT91" i="59"/>
  <c r="DS91" i="59"/>
  <c r="DR91" i="59"/>
  <c r="DQ91" i="59"/>
  <c r="DP91" i="59"/>
  <c r="DO91" i="59"/>
  <c r="DN91" i="59"/>
  <c r="DM91" i="59"/>
  <c r="DL91" i="59"/>
  <c r="DK91" i="59"/>
  <c r="DJ91" i="59"/>
  <c r="DI91" i="59"/>
  <c r="DH91" i="59"/>
  <c r="DG91" i="59"/>
  <c r="DF91" i="59"/>
  <c r="DE91" i="59"/>
  <c r="DD91" i="59"/>
  <c r="DC91" i="59"/>
  <c r="DB91" i="59"/>
  <c r="DA91" i="59"/>
  <c r="CZ91" i="59"/>
  <c r="CY91" i="59"/>
  <c r="CX91" i="59"/>
  <c r="CW91" i="59"/>
  <c r="CV91" i="59"/>
  <c r="CU91" i="59"/>
  <c r="CT91" i="59"/>
  <c r="CS91" i="59"/>
  <c r="CR91" i="59"/>
  <c r="CQ91" i="59"/>
  <c r="CP91" i="59"/>
  <c r="CO91" i="59"/>
  <c r="CN91" i="59"/>
  <c r="CM91" i="59"/>
  <c r="CL91" i="59"/>
  <c r="CK91" i="59"/>
  <c r="CJ91" i="59"/>
  <c r="CI91" i="59"/>
  <c r="CH91" i="59"/>
  <c r="CG91" i="59"/>
  <c r="CF91" i="59"/>
  <c r="CE91" i="59"/>
  <c r="CD91" i="59"/>
  <c r="CC91" i="59"/>
  <c r="CB91" i="59"/>
  <c r="CA91" i="59"/>
  <c r="BZ91" i="59"/>
  <c r="BY91" i="59"/>
  <c r="BX91" i="59"/>
  <c r="BW91" i="59"/>
  <c r="BV91" i="59"/>
  <c r="BU91" i="59"/>
  <c r="BT91" i="59"/>
  <c r="BS91" i="59"/>
  <c r="BR91" i="59"/>
  <c r="BQ91" i="59"/>
  <c r="BP91" i="59"/>
  <c r="BO91" i="59"/>
  <c r="BN91" i="59"/>
  <c r="BM91" i="59"/>
  <c r="BL91" i="59"/>
  <c r="BK91" i="59"/>
  <c r="BJ91" i="59"/>
  <c r="BI91" i="59"/>
  <c r="BH91" i="59"/>
  <c r="BG91" i="59"/>
  <c r="BF91" i="59"/>
  <c r="BE91" i="59"/>
  <c r="BD91" i="59"/>
  <c r="BC91" i="59"/>
  <c r="BB91" i="59"/>
  <c r="BA91" i="59"/>
  <c r="AZ91" i="59"/>
  <c r="AY91" i="59"/>
  <c r="AX91" i="59"/>
  <c r="AW91" i="59"/>
  <c r="AV91" i="59"/>
  <c r="AU91" i="59"/>
  <c r="AT91" i="59"/>
  <c r="AS91" i="59"/>
  <c r="AR91" i="59"/>
  <c r="AQ91" i="59"/>
  <c r="AP91" i="59"/>
  <c r="AO91" i="59"/>
  <c r="AN91" i="59"/>
  <c r="AM91" i="59"/>
  <c r="AL91" i="59"/>
  <c r="AK91" i="59"/>
  <c r="HW90" i="59"/>
  <c r="FO90" i="59"/>
  <c r="EA90" i="59"/>
  <c r="DF90" i="59"/>
  <c r="CM90" i="59"/>
  <c r="HW89" i="59"/>
  <c r="HV89" i="59"/>
  <c r="HU89" i="59"/>
  <c r="HT89" i="59"/>
  <c r="HS89" i="59"/>
  <c r="HR89" i="59"/>
  <c r="HQ89" i="59"/>
  <c r="HC89" i="59"/>
  <c r="HB89" i="59"/>
  <c r="HA89" i="59"/>
  <c r="GZ89" i="59"/>
  <c r="GY89" i="59"/>
  <c r="GX89" i="59"/>
  <c r="GW89" i="59"/>
  <c r="GI89" i="59"/>
  <c r="GH89" i="59"/>
  <c r="GG89" i="59"/>
  <c r="GF89" i="59"/>
  <c r="GE89" i="59"/>
  <c r="GD89" i="59"/>
  <c r="GC89" i="59"/>
  <c r="FO89" i="59"/>
  <c r="FN89" i="59"/>
  <c r="FJ90" i="59" s="1"/>
  <c r="FM89" i="59"/>
  <c r="FL89" i="59"/>
  <c r="FK89" i="59"/>
  <c r="FJ89" i="59"/>
  <c r="FI89" i="59"/>
  <c r="EU89" i="59"/>
  <c r="EV90" i="59" s="1"/>
  <c r="ET89" i="59"/>
  <c r="ES89" i="59"/>
  <c r="ER89" i="59"/>
  <c r="EQ89" i="59"/>
  <c r="EP89" i="59"/>
  <c r="EO89" i="59"/>
  <c r="EA89" i="59"/>
  <c r="DZ89" i="59"/>
  <c r="DY89" i="59"/>
  <c r="DX89" i="59"/>
  <c r="DW89" i="59"/>
  <c r="DV89" i="59"/>
  <c r="DU89" i="59"/>
  <c r="DE89" i="59"/>
  <c r="DD89" i="59"/>
  <c r="DC89" i="59"/>
  <c r="DB89" i="59"/>
  <c r="DA89" i="59"/>
  <c r="CZ89" i="59"/>
  <c r="CH89" i="59"/>
  <c r="CG89" i="59"/>
  <c r="CF89" i="59"/>
  <c r="CE89" i="59"/>
  <c r="CD89" i="59"/>
  <c r="CC89" i="59"/>
  <c r="BO89" i="59"/>
  <c r="BN89" i="59"/>
  <c r="BM89" i="59"/>
  <c r="BL89" i="59"/>
  <c r="BK89" i="59"/>
  <c r="BJ89" i="59"/>
  <c r="BI89" i="59"/>
  <c r="AT89" i="59"/>
  <c r="AS89" i="59"/>
  <c r="AR89" i="59"/>
  <c r="AQ89" i="59"/>
  <c r="AP89" i="59"/>
  <c r="AO89" i="59"/>
  <c r="HX88" i="59"/>
  <c r="HD88" i="59"/>
  <c r="HX87" i="59"/>
  <c r="HD87" i="59"/>
  <c r="HX86" i="59"/>
  <c r="HD86" i="59"/>
  <c r="HX85" i="59"/>
  <c r="HD85" i="59"/>
  <c r="HX84" i="59"/>
  <c r="HD84" i="59"/>
  <c r="HX83" i="59"/>
  <c r="HD83" i="59"/>
  <c r="GJ83" i="59"/>
  <c r="HX82" i="59"/>
  <c r="HD82" i="59"/>
  <c r="GJ82" i="59"/>
  <c r="HX81" i="59"/>
  <c r="HD81" i="59"/>
  <c r="GJ81" i="59"/>
  <c r="HX80" i="59"/>
  <c r="HD80" i="59"/>
  <c r="GJ80" i="59"/>
  <c r="FP80" i="59"/>
  <c r="EV80" i="59"/>
  <c r="DF80" i="59"/>
  <c r="EB80" i="59" s="1"/>
  <c r="CI80" i="59"/>
  <c r="AU80" i="59"/>
  <c r="BP80" i="59" s="1"/>
  <c r="CJ80" i="59" s="1"/>
  <c r="HX79" i="59"/>
  <c r="HD79" i="59"/>
  <c r="GJ79" i="59"/>
  <c r="FP79" i="59"/>
  <c r="EV79" i="59"/>
  <c r="DF79" i="59"/>
  <c r="EB79" i="59" s="1"/>
  <c r="CI79" i="59"/>
  <c r="AU79" i="59"/>
  <c r="AV79" i="59" s="1"/>
  <c r="HX78" i="59"/>
  <c r="HD78" i="59"/>
  <c r="GJ78" i="59"/>
  <c r="FP78" i="59"/>
  <c r="EV78" i="59"/>
  <c r="DF78" i="59"/>
  <c r="CI78" i="59"/>
  <c r="AV78" i="59"/>
  <c r="AU78" i="59"/>
  <c r="BP78" i="59" s="1"/>
  <c r="HX77" i="59"/>
  <c r="HD77" i="59"/>
  <c r="GJ77" i="59"/>
  <c r="FP77" i="59"/>
  <c r="EV77" i="59"/>
  <c r="EB77" i="59"/>
  <c r="DG77" i="59"/>
  <c r="DF77" i="59"/>
  <c r="CI77" i="59"/>
  <c r="AU77" i="59"/>
  <c r="AV77" i="59" s="1"/>
  <c r="HX76" i="59"/>
  <c r="HD76" i="59"/>
  <c r="GJ76" i="59"/>
  <c r="FP76" i="59"/>
  <c r="EV76" i="59"/>
  <c r="DF76" i="59"/>
  <c r="EB76" i="59" s="1"/>
  <c r="CI76" i="59"/>
  <c r="AU76" i="59"/>
  <c r="HX75" i="59"/>
  <c r="HD75" i="59"/>
  <c r="GJ75" i="59"/>
  <c r="FP75" i="59"/>
  <c r="EV75" i="59"/>
  <c r="DF75" i="59"/>
  <c r="EB75" i="59" s="1"/>
  <c r="CI75" i="59"/>
  <c r="AU75" i="59"/>
  <c r="BP75" i="59" s="1"/>
  <c r="HX74" i="59"/>
  <c r="HD74" i="59"/>
  <c r="GJ74" i="59"/>
  <c r="FP74" i="59"/>
  <c r="EV74" i="59"/>
  <c r="DF74" i="59"/>
  <c r="EB74" i="59" s="1"/>
  <c r="CI74" i="59"/>
  <c r="AU74" i="59"/>
  <c r="AV74" i="59" s="1"/>
  <c r="HX73" i="59"/>
  <c r="HD73" i="59"/>
  <c r="GJ73" i="59"/>
  <c r="FP73" i="59"/>
  <c r="EV73" i="59"/>
  <c r="DF73" i="59"/>
  <c r="EB73" i="59" s="1"/>
  <c r="CI73" i="59"/>
  <c r="AU73" i="59"/>
  <c r="BP73" i="59" s="1"/>
  <c r="HX72" i="59"/>
  <c r="HD72" i="59"/>
  <c r="GJ72" i="59"/>
  <c r="FP72" i="59"/>
  <c r="EV72" i="59"/>
  <c r="DF72" i="59"/>
  <c r="DG72" i="59" s="1"/>
  <c r="CI72" i="59"/>
  <c r="AU72" i="59"/>
  <c r="BP72" i="59" s="1"/>
  <c r="CJ72" i="59" s="1"/>
  <c r="HX71" i="59"/>
  <c r="HD71" i="59"/>
  <c r="GJ71" i="59"/>
  <c r="FP71" i="59"/>
  <c r="EV71" i="59"/>
  <c r="DF71" i="59"/>
  <c r="EB71" i="59" s="1"/>
  <c r="CI71" i="59"/>
  <c r="AU71" i="59"/>
  <c r="BP71" i="59" s="1"/>
  <c r="CJ71" i="59" s="1"/>
  <c r="HX70" i="59"/>
  <c r="HD70" i="59"/>
  <c r="GJ70" i="59"/>
  <c r="FP70" i="59"/>
  <c r="EV70" i="59"/>
  <c r="DF70" i="59"/>
  <c r="CI70" i="59"/>
  <c r="AU70" i="59"/>
  <c r="HX69" i="59"/>
  <c r="HD69" i="59"/>
  <c r="GJ69" i="59"/>
  <c r="FP69" i="59"/>
  <c r="EV69" i="59"/>
  <c r="DF69" i="59"/>
  <c r="CI69" i="59"/>
  <c r="AV69" i="59"/>
  <c r="AU69" i="59"/>
  <c r="BP69" i="59" s="1"/>
  <c r="CJ69" i="59" s="1"/>
  <c r="HX68" i="59"/>
  <c r="HD68" i="59"/>
  <c r="GJ68" i="59"/>
  <c r="FP68" i="59"/>
  <c r="EV68" i="59"/>
  <c r="DF68" i="59"/>
  <c r="EB68" i="59" s="1"/>
  <c r="CI68" i="59"/>
  <c r="AU68" i="59"/>
  <c r="AV68" i="59" s="1"/>
  <c r="HX67" i="59"/>
  <c r="HD67" i="59"/>
  <c r="GJ67" i="59"/>
  <c r="FP67" i="59"/>
  <c r="EV67" i="59"/>
  <c r="DF67" i="59"/>
  <c r="CI67" i="59"/>
  <c r="AU67" i="59"/>
  <c r="AV67" i="59" s="1"/>
  <c r="HX66" i="59"/>
  <c r="HD66" i="59"/>
  <c r="GJ66" i="59"/>
  <c r="FP66" i="59"/>
  <c r="EV66" i="59"/>
  <c r="DF66" i="59"/>
  <c r="CI66" i="59"/>
  <c r="AU66" i="59"/>
  <c r="AV66" i="59" s="1"/>
  <c r="HX65" i="59"/>
  <c r="HD65" i="59"/>
  <c r="GJ65" i="59"/>
  <c r="FP65" i="59"/>
  <c r="EV65" i="59"/>
  <c r="DF65" i="59"/>
  <c r="EB65" i="59" s="1"/>
  <c r="CI65" i="59"/>
  <c r="BP65" i="59"/>
  <c r="AU65" i="59"/>
  <c r="AV65" i="59" s="1"/>
  <c r="HX64" i="59"/>
  <c r="HD64" i="59"/>
  <c r="GJ64" i="59"/>
  <c r="FP64" i="59"/>
  <c r="EV64" i="59"/>
  <c r="DF64" i="59"/>
  <c r="CI64" i="59"/>
  <c r="AU64" i="59"/>
  <c r="BP64" i="59" s="1"/>
  <c r="HX63" i="59"/>
  <c r="HD63" i="59"/>
  <c r="GJ63" i="59"/>
  <c r="FP63" i="59"/>
  <c r="EV63" i="59"/>
  <c r="DF63" i="59"/>
  <c r="CI63" i="59"/>
  <c r="AU63" i="59"/>
  <c r="BP63" i="59" s="1"/>
  <c r="HX62" i="59"/>
  <c r="HD62" i="59"/>
  <c r="GJ62" i="59"/>
  <c r="FP62" i="59"/>
  <c r="EV62" i="59"/>
  <c r="DF62" i="59"/>
  <c r="CI62" i="59"/>
  <c r="AU62" i="59"/>
  <c r="BP62" i="59" s="1"/>
  <c r="HX61" i="59"/>
  <c r="HD61" i="59"/>
  <c r="GJ61" i="59"/>
  <c r="FP61" i="59"/>
  <c r="EV61" i="59"/>
  <c r="DF61" i="59"/>
  <c r="EB61" i="59" s="1"/>
  <c r="CI61" i="59"/>
  <c r="AU61" i="59"/>
  <c r="BP61" i="59" s="1"/>
  <c r="CJ61" i="59" s="1"/>
  <c r="HX60" i="59"/>
  <c r="HD60" i="59"/>
  <c r="GJ60" i="59"/>
  <c r="FP60" i="59"/>
  <c r="EV60" i="59"/>
  <c r="DF60" i="59"/>
  <c r="EB60" i="59" s="1"/>
  <c r="CI60" i="59"/>
  <c r="AU60" i="59"/>
  <c r="AV60" i="59" s="1"/>
  <c r="HX59" i="59"/>
  <c r="HD59" i="59"/>
  <c r="GJ59" i="59"/>
  <c r="FP59" i="59"/>
  <c r="EV59" i="59"/>
  <c r="DF59" i="59"/>
  <c r="CI59" i="59"/>
  <c r="AV59" i="59"/>
  <c r="AU59" i="59"/>
  <c r="BP59" i="59" s="1"/>
  <c r="CJ59" i="59" s="1"/>
  <c r="HX58" i="59"/>
  <c r="HD58" i="59"/>
  <c r="GJ58" i="59"/>
  <c r="FP58" i="59"/>
  <c r="EV58" i="59"/>
  <c r="DF58" i="59"/>
  <c r="EB58" i="59" s="1"/>
  <c r="CI58" i="59"/>
  <c r="AU58" i="59"/>
  <c r="AV58" i="59" s="1"/>
  <c r="HX57" i="59"/>
  <c r="HD57" i="59"/>
  <c r="GJ57" i="59"/>
  <c r="FP57" i="59"/>
  <c r="EV57" i="59"/>
  <c r="DF57" i="59"/>
  <c r="CI57" i="59"/>
  <c r="AU57" i="59"/>
  <c r="BP57" i="59" s="1"/>
  <c r="CJ57" i="59" s="1"/>
  <c r="HX56" i="59"/>
  <c r="HD56" i="59"/>
  <c r="GJ56" i="59"/>
  <c r="FP56" i="59"/>
  <c r="EV56" i="59"/>
  <c r="DF56" i="59"/>
  <c r="EB56" i="59" s="1"/>
  <c r="CI56" i="59"/>
  <c r="AU56" i="59"/>
  <c r="AV56" i="59" s="1"/>
  <c r="HX55" i="59"/>
  <c r="HD55" i="59"/>
  <c r="GJ55" i="59"/>
  <c r="FP55" i="59"/>
  <c r="EV55" i="59"/>
  <c r="DF55" i="59"/>
  <c r="CI55" i="59"/>
  <c r="AU55" i="59"/>
  <c r="AV55" i="59" s="1"/>
  <c r="HX54" i="59"/>
  <c r="HD54" i="59"/>
  <c r="GJ54" i="59"/>
  <c r="FP54" i="59"/>
  <c r="EV54" i="59"/>
  <c r="DF54" i="59"/>
  <c r="CI54" i="59"/>
  <c r="AU54" i="59"/>
  <c r="HX53" i="59"/>
  <c r="HD53" i="59"/>
  <c r="GJ53" i="59"/>
  <c r="FP53" i="59"/>
  <c r="EV53" i="59"/>
  <c r="DF53" i="59"/>
  <c r="CI53" i="59"/>
  <c r="AU53" i="59"/>
  <c r="AV53" i="59" s="1"/>
  <c r="HX52" i="59"/>
  <c r="HD52" i="59"/>
  <c r="GJ52" i="59"/>
  <c r="FP52" i="59"/>
  <c r="EV52" i="59"/>
  <c r="DF52" i="59"/>
  <c r="EB52" i="59" s="1"/>
  <c r="CI52" i="59"/>
  <c r="AU52" i="59"/>
  <c r="BP52" i="59" s="1"/>
  <c r="HX51" i="59"/>
  <c r="HD51" i="59"/>
  <c r="GJ51" i="59"/>
  <c r="FP51" i="59"/>
  <c r="EV51" i="59"/>
  <c r="DF51" i="59"/>
  <c r="CI51" i="59"/>
  <c r="AU51" i="59"/>
  <c r="AV51" i="59" s="1"/>
  <c r="U47" i="59"/>
  <c r="IR90" i="59" s="1"/>
  <c r="U46" i="59"/>
  <c r="HX90" i="59" s="1"/>
  <c r="U45" i="59"/>
  <c r="HD90" i="59" s="1"/>
  <c r="U44" i="59"/>
  <c r="GJ90" i="59" s="1"/>
  <c r="U43" i="59"/>
  <c r="FP90" i="59" s="1"/>
  <c r="U42" i="59"/>
  <c r="U41" i="59"/>
  <c r="EB90" i="59" s="1"/>
  <c r="U40" i="59"/>
  <c r="U38" i="59"/>
  <c r="BP90" i="59" s="1"/>
  <c r="U36" i="59"/>
  <c r="U37" i="59" s="1"/>
  <c r="U9" i="59" s="1"/>
  <c r="U33" i="59"/>
  <c r="U32" i="59"/>
  <c r="U31" i="59"/>
  <c r="U30" i="59"/>
  <c r="U29" i="59"/>
  <c r="V29" i="59" s="1"/>
  <c r="U28" i="59"/>
  <c r="U27" i="59"/>
  <c r="U26" i="59"/>
  <c r="U24" i="59"/>
  <c r="V24" i="59" s="1"/>
  <c r="V25" i="59" s="1"/>
  <c r="U23" i="59"/>
  <c r="U20" i="59"/>
  <c r="AC19" i="59"/>
  <c r="AB19" i="59"/>
  <c r="U19" i="59"/>
  <c r="HZ90" i="59" s="1"/>
  <c r="AC18" i="59"/>
  <c r="AB18" i="59"/>
  <c r="U18" i="59"/>
  <c r="HF90" i="59" s="1"/>
  <c r="AC17" i="59"/>
  <c r="AB17" i="59"/>
  <c r="U17" i="59"/>
  <c r="AC16" i="59"/>
  <c r="AB16" i="59"/>
  <c r="U16" i="59"/>
  <c r="Y16" i="59" s="1"/>
  <c r="AA16" i="59" s="1"/>
  <c r="AC15" i="59"/>
  <c r="AB15" i="59"/>
  <c r="AC14" i="59"/>
  <c r="AB14" i="59"/>
  <c r="T14" i="59"/>
  <c r="U15" i="59" s="1"/>
  <c r="Y15" i="59" s="1"/>
  <c r="AA15" i="59" s="1"/>
  <c r="AC13" i="59"/>
  <c r="AB13" i="59"/>
  <c r="AD12" i="59"/>
  <c r="AC12" i="59"/>
  <c r="AB12" i="59"/>
  <c r="T12" i="59"/>
  <c r="U13" i="59" s="1"/>
  <c r="Y13" i="59" s="1"/>
  <c r="AA13" i="59" s="1"/>
  <c r="AC11" i="59"/>
  <c r="AB11" i="59"/>
  <c r="AC9" i="59"/>
  <c r="AB9" i="59"/>
  <c r="T8" i="59"/>
  <c r="U11" i="59" s="1"/>
  <c r="T7" i="59"/>
  <c r="X20" i="58"/>
  <c r="X19" i="58"/>
  <c r="V47" i="58"/>
  <c r="U47" i="58"/>
  <c r="V33" i="58"/>
  <c r="U33" i="58"/>
  <c r="V20" i="58"/>
  <c r="U20" i="58"/>
  <c r="JO89" i="59" l="1"/>
  <c r="JP89" i="59"/>
  <c r="U14" i="59"/>
  <c r="ED90" i="59" s="1"/>
  <c r="V44" i="59"/>
  <c r="BP56" i="59"/>
  <c r="Y17" i="59"/>
  <c r="AA17" i="59" s="1"/>
  <c r="AD19" i="59"/>
  <c r="V30" i="59"/>
  <c r="V47" i="59"/>
  <c r="Y20" i="59"/>
  <c r="AA20" i="59" s="1"/>
  <c r="DG66" i="59"/>
  <c r="DG67" i="59"/>
  <c r="AD13" i="59"/>
  <c r="AD18" i="59"/>
  <c r="V23" i="59"/>
  <c r="V32" i="59"/>
  <c r="DG55" i="59"/>
  <c r="BP58" i="59"/>
  <c r="CJ58" i="59" s="1"/>
  <c r="EB66" i="59"/>
  <c r="AV64" i="59"/>
  <c r="AV72" i="59"/>
  <c r="AD16" i="59"/>
  <c r="AE16" i="59" s="1"/>
  <c r="V27" i="59"/>
  <c r="DG71" i="59"/>
  <c r="AV73" i="59"/>
  <c r="AV75" i="59"/>
  <c r="CI89" i="59"/>
  <c r="BP66" i="59"/>
  <c r="DG79" i="59"/>
  <c r="V28" i="59"/>
  <c r="DG54" i="59"/>
  <c r="BP55" i="59"/>
  <c r="CJ55" i="59" s="1"/>
  <c r="V31" i="59"/>
  <c r="EB54" i="59"/>
  <c r="BP68" i="59"/>
  <c r="AD11" i="59"/>
  <c r="BT90" i="59" s="1"/>
  <c r="DG64" i="59"/>
  <c r="DG65" i="59"/>
  <c r="DG70" i="59"/>
  <c r="AE13" i="59"/>
  <c r="AD14" i="59"/>
  <c r="EF90" i="59" s="1"/>
  <c r="V26" i="59"/>
  <c r="DG60" i="59"/>
  <c r="AV61" i="59"/>
  <c r="DG76" i="59"/>
  <c r="BP77" i="59"/>
  <c r="DG80" i="59"/>
  <c r="EV89" i="59"/>
  <c r="DG52" i="59"/>
  <c r="AV62" i="59"/>
  <c r="V42" i="59"/>
  <c r="EW73" i="59" s="1"/>
  <c r="EX73" i="59" s="1"/>
  <c r="EY73" i="59" s="1"/>
  <c r="V33" i="59"/>
  <c r="DG56" i="59"/>
  <c r="AV57" i="59"/>
  <c r="AV63" i="59"/>
  <c r="BP74" i="59"/>
  <c r="CJ74" i="59" s="1"/>
  <c r="AE17" i="59"/>
  <c r="DG74" i="59"/>
  <c r="AD9" i="59"/>
  <c r="AZ90" i="59" s="1"/>
  <c r="AD15" i="59"/>
  <c r="AE15" i="59" s="1"/>
  <c r="AD17" i="59"/>
  <c r="DG58" i="59"/>
  <c r="HH90" i="59"/>
  <c r="X23" i="59"/>
  <c r="X31" i="59"/>
  <c r="FT90" i="59"/>
  <c r="GK90" i="59"/>
  <c r="GK82" i="59"/>
  <c r="GK80" i="59"/>
  <c r="GK83" i="59"/>
  <c r="GL83" i="59" s="1"/>
  <c r="GM83" i="59" s="1"/>
  <c r="GN83" i="59" s="1"/>
  <c r="GK79" i="59"/>
  <c r="GL79" i="59" s="1"/>
  <c r="GM79" i="59" s="1"/>
  <c r="GK75" i="59"/>
  <c r="GL75" i="59" s="1"/>
  <c r="GM75" i="59" s="1"/>
  <c r="GN75" i="59" s="1"/>
  <c r="GK81" i="59"/>
  <c r="GK74" i="59"/>
  <c r="GL74" i="59" s="1"/>
  <c r="GM74" i="59" s="1"/>
  <c r="GK76" i="59"/>
  <c r="GL76" i="59" s="1"/>
  <c r="GM76" i="59" s="1"/>
  <c r="GK70" i="59"/>
  <c r="GL70" i="59" s="1"/>
  <c r="GM70" i="59" s="1"/>
  <c r="GN70" i="59" s="1"/>
  <c r="GK78" i="59"/>
  <c r="GL78" i="59" s="1"/>
  <c r="GM78" i="59" s="1"/>
  <c r="GK67" i="59"/>
  <c r="GL67" i="59" s="1"/>
  <c r="GM67" i="59" s="1"/>
  <c r="GN67" i="59" s="1"/>
  <c r="GK72" i="59"/>
  <c r="GL72" i="59" s="1"/>
  <c r="GM72" i="59" s="1"/>
  <c r="GK71" i="59"/>
  <c r="GL71" i="59" s="1"/>
  <c r="GM71" i="59" s="1"/>
  <c r="GN71" i="59" s="1"/>
  <c r="GK73" i="59"/>
  <c r="GK63" i="59"/>
  <c r="GL63" i="59" s="1"/>
  <c r="GM63" i="59" s="1"/>
  <c r="GK62" i="59"/>
  <c r="GL62" i="59" s="1"/>
  <c r="GM62" i="59" s="1"/>
  <c r="GN62" i="59" s="1"/>
  <c r="GK58" i="59"/>
  <c r="GL58" i="59" s="1"/>
  <c r="GM58" i="59" s="1"/>
  <c r="GN58" i="59" s="1"/>
  <c r="GK54" i="59"/>
  <c r="GL54" i="59" s="1"/>
  <c r="GM54" i="59" s="1"/>
  <c r="GN54" i="59" s="1"/>
  <c r="GK66" i="59"/>
  <c r="GL66" i="59" s="1"/>
  <c r="GM66" i="59" s="1"/>
  <c r="GN66" i="59" s="1"/>
  <c r="GK61" i="59"/>
  <c r="GL61" i="59" s="1"/>
  <c r="GM61" i="59" s="1"/>
  <c r="GN61" i="59" s="1"/>
  <c r="GK77" i="59"/>
  <c r="GL77" i="59" s="1"/>
  <c r="GM77" i="59" s="1"/>
  <c r="GN77" i="59" s="1"/>
  <c r="GK60" i="59"/>
  <c r="GK56" i="59"/>
  <c r="GL56" i="59" s="1"/>
  <c r="GM56" i="59" s="1"/>
  <c r="GK69" i="59"/>
  <c r="GK65" i="59"/>
  <c r="GL65" i="59" s="1"/>
  <c r="GM65" i="59" s="1"/>
  <c r="GK68" i="59"/>
  <c r="GL68" i="59" s="1"/>
  <c r="GM68" i="59" s="1"/>
  <c r="GK55" i="59"/>
  <c r="GL55" i="59" s="1"/>
  <c r="GM55" i="59" s="1"/>
  <c r="GN55" i="59" s="1"/>
  <c r="GK57" i="59"/>
  <c r="GL57" i="59" s="1"/>
  <c r="GM57" i="59" s="1"/>
  <c r="GK64" i="59"/>
  <c r="GL64" i="59" s="1"/>
  <c r="GM64" i="59" s="1"/>
  <c r="GN64" i="59" s="1"/>
  <c r="GK59" i="59"/>
  <c r="GK53" i="59"/>
  <c r="GL53" i="59" s="1"/>
  <c r="GM53" i="59" s="1"/>
  <c r="GN53" i="59" s="1"/>
  <c r="GK52" i="59"/>
  <c r="GL52" i="59" s="1"/>
  <c r="GM52" i="59" s="1"/>
  <c r="V17" i="59"/>
  <c r="GK51" i="59"/>
  <c r="CJ52" i="59"/>
  <c r="BR90" i="59"/>
  <c r="Y11" i="59"/>
  <c r="AA11" i="59" s="1"/>
  <c r="V38" i="59"/>
  <c r="V37" i="59"/>
  <c r="Y9" i="59"/>
  <c r="AA9" i="59" s="1"/>
  <c r="GN81" i="59"/>
  <c r="GN90" i="59"/>
  <c r="GN76" i="59"/>
  <c r="GN74" i="59"/>
  <c r="GN63" i="59"/>
  <c r="GN56" i="59"/>
  <c r="GN52" i="59"/>
  <c r="DL90" i="59"/>
  <c r="V43" i="59"/>
  <c r="DF89" i="59"/>
  <c r="DG90" i="59" s="1"/>
  <c r="EB51" i="59"/>
  <c r="DG51" i="59"/>
  <c r="AV52" i="59"/>
  <c r="FP89" i="59"/>
  <c r="CJ56" i="59"/>
  <c r="EB59" i="59"/>
  <c r="DG59" i="59"/>
  <c r="U8" i="59"/>
  <c r="Y18" i="59"/>
  <c r="AA18" i="59" s="1"/>
  <c r="AE18" i="59" s="1"/>
  <c r="AU89" i="59"/>
  <c r="AV90" i="59" s="1"/>
  <c r="BP51" i="59"/>
  <c r="HX89" i="59"/>
  <c r="AV54" i="59"/>
  <c r="BP54" i="59"/>
  <c r="Y19" i="59"/>
  <c r="AA19" i="59" s="1"/>
  <c r="AE19" i="59" s="1"/>
  <c r="U12" i="59"/>
  <c r="V41" i="59"/>
  <c r="V45" i="59"/>
  <c r="BP53" i="59"/>
  <c r="EB53" i="59"/>
  <c r="DG53" i="59"/>
  <c r="GL60" i="59"/>
  <c r="GM60" i="59" s="1"/>
  <c r="HD89" i="59"/>
  <c r="IB90" i="59"/>
  <c r="Y14" i="59"/>
  <c r="AA14" i="59" s="1"/>
  <c r="V46" i="59"/>
  <c r="GL59" i="59"/>
  <c r="GM59" i="59" s="1"/>
  <c r="EB62" i="59"/>
  <c r="DG62" i="59"/>
  <c r="EB63" i="59"/>
  <c r="DG63" i="59"/>
  <c r="GL69" i="59"/>
  <c r="GM69" i="59" s="1"/>
  <c r="GN69" i="59" s="1"/>
  <c r="CJ62" i="59"/>
  <c r="CJ63" i="59"/>
  <c r="CJ64" i="59"/>
  <c r="EB55" i="59"/>
  <c r="GJ89" i="59"/>
  <c r="BP60" i="59"/>
  <c r="EB57" i="59"/>
  <c r="DG57" i="59"/>
  <c r="CJ65" i="59"/>
  <c r="CJ66" i="59"/>
  <c r="BP67" i="59"/>
  <c r="EB69" i="59"/>
  <c r="DG69" i="59"/>
  <c r="CJ73" i="59"/>
  <c r="EB64" i="59"/>
  <c r="EB67" i="59"/>
  <c r="EB70" i="59"/>
  <c r="CJ68" i="59"/>
  <c r="AV70" i="59"/>
  <c r="BP70" i="59"/>
  <c r="DG75" i="59"/>
  <c r="AV76" i="59"/>
  <c r="BP76" i="59"/>
  <c r="DG61" i="59"/>
  <c r="DG68" i="59"/>
  <c r="AV71" i="59"/>
  <c r="CJ75" i="59"/>
  <c r="CJ77" i="59"/>
  <c r="EB72" i="59"/>
  <c r="GL73" i="59"/>
  <c r="GM73" i="59" s="1"/>
  <c r="GN73" i="59" s="1"/>
  <c r="DG73" i="59"/>
  <c r="GL80" i="59"/>
  <c r="GM80" i="59" s="1"/>
  <c r="AU90" i="59"/>
  <c r="CJ78" i="59"/>
  <c r="GL81" i="59"/>
  <c r="GM81" i="59" s="1"/>
  <c r="GL82" i="59"/>
  <c r="GM82" i="59" s="1"/>
  <c r="EB78" i="59"/>
  <c r="DG78" i="59"/>
  <c r="AV80" i="59"/>
  <c r="BP79" i="59"/>
  <c r="HJ90" i="58"/>
  <c r="HM91" i="58"/>
  <c r="HN91" i="58"/>
  <c r="HO91" i="58"/>
  <c r="HP91" i="58"/>
  <c r="HQ91" i="58"/>
  <c r="HR91" i="58"/>
  <c r="HS91" i="58"/>
  <c r="HT91" i="58"/>
  <c r="HU91" i="58"/>
  <c r="HV91" i="58"/>
  <c r="HW91" i="58"/>
  <c r="HX91" i="58"/>
  <c r="HY91" i="58"/>
  <c r="HZ91" i="58"/>
  <c r="IA91" i="58"/>
  <c r="IB91" i="58"/>
  <c r="IC91" i="58"/>
  <c r="ID91" i="58"/>
  <c r="IE91" i="58"/>
  <c r="IF91" i="58"/>
  <c r="IB90" i="58"/>
  <c r="HH51" i="58"/>
  <c r="HZ90" i="58"/>
  <c r="HY57" i="58"/>
  <c r="HZ57" i="58" s="1"/>
  <c r="IA57" i="58" s="1"/>
  <c r="HY65" i="58"/>
  <c r="HZ65" i="58" s="1"/>
  <c r="IA65" i="58" s="1"/>
  <c r="HY73" i="58"/>
  <c r="HZ73" i="58" s="1"/>
  <c r="IA73" i="58" s="1"/>
  <c r="HY81" i="58"/>
  <c r="HZ81" i="58" s="1"/>
  <c r="IA81" i="58" s="1"/>
  <c r="HY51" i="58"/>
  <c r="HZ51" i="58" s="1"/>
  <c r="IA51" i="58" s="1"/>
  <c r="HX90" i="58"/>
  <c r="HW90" i="58"/>
  <c r="AD19" i="58"/>
  <c r="AC19" i="58"/>
  <c r="AB19" i="58"/>
  <c r="Y18" i="58"/>
  <c r="X32" i="58"/>
  <c r="X31" i="58"/>
  <c r="X18" i="58"/>
  <c r="V32" i="58"/>
  <c r="V46" i="58"/>
  <c r="HY58" i="58" s="1"/>
  <c r="HZ58" i="58" s="1"/>
  <c r="IA58" i="58" s="1"/>
  <c r="U46" i="58"/>
  <c r="U32" i="58"/>
  <c r="U19" i="58"/>
  <c r="Y19" i="58" s="1"/>
  <c r="AA19" i="58" s="1"/>
  <c r="HR89" i="58"/>
  <c r="HS89" i="58"/>
  <c r="HT89" i="58"/>
  <c r="HU89" i="58"/>
  <c r="HV89" i="58"/>
  <c r="HW89" i="58"/>
  <c r="HX89" i="58"/>
  <c r="HX52" i="58"/>
  <c r="HX53" i="58"/>
  <c r="HX54" i="58"/>
  <c r="HX55" i="58"/>
  <c r="HX56" i="58"/>
  <c r="HX57" i="58"/>
  <c r="HX58" i="58"/>
  <c r="HX59" i="58"/>
  <c r="HX60" i="58"/>
  <c r="HX61" i="58"/>
  <c r="HX62" i="58"/>
  <c r="HX63" i="58"/>
  <c r="HX64" i="58"/>
  <c r="HX65" i="58"/>
  <c r="HX66" i="58"/>
  <c r="HX67" i="58"/>
  <c r="HX68" i="58"/>
  <c r="HX69" i="58"/>
  <c r="HX70" i="58"/>
  <c r="HX71" i="58"/>
  <c r="HX72" i="58"/>
  <c r="HX73" i="58"/>
  <c r="HX74" i="58"/>
  <c r="HX75" i="58"/>
  <c r="HX76" i="58"/>
  <c r="HX77" i="58"/>
  <c r="HX78" i="58"/>
  <c r="HX79" i="58"/>
  <c r="HX80" i="58"/>
  <c r="HX81" i="58"/>
  <c r="HX82" i="58"/>
  <c r="HX83" i="58"/>
  <c r="HX84" i="58"/>
  <c r="HX85" i="58"/>
  <c r="HX86" i="58"/>
  <c r="HX87" i="58"/>
  <c r="HX88" i="58"/>
  <c r="HX51" i="58"/>
  <c r="HQ89" i="58"/>
  <c r="V20" i="59" l="1"/>
  <c r="IS58" i="59"/>
  <c r="IS66" i="59"/>
  <c r="IT66" i="59" s="1"/>
  <c r="IU66" i="59" s="1"/>
  <c r="IS74" i="59"/>
  <c r="IT74" i="59" s="1"/>
  <c r="IU74" i="59" s="1"/>
  <c r="IS82" i="59"/>
  <c r="IT82" i="59" s="1"/>
  <c r="IU82" i="59" s="1"/>
  <c r="IS64" i="59"/>
  <c r="IT64" i="59" s="1"/>
  <c r="IU64" i="59" s="1"/>
  <c r="IS90" i="59"/>
  <c r="IS59" i="59"/>
  <c r="IT59" i="59" s="1"/>
  <c r="IU59" i="59" s="1"/>
  <c r="IS67" i="59"/>
  <c r="IT67" i="59" s="1"/>
  <c r="IU67" i="59" s="1"/>
  <c r="IS75" i="59"/>
  <c r="IT75" i="59" s="1"/>
  <c r="IU75" i="59" s="1"/>
  <c r="IS83" i="59"/>
  <c r="IT83" i="59" s="1"/>
  <c r="IU83" i="59" s="1"/>
  <c r="IS80" i="59"/>
  <c r="IT80" i="59" s="1"/>
  <c r="IU80" i="59" s="1"/>
  <c r="IS52" i="59"/>
  <c r="IT52" i="59" s="1"/>
  <c r="IU52" i="59" s="1"/>
  <c r="IS60" i="59"/>
  <c r="IT60" i="59" s="1"/>
  <c r="IU60" i="59" s="1"/>
  <c r="IS68" i="59"/>
  <c r="IT68" i="59" s="1"/>
  <c r="IU68" i="59" s="1"/>
  <c r="IS76" i="59"/>
  <c r="IT76" i="59" s="1"/>
  <c r="IU76" i="59" s="1"/>
  <c r="IV76" i="59" s="1"/>
  <c r="IS84" i="59"/>
  <c r="IT84" i="59" s="1"/>
  <c r="IU84" i="59" s="1"/>
  <c r="IS56" i="59"/>
  <c r="IT56" i="59" s="1"/>
  <c r="IS53" i="59"/>
  <c r="IT53" i="59" s="1"/>
  <c r="IU53" i="59" s="1"/>
  <c r="IS61" i="59"/>
  <c r="IT61" i="59" s="1"/>
  <c r="IU61" i="59" s="1"/>
  <c r="IS69" i="59"/>
  <c r="IT69" i="59" s="1"/>
  <c r="IU69" i="59" s="1"/>
  <c r="IS77" i="59"/>
  <c r="IT77" i="59" s="1"/>
  <c r="IU77" i="59" s="1"/>
  <c r="IS85" i="59"/>
  <c r="IT85" i="59" s="1"/>
  <c r="IU85" i="59" s="1"/>
  <c r="IS72" i="59"/>
  <c r="IT72" i="59" s="1"/>
  <c r="IU72" i="59" s="1"/>
  <c r="IV72" i="59" s="1"/>
  <c r="IS54" i="59"/>
  <c r="IT54" i="59" s="1"/>
  <c r="IU54" i="59" s="1"/>
  <c r="IS62" i="59"/>
  <c r="IT62" i="59" s="1"/>
  <c r="IU62" i="59" s="1"/>
  <c r="IS70" i="59"/>
  <c r="IT70" i="59" s="1"/>
  <c r="IU70" i="59" s="1"/>
  <c r="IS78" i="59"/>
  <c r="IT78" i="59" s="1"/>
  <c r="IU78" i="59" s="1"/>
  <c r="IS86" i="59"/>
  <c r="IT86" i="59" s="1"/>
  <c r="IU86" i="59" s="1"/>
  <c r="IS55" i="59"/>
  <c r="IT55" i="59" s="1"/>
  <c r="IU55" i="59" s="1"/>
  <c r="IS63" i="59"/>
  <c r="IT63" i="59" s="1"/>
  <c r="IU63" i="59" s="1"/>
  <c r="IS71" i="59"/>
  <c r="IT71" i="59" s="1"/>
  <c r="IU71" i="59" s="1"/>
  <c r="IS79" i="59"/>
  <c r="IT79" i="59" s="1"/>
  <c r="IU79" i="59" s="1"/>
  <c r="IS87" i="59"/>
  <c r="IT87" i="59" s="1"/>
  <c r="IU87" i="59" s="1"/>
  <c r="IS57" i="59"/>
  <c r="IT57" i="59" s="1"/>
  <c r="IU57" i="59" s="1"/>
  <c r="IS65" i="59"/>
  <c r="IT65" i="59" s="1"/>
  <c r="IU65" i="59" s="1"/>
  <c r="IS73" i="59"/>
  <c r="IT73" i="59" s="1"/>
  <c r="IU73" i="59" s="1"/>
  <c r="IS81" i="59"/>
  <c r="IT81" i="59" s="1"/>
  <c r="IU81" i="59" s="1"/>
  <c r="IS51" i="59"/>
  <c r="IT51" i="59" s="1"/>
  <c r="IU51" i="59" s="1"/>
  <c r="IS88" i="59"/>
  <c r="IT88" i="59" s="1"/>
  <c r="IU88" i="59" s="1"/>
  <c r="X32" i="59"/>
  <c r="X27" i="59"/>
  <c r="X25" i="59"/>
  <c r="AE20" i="59"/>
  <c r="IV73" i="59"/>
  <c r="IV61" i="59"/>
  <c r="IV52" i="59"/>
  <c r="IV53" i="59"/>
  <c r="IV65" i="59"/>
  <c r="IV87" i="59"/>
  <c r="IV70" i="59"/>
  <c r="IV64" i="59"/>
  <c r="IV83" i="59"/>
  <c r="IV82" i="59"/>
  <c r="IV57" i="59"/>
  <c r="IV79" i="59"/>
  <c r="IV62" i="59"/>
  <c r="IV69" i="59"/>
  <c r="IV84" i="59"/>
  <c r="IV74" i="59"/>
  <c r="IV54" i="59"/>
  <c r="IV66" i="59"/>
  <c r="IV63" i="59"/>
  <c r="IV75" i="59"/>
  <c r="IV68" i="59"/>
  <c r="IV80" i="59"/>
  <c r="IV85" i="59"/>
  <c r="IV60" i="59"/>
  <c r="IV51" i="59"/>
  <c r="IV67" i="59"/>
  <c r="IV86" i="59"/>
  <c r="AE14" i="59"/>
  <c r="X24" i="59"/>
  <c r="X28" i="59"/>
  <c r="EZ90" i="59"/>
  <c r="EZ73" i="59"/>
  <c r="FA73" i="59" s="1"/>
  <c r="AE9" i="59"/>
  <c r="BA90" i="59" s="1"/>
  <c r="AE11" i="59"/>
  <c r="EW61" i="59"/>
  <c r="EX61" i="59" s="1"/>
  <c r="EY61" i="59" s="1"/>
  <c r="EZ61" i="59" s="1"/>
  <c r="EW52" i="59"/>
  <c r="EX52" i="59" s="1"/>
  <c r="EY52" i="59" s="1"/>
  <c r="EZ52" i="59" s="1"/>
  <c r="EW66" i="59"/>
  <c r="EX66" i="59" s="1"/>
  <c r="EY66" i="59" s="1"/>
  <c r="EZ66" i="59" s="1"/>
  <c r="EW71" i="59"/>
  <c r="EX71" i="59" s="1"/>
  <c r="EY71" i="59" s="1"/>
  <c r="EZ71" i="59" s="1"/>
  <c r="EW77" i="59"/>
  <c r="EX77" i="59" s="1"/>
  <c r="EY77" i="59" s="1"/>
  <c r="EZ77" i="59" s="1"/>
  <c r="V15" i="59"/>
  <c r="EW59" i="59"/>
  <c r="EX59" i="59" s="1"/>
  <c r="EY59" i="59" s="1"/>
  <c r="EZ59" i="59" s="1"/>
  <c r="EW74" i="59"/>
  <c r="EX74" i="59" s="1"/>
  <c r="EY74" i="59" s="1"/>
  <c r="EZ74" i="59" s="1"/>
  <c r="EW78" i="59"/>
  <c r="EX78" i="59" s="1"/>
  <c r="EY78" i="59" s="1"/>
  <c r="EZ78" i="59" s="1"/>
  <c r="X26" i="59"/>
  <c r="EW62" i="59"/>
  <c r="EX62" i="59" s="1"/>
  <c r="EY62" i="59" s="1"/>
  <c r="EZ62" i="59" s="1"/>
  <c r="AV89" i="59"/>
  <c r="EW51" i="59"/>
  <c r="EX51" i="59" s="1"/>
  <c r="EW67" i="59"/>
  <c r="EX67" i="59" s="1"/>
  <c r="EY67" i="59" s="1"/>
  <c r="EZ67" i="59" s="1"/>
  <c r="EW72" i="59"/>
  <c r="EX72" i="59" s="1"/>
  <c r="EY72" i="59" s="1"/>
  <c r="EW79" i="59"/>
  <c r="EX79" i="59" s="1"/>
  <c r="EY79" i="59" s="1"/>
  <c r="EZ79" i="59" s="1"/>
  <c r="X29" i="59"/>
  <c r="EW56" i="59"/>
  <c r="EX56" i="59" s="1"/>
  <c r="EY56" i="59" s="1"/>
  <c r="EZ56" i="59" s="1"/>
  <c r="EW64" i="59"/>
  <c r="EX64" i="59" s="1"/>
  <c r="EY64" i="59" s="1"/>
  <c r="EZ64" i="59" s="1"/>
  <c r="EW75" i="59"/>
  <c r="EX75" i="59" s="1"/>
  <c r="EY75" i="59" s="1"/>
  <c r="EZ75" i="59" s="1"/>
  <c r="EW80" i="59"/>
  <c r="EX80" i="59" s="1"/>
  <c r="EY80" i="59" s="1"/>
  <c r="X30" i="59"/>
  <c r="EW76" i="59"/>
  <c r="EX76" i="59" s="1"/>
  <c r="EY76" i="59" s="1"/>
  <c r="EZ76" i="59" s="1"/>
  <c r="FA76" i="59" s="1"/>
  <c r="EW68" i="59"/>
  <c r="EX68" i="59" s="1"/>
  <c r="EY68" i="59" s="1"/>
  <c r="EZ68" i="59" s="1"/>
  <c r="EW65" i="59"/>
  <c r="EX65" i="59" s="1"/>
  <c r="EY65" i="59" s="1"/>
  <c r="EW70" i="59"/>
  <c r="EX70" i="59" s="1"/>
  <c r="EY70" i="59" s="1"/>
  <c r="EZ70" i="59" s="1"/>
  <c r="FA70" i="59" s="1"/>
  <c r="EW90" i="59"/>
  <c r="EW54" i="59"/>
  <c r="EX54" i="59" s="1"/>
  <c r="EY54" i="59" s="1"/>
  <c r="EZ54" i="59" s="1"/>
  <c r="EW58" i="59"/>
  <c r="EX58" i="59" s="1"/>
  <c r="EY58" i="59" s="1"/>
  <c r="EZ58" i="59" s="1"/>
  <c r="EW53" i="59"/>
  <c r="EX53" i="59" s="1"/>
  <c r="EY53" i="59" s="1"/>
  <c r="EZ53" i="59" s="1"/>
  <c r="EW69" i="59"/>
  <c r="EX69" i="59" s="1"/>
  <c r="EY69" i="59" s="1"/>
  <c r="EZ69" i="59" s="1"/>
  <c r="EW55" i="59"/>
  <c r="EX55" i="59" s="1"/>
  <c r="EY55" i="59" s="1"/>
  <c r="EZ55" i="59" s="1"/>
  <c r="FA55" i="59" s="1"/>
  <c r="EW60" i="59"/>
  <c r="EX60" i="59" s="1"/>
  <c r="EY60" i="59" s="1"/>
  <c r="EZ60" i="59" s="1"/>
  <c r="EW63" i="59"/>
  <c r="EX63" i="59" s="1"/>
  <c r="EY63" i="59" s="1"/>
  <c r="EZ63" i="59" s="1"/>
  <c r="FA63" i="59" s="1"/>
  <c r="EW57" i="59"/>
  <c r="EX57" i="59" s="1"/>
  <c r="EY57" i="59" s="1"/>
  <c r="GN79" i="59"/>
  <c r="GO79" i="59" s="1"/>
  <c r="CJ53" i="59"/>
  <c r="GO83" i="59"/>
  <c r="GP83" i="59" s="1"/>
  <c r="CJ79" i="59"/>
  <c r="EZ80" i="59"/>
  <c r="FA80" i="59" s="1"/>
  <c r="GK89" i="59"/>
  <c r="GL90" i="59" s="1"/>
  <c r="GL51" i="59"/>
  <c r="FA62" i="59"/>
  <c r="CJ76" i="59"/>
  <c r="GO75" i="59"/>
  <c r="EY51" i="59"/>
  <c r="CJ60" i="59"/>
  <c r="HE85" i="59"/>
  <c r="HF85" i="59" s="1"/>
  <c r="HG85" i="59" s="1"/>
  <c r="HE90" i="59"/>
  <c r="HE82" i="59"/>
  <c r="HF82" i="59" s="1"/>
  <c r="HG82" i="59" s="1"/>
  <c r="HH82" i="59" s="1"/>
  <c r="HE77" i="59"/>
  <c r="HF77" i="59" s="1"/>
  <c r="HG77" i="59" s="1"/>
  <c r="HH77" i="59" s="1"/>
  <c r="HE86" i="59"/>
  <c r="HF86" i="59" s="1"/>
  <c r="HG86" i="59" s="1"/>
  <c r="HE80" i="59"/>
  <c r="HF80" i="59" s="1"/>
  <c r="HG80" i="59" s="1"/>
  <c r="HE76" i="59"/>
  <c r="HF76" i="59" s="1"/>
  <c r="HG76" i="59" s="1"/>
  <c r="HH76" i="59" s="1"/>
  <c r="HE87" i="59"/>
  <c r="HF87" i="59" s="1"/>
  <c r="HG87" i="59" s="1"/>
  <c r="HE83" i="59"/>
  <c r="HF83" i="59" s="1"/>
  <c r="HG83" i="59" s="1"/>
  <c r="HE78" i="59"/>
  <c r="HF78" i="59" s="1"/>
  <c r="HG78" i="59" s="1"/>
  <c r="HE74" i="59"/>
  <c r="HF74" i="59" s="1"/>
  <c r="HG74" i="59" s="1"/>
  <c r="HH74" i="59" s="1"/>
  <c r="HE88" i="59"/>
  <c r="HF88" i="59" s="1"/>
  <c r="HG88" i="59" s="1"/>
  <c r="HH88" i="59" s="1"/>
  <c r="HE79" i="59"/>
  <c r="HF79" i="59" s="1"/>
  <c r="HG79" i="59" s="1"/>
  <c r="HE75" i="59"/>
  <c r="HF75" i="59" s="1"/>
  <c r="HG75" i="59" s="1"/>
  <c r="HH75" i="59" s="1"/>
  <c r="HE84" i="59"/>
  <c r="HF84" i="59" s="1"/>
  <c r="HG84" i="59" s="1"/>
  <c r="HH84" i="59" s="1"/>
  <c r="HE72" i="59"/>
  <c r="HF72" i="59" s="1"/>
  <c r="HG72" i="59" s="1"/>
  <c r="HE68" i="59"/>
  <c r="HF68" i="59" s="1"/>
  <c r="HG68" i="59" s="1"/>
  <c r="HH68" i="59" s="1"/>
  <c r="HE63" i="59"/>
  <c r="HF63" i="59" s="1"/>
  <c r="HG63" i="59" s="1"/>
  <c r="HE73" i="59"/>
  <c r="HF73" i="59" s="1"/>
  <c r="HG73" i="59" s="1"/>
  <c r="HH73" i="59" s="1"/>
  <c r="HE81" i="59"/>
  <c r="HF81" i="59" s="1"/>
  <c r="HG81" i="59" s="1"/>
  <c r="HE71" i="59"/>
  <c r="HF71" i="59" s="1"/>
  <c r="HG71" i="59" s="1"/>
  <c r="HE69" i="59"/>
  <c r="HF69" i="59" s="1"/>
  <c r="HG69" i="59" s="1"/>
  <c r="HE64" i="59"/>
  <c r="HF64" i="59" s="1"/>
  <c r="HG64" i="59" s="1"/>
  <c r="HH64" i="59" s="1"/>
  <c r="HE62" i="59"/>
  <c r="HF62" i="59" s="1"/>
  <c r="HG62" i="59" s="1"/>
  <c r="HE61" i="59"/>
  <c r="HF61" i="59" s="1"/>
  <c r="HG61" i="59" s="1"/>
  <c r="HH61" i="59" s="1"/>
  <c r="HE66" i="59"/>
  <c r="HF66" i="59" s="1"/>
  <c r="HG66" i="59" s="1"/>
  <c r="HH66" i="59" s="1"/>
  <c r="HE70" i="59"/>
  <c r="HF70" i="59" s="1"/>
  <c r="HG70" i="59" s="1"/>
  <c r="HH70" i="59" s="1"/>
  <c r="HE67" i="59"/>
  <c r="HF67" i="59" s="1"/>
  <c r="HG67" i="59" s="1"/>
  <c r="HE65" i="59"/>
  <c r="HF65" i="59" s="1"/>
  <c r="HG65" i="59" s="1"/>
  <c r="HE52" i="59"/>
  <c r="HF52" i="59" s="1"/>
  <c r="HG52" i="59" s="1"/>
  <c r="HH52" i="59" s="1"/>
  <c r="HE55" i="59"/>
  <c r="HF55" i="59" s="1"/>
  <c r="HG55" i="59" s="1"/>
  <c r="HH55" i="59" s="1"/>
  <c r="HE58" i="59"/>
  <c r="HF58" i="59" s="1"/>
  <c r="HG58" i="59" s="1"/>
  <c r="HE54" i="59"/>
  <c r="HF54" i="59" s="1"/>
  <c r="HG54" i="59" s="1"/>
  <c r="HE51" i="59"/>
  <c r="HE60" i="59"/>
  <c r="HF60" i="59" s="1"/>
  <c r="HG60" i="59" s="1"/>
  <c r="HH60" i="59" s="1"/>
  <c r="HE57" i="59"/>
  <c r="HF57" i="59" s="1"/>
  <c r="HG57" i="59" s="1"/>
  <c r="HE59" i="59"/>
  <c r="HF59" i="59" s="1"/>
  <c r="HG59" i="59" s="1"/>
  <c r="HE56" i="59"/>
  <c r="HF56" i="59" s="1"/>
  <c r="HG56" i="59" s="1"/>
  <c r="HE53" i="59"/>
  <c r="HF53" i="59" s="1"/>
  <c r="HG53" i="59" s="1"/>
  <c r="V18" i="59"/>
  <c r="GN68" i="59"/>
  <c r="GO68" i="59" s="1"/>
  <c r="GN72" i="59"/>
  <c r="GO72" i="59" s="1"/>
  <c r="AW79" i="59"/>
  <c r="AX79" i="59" s="1"/>
  <c r="AY79" i="59" s="1"/>
  <c r="AW90" i="59"/>
  <c r="AW78" i="59"/>
  <c r="AX78" i="59" s="1"/>
  <c r="AY78" i="59" s="1"/>
  <c r="AW77" i="59"/>
  <c r="AX77" i="59" s="1"/>
  <c r="AY77" i="59" s="1"/>
  <c r="AW80" i="59"/>
  <c r="AX80" i="59" s="1"/>
  <c r="AY80" i="59" s="1"/>
  <c r="AW74" i="59"/>
  <c r="AX74" i="59" s="1"/>
  <c r="AY74" i="59" s="1"/>
  <c r="AW76" i="59"/>
  <c r="AX76" i="59" s="1"/>
  <c r="AY76" i="59" s="1"/>
  <c r="AZ76" i="59" s="1"/>
  <c r="AW72" i="59"/>
  <c r="AX72" i="59" s="1"/>
  <c r="AY72" i="59" s="1"/>
  <c r="AW68" i="59"/>
  <c r="AX68" i="59" s="1"/>
  <c r="AY68" i="59" s="1"/>
  <c r="AW73" i="59"/>
  <c r="AX73" i="59" s="1"/>
  <c r="AY73" i="59" s="1"/>
  <c r="AW71" i="59"/>
  <c r="AW75" i="59"/>
  <c r="AX75" i="59" s="1"/>
  <c r="AY75" i="59" s="1"/>
  <c r="AW70" i="59"/>
  <c r="AW69" i="59"/>
  <c r="AX69" i="59" s="1"/>
  <c r="AY69" i="59" s="1"/>
  <c r="AW60" i="59"/>
  <c r="AX60" i="59" s="1"/>
  <c r="AY60" i="59" s="1"/>
  <c r="AZ60" i="59" s="1"/>
  <c r="AW56" i="59"/>
  <c r="AX56" i="59" s="1"/>
  <c r="AY56" i="59" s="1"/>
  <c r="AW67" i="59"/>
  <c r="AX67" i="59" s="1"/>
  <c r="AY67" i="59" s="1"/>
  <c r="AW66" i="59"/>
  <c r="AX66" i="59" s="1"/>
  <c r="AY66" i="59" s="1"/>
  <c r="AZ66" i="59" s="1"/>
  <c r="AW63" i="59"/>
  <c r="AX63" i="59" s="1"/>
  <c r="AY63" i="59" s="1"/>
  <c r="AW65" i="59"/>
  <c r="AX65" i="59" s="1"/>
  <c r="AY65" i="59" s="1"/>
  <c r="AW64" i="59"/>
  <c r="AX64" i="59" s="1"/>
  <c r="AY64" i="59" s="1"/>
  <c r="AW62" i="59"/>
  <c r="AX62" i="59" s="1"/>
  <c r="AY62" i="59" s="1"/>
  <c r="AW58" i="59"/>
  <c r="AX58" i="59" s="1"/>
  <c r="AY58" i="59" s="1"/>
  <c r="AW57" i="59"/>
  <c r="AX57" i="59" s="1"/>
  <c r="AY57" i="59" s="1"/>
  <c r="AZ57" i="59" s="1"/>
  <c r="AW61" i="59"/>
  <c r="AX61" i="59" s="1"/>
  <c r="AY61" i="59" s="1"/>
  <c r="AZ61" i="59" s="1"/>
  <c r="AW55" i="59"/>
  <c r="AX55" i="59" s="1"/>
  <c r="AY55" i="59" s="1"/>
  <c r="AW54" i="59"/>
  <c r="AX54" i="59" s="1"/>
  <c r="AY54" i="59" s="1"/>
  <c r="AW59" i="59"/>
  <c r="AX59" i="59" s="1"/>
  <c r="AY59" i="59" s="1"/>
  <c r="V9" i="59"/>
  <c r="AW51" i="59"/>
  <c r="AW52" i="59"/>
  <c r="AX52" i="59" s="1"/>
  <c r="AY52" i="59" s="1"/>
  <c r="AZ52" i="59" s="1"/>
  <c r="AW53" i="59"/>
  <c r="AX53" i="59" s="1"/>
  <c r="AY53" i="59" s="1"/>
  <c r="AZ53" i="59" s="1"/>
  <c r="GO58" i="59"/>
  <c r="HH65" i="59"/>
  <c r="GO77" i="59"/>
  <c r="EC79" i="59"/>
  <c r="ED79" i="59" s="1"/>
  <c r="EE79" i="59" s="1"/>
  <c r="EC78" i="59"/>
  <c r="ED78" i="59" s="1"/>
  <c r="EE78" i="59" s="1"/>
  <c r="EC90" i="59"/>
  <c r="EC80" i="59"/>
  <c r="ED80" i="59" s="1"/>
  <c r="EE80" i="59" s="1"/>
  <c r="EC76" i="59"/>
  <c r="ED76" i="59" s="1"/>
  <c r="EE76" i="59" s="1"/>
  <c r="EC74" i="59"/>
  <c r="ED74" i="59" s="1"/>
  <c r="EE74" i="59" s="1"/>
  <c r="EF74" i="59" s="1"/>
  <c r="EC70" i="59"/>
  <c r="ED70" i="59" s="1"/>
  <c r="EE70" i="59" s="1"/>
  <c r="EF70" i="59" s="1"/>
  <c r="EC65" i="59"/>
  <c r="ED65" i="59" s="1"/>
  <c r="EE65" i="59" s="1"/>
  <c r="EF65" i="59" s="1"/>
  <c r="EC72" i="59"/>
  <c r="ED72" i="59" s="1"/>
  <c r="EE72" i="59" s="1"/>
  <c r="EC73" i="59"/>
  <c r="ED73" i="59" s="1"/>
  <c r="EE73" i="59" s="1"/>
  <c r="EC71" i="59"/>
  <c r="ED71" i="59" s="1"/>
  <c r="EE71" i="59" s="1"/>
  <c r="EC77" i="59"/>
  <c r="ED77" i="59" s="1"/>
  <c r="EE77" i="59" s="1"/>
  <c r="EF77" i="59" s="1"/>
  <c r="EC75" i="59"/>
  <c r="ED75" i="59" s="1"/>
  <c r="EE75" i="59" s="1"/>
  <c r="EC67" i="59"/>
  <c r="ED67" i="59" s="1"/>
  <c r="EE67" i="59" s="1"/>
  <c r="EC69" i="59"/>
  <c r="ED69" i="59" s="1"/>
  <c r="EE69" i="59" s="1"/>
  <c r="EC64" i="59"/>
  <c r="ED64" i="59" s="1"/>
  <c r="EE64" i="59" s="1"/>
  <c r="EC60" i="59"/>
  <c r="ED60" i="59" s="1"/>
  <c r="EE60" i="59" s="1"/>
  <c r="EC68" i="59"/>
  <c r="ED68" i="59" s="1"/>
  <c r="EE68" i="59" s="1"/>
  <c r="EC63" i="59"/>
  <c r="ED63" i="59" s="1"/>
  <c r="EE63" i="59" s="1"/>
  <c r="EC59" i="59"/>
  <c r="ED59" i="59" s="1"/>
  <c r="EE59" i="59" s="1"/>
  <c r="EF59" i="59" s="1"/>
  <c r="EC66" i="59"/>
  <c r="ED66" i="59" s="1"/>
  <c r="EE66" i="59" s="1"/>
  <c r="EC61" i="59"/>
  <c r="ED61" i="59" s="1"/>
  <c r="EE61" i="59" s="1"/>
  <c r="EF61" i="59" s="1"/>
  <c r="EC58" i="59"/>
  <c r="ED58" i="59" s="1"/>
  <c r="EE58" i="59" s="1"/>
  <c r="EF58" i="59" s="1"/>
  <c r="EC57" i="59"/>
  <c r="EC56" i="59"/>
  <c r="ED56" i="59" s="1"/>
  <c r="EE56" i="59" s="1"/>
  <c r="EF56" i="59" s="1"/>
  <c r="EC55" i="59"/>
  <c r="ED55" i="59" s="1"/>
  <c r="EE55" i="59" s="1"/>
  <c r="EC62" i="59"/>
  <c r="ED62" i="59" s="1"/>
  <c r="EE62" i="59" s="1"/>
  <c r="EC51" i="59"/>
  <c r="ED51" i="59" s="1"/>
  <c r="EC54" i="59"/>
  <c r="ED54" i="59" s="1"/>
  <c r="EE54" i="59" s="1"/>
  <c r="EF54" i="59" s="1"/>
  <c r="V14" i="59"/>
  <c r="EC53" i="59"/>
  <c r="ED53" i="59" s="1"/>
  <c r="EE53" i="59" s="1"/>
  <c r="EF53" i="59" s="1"/>
  <c r="EC52" i="59"/>
  <c r="ED52" i="59" s="1"/>
  <c r="EE52" i="59" s="1"/>
  <c r="EF52" i="59" s="1"/>
  <c r="BP89" i="59"/>
  <c r="CJ51" i="59"/>
  <c r="DG89" i="59"/>
  <c r="EZ57" i="59"/>
  <c r="FA57" i="59" s="1"/>
  <c r="AZ78" i="59"/>
  <c r="BQ79" i="59"/>
  <c r="CK79" i="59" s="1"/>
  <c r="BQ90" i="59"/>
  <c r="BQ78" i="59"/>
  <c r="BQ80" i="59"/>
  <c r="BQ76" i="59"/>
  <c r="CK76" i="59" s="1"/>
  <c r="BQ75" i="59"/>
  <c r="BQ77" i="59"/>
  <c r="BQ74" i="59"/>
  <c r="BQ70" i="59"/>
  <c r="CK70" i="59" s="1"/>
  <c r="BQ69" i="59"/>
  <c r="BQ65" i="59"/>
  <c r="BQ73" i="59"/>
  <c r="BQ72" i="59"/>
  <c r="BQ67" i="59"/>
  <c r="CK67" i="59" s="1"/>
  <c r="BQ68" i="59"/>
  <c r="BQ60" i="59"/>
  <c r="CK60" i="59" s="1"/>
  <c r="BQ63" i="59"/>
  <c r="BQ66" i="59"/>
  <c r="BQ64" i="59"/>
  <c r="BQ62" i="59"/>
  <c r="BQ59" i="59"/>
  <c r="BQ58" i="59"/>
  <c r="BQ53" i="59"/>
  <c r="CK53" i="59" s="1"/>
  <c r="BQ61" i="59"/>
  <c r="BQ57" i="59"/>
  <c r="BQ56" i="59"/>
  <c r="BQ55" i="59"/>
  <c r="BQ52" i="59"/>
  <c r="BQ54" i="59"/>
  <c r="CK54" i="59" s="1"/>
  <c r="V11" i="59"/>
  <c r="BQ71" i="59"/>
  <c r="BQ51" i="59"/>
  <c r="V12" i="59"/>
  <c r="GO52" i="59"/>
  <c r="GO62" i="59"/>
  <c r="GO76" i="59"/>
  <c r="FA64" i="59"/>
  <c r="EF80" i="59"/>
  <c r="HH79" i="59"/>
  <c r="GO73" i="59"/>
  <c r="Y12" i="59"/>
  <c r="AA12" i="59" s="1"/>
  <c r="V40" i="59"/>
  <c r="CM47" i="59"/>
  <c r="EB89" i="59"/>
  <c r="GN57" i="59"/>
  <c r="GO57" i="59" s="1"/>
  <c r="GN65" i="59"/>
  <c r="GO65" i="59" s="1"/>
  <c r="GN80" i="59"/>
  <c r="GO80" i="59" s="1"/>
  <c r="EZ72" i="59"/>
  <c r="FA72" i="59" s="1"/>
  <c r="AZ63" i="59"/>
  <c r="GO53" i="59"/>
  <c r="GO56" i="59"/>
  <c r="GO63" i="59"/>
  <c r="GO74" i="59"/>
  <c r="HH63" i="59"/>
  <c r="HH72" i="59"/>
  <c r="HH85" i="59"/>
  <c r="HH83" i="59"/>
  <c r="GO61" i="59"/>
  <c r="FA75" i="59"/>
  <c r="CJ70" i="59"/>
  <c r="GO67" i="59"/>
  <c r="HY78" i="59"/>
  <c r="HZ78" i="59" s="1"/>
  <c r="IA78" i="59" s="1"/>
  <c r="HY90" i="59"/>
  <c r="HY85" i="59"/>
  <c r="HZ85" i="59" s="1"/>
  <c r="IA85" i="59" s="1"/>
  <c r="HY82" i="59"/>
  <c r="HZ82" i="59" s="1"/>
  <c r="IA82" i="59" s="1"/>
  <c r="HY77" i="59"/>
  <c r="HZ77" i="59" s="1"/>
  <c r="IA77" i="59" s="1"/>
  <c r="HY86" i="59"/>
  <c r="HZ86" i="59" s="1"/>
  <c r="IA86" i="59" s="1"/>
  <c r="HY80" i="59"/>
  <c r="HZ80" i="59" s="1"/>
  <c r="IA80" i="59" s="1"/>
  <c r="HY76" i="59"/>
  <c r="HZ76" i="59" s="1"/>
  <c r="IA76" i="59" s="1"/>
  <c r="HY87" i="59"/>
  <c r="HZ87" i="59" s="1"/>
  <c r="IA87" i="59" s="1"/>
  <c r="HY88" i="59"/>
  <c r="HZ88" i="59" s="1"/>
  <c r="IA88" i="59" s="1"/>
  <c r="HY84" i="59"/>
  <c r="HZ84" i="59" s="1"/>
  <c r="IA84" i="59" s="1"/>
  <c r="HY81" i="59"/>
  <c r="HZ81" i="59" s="1"/>
  <c r="IA81" i="59" s="1"/>
  <c r="HY75" i="59"/>
  <c r="HZ75" i="59" s="1"/>
  <c r="IA75" i="59" s="1"/>
  <c r="HY74" i="59"/>
  <c r="HZ74" i="59" s="1"/>
  <c r="IA74" i="59" s="1"/>
  <c r="HY73" i="59"/>
  <c r="HZ73" i="59" s="1"/>
  <c r="IA73" i="59" s="1"/>
  <c r="HY83" i="59"/>
  <c r="HZ83" i="59" s="1"/>
  <c r="IA83" i="59" s="1"/>
  <c r="HY71" i="59"/>
  <c r="HZ71" i="59" s="1"/>
  <c r="IA71" i="59" s="1"/>
  <c r="HY67" i="59"/>
  <c r="HZ67" i="59" s="1"/>
  <c r="IA67" i="59" s="1"/>
  <c r="HY72" i="59"/>
  <c r="HZ72" i="59" s="1"/>
  <c r="IA72" i="59" s="1"/>
  <c r="HY70" i="59"/>
  <c r="HZ70" i="59" s="1"/>
  <c r="IA70" i="59" s="1"/>
  <c r="HY68" i="59"/>
  <c r="HZ68" i="59" s="1"/>
  <c r="IA68" i="59" s="1"/>
  <c r="HY59" i="59"/>
  <c r="HZ59" i="59" s="1"/>
  <c r="IA59" i="59" s="1"/>
  <c r="HY55" i="59"/>
  <c r="HZ55" i="59" s="1"/>
  <c r="IA55" i="59" s="1"/>
  <c r="HY65" i="59"/>
  <c r="HZ65" i="59" s="1"/>
  <c r="IA65" i="59" s="1"/>
  <c r="HY64" i="59"/>
  <c r="HZ64" i="59" s="1"/>
  <c r="IA64" i="59" s="1"/>
  <c r="HY62" i="59"/>
  <c r="HZ62" i="59" s="1"/>
  <c r="IA62" i="59" s="1"/>
  <c r="HY63" i="59"/>
  <c r="HZ63" i="59" s="1"/>
  <c r="IA63" i="59" s="1"/>
  <c r="HY69" i="59"/>
  <c r="HZ69" i="59" s="1"/>
  <c r="IA69" i="59" s="1"/>
  <c r="HY61" i="59"/>
  <c r="HZ61" i="59" s="1"/>
  <c r="IA61" i="59" s="1"/>
  <c r="HY57" i="59"/>
  <c r="HZ57" i="59" s="1"/>
  <c r="IA57" i="59" s="1"/>
  <c r="HY79" i="59"/>
  <c r="HZ79" i="59" s="1"/>
  <c r="IA79" i="59" s="1"/>
  <c r="HY60" i="59"/>
  <c r="HZ60" i="59" s="1"/>
  <c r="IA60" i="59" s="1"/>
  <c r="HY66" i="59"/>
  <c r="HZ66" i="59" s="1"/>
  <c r="IA66" i="59" s="1"/>
  <c r="HY58" i="59"/>
  <c r="HZ58" i="59" s="1"/>
  <c r="IA58" i="59" s="1"/>
  <c r="HY56" i="59"/>
  <c r="HZ56" i="59" s="1"/>
  <c r="IA56" i="59" s="1"/>
  <c r="HY53" i="59"/>
  <c r="HZ53" i="59" s="1"/>
  <c r="IA53" i="59" s="1"/>
  <c r="HY52" i="59"/>
  <c r="HZ52" i="59" s="1"/>
  <c r="IA52" i="59" s="1"/>
  <c r="HY51" i="59"/>
  <c r="HY54" i="59"/>
  <c r="HZ54" i="59" s="1"/>
  <c r="IA54" i="59" s="1"/>
  <c r="V19" i="59"/>
  <c r="GO54" i="59"/>
  <c r="GN59" i="59"/>
  <c r="GO59" i="59" s="1"/>
  <c r="AZ56" i="59"/>
  <c r="AZ67" i="59"/>
  <c r="FA54" i="59"/>
  <c r="HH54" i="59"/>
  <c r="HH71" i="59"/>
  <c r="HH87" i="59"/>
  <c r="GO71" i="59"/>
  <c r="GO55" i="59"/>
  <c r="FA61" i="59"/>
  <c r="AX71" i="59"/>
  <c r="AY71" i="59" s="1"/>
  <c r="FA69" i="59"/>
  <c r="GO81" i="59"/>
  <c r="GP81" i="59" s="1"/>
  <c r="FA78" i="59"/>
  <c r="GO70" i="59"/>
  <c r="AX70" i="59"/>
  <c r="AY70" i="59" s="1"/>
  <c r="GO66" i="59"/>
  <c r="CJ67" i="59"/>
  <c r="ED57" i="59"/>
  <c r="EE57" i="59" s="1"/>
  <c r="EF57" i="59" s="1"/>
  <c r="FA59" i="59"/>
  <c r="GO69" i="59"/>
  <c r="FA58" i="59"/>
  <c r="CJ54" i="59"/>
  <c r="U10" i="59"/>
  <c r="V36" i="59"/>
  <c r="V8" i="59" s="1"/>
  <c r="FQ80" i="59"/>
  <c r="FR80" i="59" s="1"/>
  <c r="FS80" i="59" s="1"/>
  <c r="FQ76" i="59"/>
  <c r="FR76" i="59" s="1"/>
  <c r="FS76" i="59" s="1"/>
  <c r="FQ79" i="59"/>
  <c r="FR79" i="59" s="1"/>
  <c r="FS79" i="59" s="1"/>
  <c r="FQ90" i="59"/>
  <c r="FQ77" i="59"/>
  <c r="FR77" i="59" s="1"/>
  <c r="FS77" i="59" s="1"/>
  <c r="FQ78" i="59"/>
  <c r="FR78" i="59" s="1"/>
  <c r="FS78" i="59" s="1"/>
  <c r="FQ73" i="59"/>
  <c r="FR73" i="59" s="1"/>
  <c r="FS73" i="59" s="1"/>
  <c r="FQ75" i="59"/>
  <c r="FR75" i="59" s="1"/>
  <c r="FS75" i="59" s="1"/>
  <c r="FQ71" i="59"/>
  <c r="FR71" i="59" s="1"/>
  <c r="FS71" i="59" s="1"/>
  <c r="FQ67" i="59"/>
  <c r="FR67" i="59" s="1"/>
  <c r="FS67" i="59" s="1"/>
  <c r="FQ74" i="59"/>
  <c r="FR74" i="59" s="1"/>
  <c r="FS74" i="59" s="1"/>
  <c r="FQ66" i="59"/>
  <c r="FR66" i="59" s="1"/>
  <c r="FS66" i="59" s="1"/>
  <c r="FQ70" i="59"/>
  <c r="FR70" i="59" s="1"/>
  <c r="FS70" i="59" s="1"/>
  <c r="FQ69" i="59"/>
  <c r="FR69" i="59" s="1"/>
  <c r="FS69" i="59" s="1"/>
  <c r="FQ61" i="59"/>
  <c r="FR61" i="59" s="1"/>
  <c r="FS61" i="59" s="1"/>
  <c r="FQ72" i="59"/>
  <c r="FR72" i="59" s="1"/>
  <c r="FS72" i="59" s="1"/>
  <c r="FQ68" i="59"/>
  <c r="FR68" i="59" s="1"/>
  <c r="FS68" i="59" s="1"/>
  <c r="FQ65" i="59"/>
  <c r="FR65" i="59" s="1"/>
  <c r="FS65" i="59" s="1"/>
  <c r="FQ60" i="59"/>
  <c r="FR60" i="59" s="1"/>
  <c r="FS60" i="59" s="1"/>
  <c r="FQ64" i="59"/>
  <c r="FR64" i="59" s="1"/>
  <c r="FS64" i="59" s="1"/>
  <c r="FQ53" i="59"/>
  <c r="FR53" i="59" s="1"/>
  <c r="FS53" i="59" s="1"/>
  <c r="FQ58" i="59"/>
  <c r="FR58" i="59" s="1"/>
  <c r="FS58" i="59" s="1"/>
  <c r="FQ62" i="59"/>
  <c r="FR62" i="59" s="1"/>
  <c r="FS62" i="59" s="1"/>
  <c r="FQ56" i="59"/>
  <c r="FR56" i="59" s="1"/>
  <c r="FS56" i="59" s="1"/>
  <c r="FQ54" i="59"/>
  <c r="FR54" i="59" s="1"/>
  <c r="FS54" i="59" s="1"/>
  <c r="V16" i="59"/>
  <c r="FQ63" i="59"/>
  <c r="FR63" i="59" s="1"/>
  <c r="FS63" i="59" s="1"/>
  <c r="FQ59" i="59"/>
  <c r="FR59" i="59" s="1"/>
  <c r="FS59" i="59" s="1"/>
  <c r="FQ55" i="59"/>
  <c r="FR55" i="59" s="1"/>
  <c r="FS55" i="59" s="1"/>
  <c r="FQ52" i="59"/>
  <c r="FR52" i="59" s="1"/>
  <c r="FS52" i="59" s="1"/>
  <c r="FQ51" i="59"/>
  <c r="FQ57" i="59"/>
  <c r="FR57" i="59" s="1"/>
  <c r="FS57" i="59" s="1"/>
  <c r="FA56" i="59"/>
  <c r="GN60" i="59"/>
  <c r="GO60" i="59" s="1"/>
  <c r="GN82" i="59"/>
  <c r="GO82" i="59" s="1"/>
  <c r="GP82" i="59" s="1"/>
  <c r="GN78" i="59"/>
  <c r="GO78" i="59" s="1"/>
  <c r="EZ65" i="59"/>
  <c r="FA65" i="59" s="1"/>
  <c r="AZ55" i="59"/>
  <c r="AZ68" i="59"/>
  <c r="GO64" i="59"/>
  <c r="FA60" i="59"/>
  <c r="EF66" i="59"/>
  <c r="EF75" i="59"/>
  <c r="HH58" i="59"/>
  <c r="HH86" i="59"/>
  <c r="IB56" i="58"/>
  <c r="IB72" i="58"/>
  <c r="IB80" i="58"/>
  <c r="IB57" i="58"/>
  <c r="IB65" i="58"/>
  <c r="IB73" i="58"/>
  <c r="IB81" i="58"/>
  <c r="IB51" i="58"/>
  <c r="IB87" i="58"/>
  <c r="IB58" i="58"/>
  <c r="IC58" i="58" s="1"/>
  <c r="ID58" i="58" s="1"/>
  <c r="AE19" i="58"/>
  <c r="IB59" i="58"/>
  <c r="IB67" i="58"/>
  <c r="IB76" i="58"/>
  <c r="IB84" i="58"/>
  <c r="IB54" i="58"/>
  <c r="IB62" i="58"/>
  <c r="IC73" i="58"/>
  <c r="ID73" i="58" s="1"/>
  <c r="IC65" i="58"/>
  <c r="ID65" i="58" s="1"/>
  <c r="IC81" i="58"/>
  <c r="ID81" i="58" s="1"/>
  <c r="IC57" i="58"/>
  <c r="ID57" i="58" s="1"/>
  <c r="HY88" i="58"/>
  <c r="HZ88" i="58" s="1"/>
  <c r="IA88" i="58" s="1"/>
  <c r="IB88" i="58" s="1"/>
  <c r="HY80" i="58"/>
  <c r="HZ80" i="58" s="1"/>
  <c r="IA80" i="58" s="1"/>
  <c r="HY64" i="58"/>
  <c r="HZ64" i="58" s="1"/>
  <c r="IA64" i="58" s="1"/>
  <c r="IB64" i="58" s="1"/>
  <c r="HY56" i="58"/>
  <c r="HZ56" i="58" s="1"/>
  <c r="IA56" i="58" s="1"/>
  <c r="HY72" i="58"/>
  <c r="HZ72" i="58" s="1"/>
  <c r="IA72" i="58" s="1"/>
  <c r="HY87" i="58"/>
  <c r="HZ87" i="58" s="1"/>
  <c r="IA87" i="58" s="1"/>
  <c r="HY79" i="58"/>
  <c r="HZ79" i="58" s="1"/>
  <c r="IA79" i="58" s="1"/>
  <c r="HY71" i="58"/>
  <c r="HZ71" i="58" s="1"/>
  <c r="IA71" i="58" s="1"/>
  <c r="HY63" i="58"/>
  <c r="HZ63" i="58" s="1"/>
  <c r="IA63" i="58" s="1"/>
  <c r="IB63" i="58" s="1"/>
  <c r="HY55" i="58"/>
  <c r="HZ55" i="58" s="1"/>
  <c r="HY54" i="58"/>
  <c r="HZ54" i="58" s="1"/>
  <c r="IA54" i="58" s="1"/>
  <c r="HY86" i="58"/>
  <c r="HZ86" i="58" s="1"/>
  <c r="IA86" i="58" s="1"/>
  <c r="HY62" i="58"/>
  <c r="HZ62" i="58" s="1"/>
  <c r="IA62" i="58" s="1"/>
  <c r="HY85" i="58"/>
  <c r="HZ85" i="58" s="1"/>
  <c r="IA85" i="58" s="1"/>
  <c r="HY77" i="58"/>
  <c r="HZ77" i="58" s="1"/>
  <c r="IA77" i="58" s="1"/>
  <c r="HY69" i="58"/>
  <c r="HZ69" i="58" s="1"/>
  <c r="IA69" i="58" s="1"/>
  <c r="HY61" i="58"/>
  <c r="HZ61" i="58" s="1"/>
  <c r="IA61" i="58" s="1"/>
  <c r="HY53" i="58"/>
  <c r="HZ53" i="58" s="1"/>
  <c r="IA53" i="58" s="1"/>
  <c r="HY84" i="58"/>
  <c r="HZ84" i="58" s="1"/>
  <c r="IA84" i="58" s="1"/>
  <c r="HY76" i="58"/>
  <c r="HZ76" i="58" s="1"/>
  <c r="IA76" i="58" s="1"/>
  <c r="HY68" i="58"/>
  <c r="HZ68" i="58" s="1"/>
  <c r="IA68" i="58" s="1"/>
  <c r="IB68" i="58" s="1"/>
  <c r="HY60" i="58"/>
  <c r="HZ60" i="58" s="1"/>
  <c r="IA60" i="58" s="1"/>
  <c r="HY52" i="58"/>
  <c r="HZ52" i="58" s="1"/>
  <c r="IA52" i="58" s="1"/>
  <c r="HY78" i="58"/>
  <c r="HZ78" i="58" s="1"/>
  <c r="IA78" i="58" s="1"/>
  <c r="HY83" i="58"/>
  <c r="HZ83" i="58" s="1"/>
  <c r="IA83" i="58" s="1"/>
  <c r="HY75" i="58"/>
  <c r="HZ75" i="58" s="1"/>
  <c r="IA75" i="58" s="1"/>
  <c r="HY67" i="58"/>
  <c r="HZ67" i="58" s="1"/>
  <c r="IA67" i="58" s="1"/>
  <c r="HY59" i="58"/>
  <c r="HZ59" i="58" s="1"/>
  <c r="IA59" i="58" s="1"/>
  <c r="HY90" i="58"/>
  <c r="HY70" i="58"/>
  <c r="HZ70" i="58" s="1"/>
  <c r="IA70" i="58" s="1"/>
  <c r="IB70" i="58" s="1"/>
  <c r="HY82" i="58"/>
  <c r="HZ82" i="58" s="1"/>
  <c r="IA82" i="58" s="1"/>
  <c r="HY74" i="58"/>
  <c r="HZ74" i="58" s="1"/>
  <c r="IA74" i="58" s="1"/>
  <c r="HY66" i="58"/>
  <c r="HZ66" i="58" s="1"/>
  <c r="IA66" i="58" s="1"/>
  <c r="V19" i="58"/>
  <c r="HL91" i="58"/>
  <c r="HK91" i="58"/>
  <c r="HJ91" i="58"/>
  <c r="HI91" i="58"/>
  <c r="HH91" i="58"/>
  <c r="HG91" i="58"/>
  <c r="HF91" i="58"/>
  <c r="HE91" i="58"/>
  <c r="HD91" i="58"/>
  <c r="HC91" i="58"/>
  <c r="HB91" i="58"/>
  <c r="HA91" i="58"/>
  <c r="GZ91" i="58"/>
  <c r="GY91" i="58"/>
  <c r="GX91" i="58"/>
  <c r="GW91" i="58"/>
  <c r="GV91" i="58"/>
  <c r="GU91" i="58"/>
  <c r="GT91" i="58"/>
  <c r="GS91" i="58"/>
  <c r="GR91" i="58"/>
  <c r="GQ91" i="58"/>
  <c r="GP91" i="58"/>
  <c r="GO91" i="58"/>
  <c r="GN91" i="58"/>
  <c r="GM91" i="58"/>
  <c r="GL91" i="58"/>
  <c r="GK91" i="58"/>
  <c r="GJ91" i="58"/>
  <c r="GI91" i="58"/>
  <c r="GH91" i="58"/>
  <c r="GG91" i="58"/>
  <c r="GF91" i="58"/>
  <c r="GE91" i="58"/>
  <c r="GD91" i="58"/>
  <c r="GC91" i="58"/>
  <c r="GB91" i="58"/>
  <c r="GA91" i="58"/>
  <c r="FZ91" i="58"/>
  <c r="FY91" i="58"/>
  <c r="FX91" i="58"/>
  <c r="FW91" i="58"/>
  <c r="FV91" i="58"/>
  <c r="FU91" i="58"/>
  <c r="FT91" i="58"/>
  <c r="FS91" i="58"/>
  <c r="FR91" i="58"/>
  <c r="FQ91" i="58"/>
  <c r="FP91" i="58"/>
  <c r="FO91" i="58"/>
  <c r="FN91" i="58"/>
  <c r="FM91" i="58"/>
  <c r="FL91" i="58"/>
  <c r="FK91" i="58"/>
  <c r="FJ91" i="58"/>
  <c r="FI91" i="58"/>
  <c r="FH91" i="58"/>
  <c r="FG91" i="58"/>
  <c r="FF91" i="58"/>
  <c r="FE91" i="58"/>
  <c r="FD91" i="58"/>
  <c r="FC91" i="58"/>
  <c r="FB91" i="58"/>
  <c r="FA91" i="58"/>
  <c r="EZ91" i="58"/>
  <c r="EY91" i="58"/>
  <c r="EX91" i="58"/>
  <c r="EW91" i="58"/>
  <c r="EV91" i="58"/>
  <c r="EU91" i="58"/>
  <c r="ET91" i="58"/>
  <c r="ES91" i="58"/>
  <c r="ER91" i="58"/>
  <c r="EQ91" i="58"/>
  <c r="EP91" i="58"/>
  <c r="EO91" i="58"/>
  <c r="EN91" i="58"/>
  <c r="EM91" i="58"/>
  <c r="EL91" i="58"/>
  <c r="EK91" i="58"/>
  <c r="EJ91" i="58"/>
  <c r="EI91" i="58"/>
  <c r="EH91" i="58"/>
  <c r="EG91" i="58"/>
  <c r="EF91" i="58"/>
  <c r="EE91" i="58"/>
  <c r="ED91" i="58"/>
  <c r="EC91" i="58"/>
  <c r="EB91" i="58"/>
  <c r="EA91" i="58"/>
  <c r="DZ91" i="58"/>
  <c r="DY91" i="58"/>
  <c r="DX91" i="58"/>
  <c r="DW91" i="58"/>
  <c r="DV91" i="58"/>
  <c r="DU91" i="58"/>
  <c r="DT91" i="58"/>
  <c r="DS91" i="58"/>
  <c r="DR91" i="58"/>
  <c r="DQ91" i="58"/>
  <c r="DP91" i="58"/>
  <c r="DO91" i="58"/>
  <c r="DN91" i="58"/>
  <c r="DM91" i="58"/>
  <c r="DL91" i="58"/>
  <c r="DK91" i="58"/>
  <c r="DJ91" i="58"/>
  <c r="DI91" i="58"/>
  <c r="DH91" i="58"/>
  <c r="DG91" i="58"/>
  <c r="DF91" i="58"/>
  <c r="DE91" i="58"/>
  <c r="DD91" i="58"/>
  <c r="DC91" i="58"/>
  <c r="DB91" i="58"/>
  <c r="DA91" i="58"/>
  <c r="CZ91" i="58"/>
  <c r="CY91" i="58"/>
  <c r="CX91" i="58"/>
  <c r="CW91" i="58"/>
  <c r="CV91" i="58"/>
  <c r="CU91" i="58"/>
  <c r="CT91" i="58"/>
  <c r="CS91" i="58"/>
  <c r="CR91" i="58"/>
  <c r="CQ91" i="58"/>
  <c r="CP91" i="58"/>
  <c r="CO91" i="58"/>
  <c r="CN91" i="58"/>
  <c r="CM91" i="58"/>
  <c r="CL91" i="58"/>
  <c r="CK91" i="58"/>
  <c r="CJ91" i="58"/>
  <c r="CI91" i="58"/>
  <c r="CH91" i="58"/>
  <c r="CG91" i="58"/>
  <c r="CF91" i="58"/>
  <c r="CE91" i="58"/>
  <c r="CD91" i="58"/>
  <c r="CC91" i="58"/>
  <c r="CB91" i="58"/>
  <c r="CA91" i="58"/>
  <c r="BZ91" i="58"/>
  <c r="BY91" i="58"/>
  <c r="BX91" i="58"/>
  <c r="BW91" i="58"/>
  <c r="BV91" i="58"/>
  <c r="BU91" i="58"/>
  <c r="BT91" i="58"/>
  <c r="BS91" i="58"/>
  <c r="BR91" i="58"/>
  <c r="BQ91" i="58"/>
  <c r="BP91" i="58"/>
  <c r="BO91" i="58"/>
  <c r="BN91" i="58"/>
  <c r="BM91" i="58"/>
  <c r="BL91" i="58"/>
  <c r="BK91" i="58"/>
  <c r="BJ91" i="58"/>
  <c r="BI91" i="58"/>
  <c r="BH91" i="58"/>
  <c r="BG91" i="58"/>
  <c r="BF91" i="58"/>
  <c r="BE91" i="58"/>
  <c r="BD91" i="58"/>
  <c r="BC91" i="58"/>
  <c r="BB91" i="58"/>
  <c r="BA91" i="58"/>
  <c r="AZ91" i="58"/>
  <c r="AY91" i="58"/>
  <c r="AX91" i="58"/>
  <c r="AW91" i="58"/>
  <c r="AV91" i="58"/>
  <c r="AU91" i="58"/>
  <c r="AT91" i="58"/>
  <c r="AS91" i="58"/>
  <c r="AR91" i="58"/>
  <c r="AQ91" i="58"/>
  <c r="AP91" i="58"/>
  <c r="AO91" i="58"/>
  <c r="AN91" i="58"/>
  <c r="AM91" i="58"/>
  <c r="AL91" i="58"/>
  <c r="AK91" i="58"/>
  <c r="FO90" i="58"/>
  <c r="EA90" i="58"/>
  <c r="DF90" i="58"/>
  <c r="CM90" i="58"/>
  <c r="HC89" i="58"/>
  <c r="HB89" i="58"/>
  <c r="HA89" i="58"/>
  <c r="GZ89" i="58"/>
  <c r="GY89" i="58"/>
  <c r="GX89" i="58"/>
  <c r="GW89" i="58"/>
  <c r="GI89" i="58"/>
  <c r="GH89" i="58"/>
  <c r="GG89" i="58"/>
  <c r="GF89" i="58"/>
  <c r="GE89" i="58"/>
  <c r="GD89" i="58"/>
  <c r="GC89" i="58"/>
  <c r="FO89" i="58"/>
  <c r="FN89" i="58"/>
  <c r="FJ90" i="58" s="1"/>
  <c r="FM89" i="58"/>
  <c r="FL89" i="58"/>
  <c r="FK89" i="58"/>
  <c r="FJ89" i="58"/>
  <c r="FI89" i="58"/>
  <c r="EU89" i="58"/>
  <c r="ET89" i="58"/>
  <c r="ES89" i="58"/>
  <c r="ER89" i="58"/>
  <c r="EQ89" i="58"/>
  <c r="EP89" i="58"/>
  <c r="EO89" i="58"/>
  <c r="EA89" i="58"/>
  <c r="DZ89" i="58"/>
  <c r="DY89" i="58"/>
  <c r="DX89" i="58"/>
  <c r="DW89" i="58"/>
  <c r="DV89" i="58"/>
  <c r="DU89" i="58"/>
  <c r="DE89" i="58"/>
  <c r="DD89" i="58"/>
  <c r="DC89" i="58"/>
  <c r="DB89" i="58"/>
  <c r="DA89" i="58"/>
  <c r="CZ89" i="58"/>
  <c r="CH89" i="58"/>
  <c r="CG89" i="58"/>
  <c r="CF89" i="58"/>
  <c r="CE89" i="58"/>
  <c r="CD89" i="58"/>
  <c r="CC89" i="58"/>
  <c r="BO89" i="58"/>
  <c r="BN89" i="58"/>
  <c r="BM89" i="58"/>
  <c r="BL89" i="58"/>
  <c r="BK89" i="58"/>
  <c r="BJ89" i="58"/>
  <c r="BI89" i="58"/>
  <c r="AT89" i="58"/>
  <c r="AS89" i="58"/>
  <c r="AR89" i="58"/>
  <c r="AQ89" i="58"/>
  <c r="AP89" i="58"/>
  <c r="AU90" i="58" s="1"/>
  <c r="AO89" i="58"/>
  <c r="HD88" i="58"/>
  <c r="HD87" i="58"/>
  <c r="HD86" i="58"/>
  <c r="HD85" i="58"/>
  <c r="HD84" i="58"/>
  <c r="HD83" i="58"/>
  <c r="GJ83" i="58"/>
  <c r="HD82" i="58"/>
  <c r="GJ82" i="58"/>
  <c r="HD81" i="58"/>
  <c r="GJ81" i="58"/>
  <c r="HD80" i="58"/>
  <c r="GJ80" i="58"/>
  <c r="FP80" i="58"/>
  <c r="EV80" i="58"/>
  <c r="EB80" i="58"/>
  <c r="DG80" i="58"/>
  <c r="DF80" i="58"/>
  <c r="CI80" i="58"/>
  <c r="AU80" i="58"/>
  <c r="AV80" i="58" s="1"/>
  <c r="HD79" i="58"/>
  <c r="GJ79" i="58"/>
  <c r="FP79" i="58"/>
  <c r="EV79" i="58"/>
  <c r="DF79" i="58"/>
  <c r="EB79" i="58" s="1"/>
  <c r="CI79" i="58"/>
  <c r="AU79" i="58"/>
  <c r="AV79" i="58" s="1"/>
  <c r="HD78" i="58"/>
  <c r="GJ78" i="58"/>
  <c r="FP78" i="58"/>
  <c r="EV78" i="58"/>
  <c r="DF78" i="58"/>
  <c r="EB78" i="58" s="1"/>
  <c r="CI78" i="58"/>
  <c r="AU78" i="58"/>
  <c r="AV78" i="58" s="1"/>
  <c r="HD77" i="58"/>
  <c r="GJ77" i="58"/>
  <c r="FP77" i="58"/>
  <c r="EV77" i="58"/>
  <c r="DF77" i="58"/>
  <c r="EB77" i="58" s="1"/>
  <c r="CI77" i="58"/>
  <c r="DG77" i="58" s="1"/>
  <c r="AU77" i="58"/>
  <c r="BP77" i="58" s="1"/>
  <c r="HD76" i="58"/>
  <c r="GJ76" i="58"/>
  <c r="FP76" i="58"/>
  <c r="EV76" i="58"/>
  <c r="EB76" i="58"/>
  <c r="DG76" i="58"/>
  <c r="DF76" i="58"/>
  <c r="CI76" i="58"/>
  <c r="AV76" i="58"/>
  <c r="AU76" i="58"/>
  <c r="BP76" i="58" s="1"/>
  <c r="HD75" i="58"/>
  <c r="GJ75" i="58"/>
  <c r="FP75" i="58"/>
  <c r="EV75" i="58"/>
  <c r="DF75" i="58"/>
  <c r="CI75" i="58"/>
  <c r="AU75" i="58"/>
  <c r="AV75" i="58" s="1"/>
  <c r="HD74" i="58"/>
  <c r="GJ74" i="58"/>
  <c r="FP74" i="58"/>
  <c r="EV74" i="58"/>
  <c r="DF74" i="58"/>
  <c r="CI74" i="58"/>
  <c r="AV74" i="58"/>
  <c r="AU74" i="58"/>
  <c r="BP74" i="58" s="1"/>
  <c r="HD73" i="58"/>
  <c r="GJ73" i="58"/>
  <c r="FP73" i="58"/>
  <c r="EV73" i="58"/>
  <c r="DF73" i="58"/>
  <c r="CI73" i="58"/>
  <c r="AV73" i="58"/>
  <c r="AU73" i="58"/>
  <c r="BP73" i="58" s="1"/>
  <c r="CJ73" i="58" s="1"/>
  <c r="HD72" i="58"/>
  <c r="GJ72" i="58"/>
  <c r="FP72" i="58"/>
  <c r="EV72" i="58"/>
  <c r="DF72" i="58"/>
  <c r="CI72" i="58"/>
  <c r="AU72" i="58"/>
  <c r="AV72" i="58" s="1"/>
  <c r="HD71" i="58"/>
  <c r="GJ71" i="58"/>
  <c r="FP71" i="58"/>
  <c r="EV71" i="58"/>
  <c r="EB71" i="58"/>
  <c r="DG71" i="58"/>
  <c r="DF71" i="58"/>
  <c r="CI71" i="58"/>
  <c r="AV71" i="58"/>
  <c r="AU71" i="58"/>
  <c r="BP71" i="58" s="1"/>
  <c r="CJ71" i="58" s="1"/>
  <c r="HD70" i="58"/>
  <c r="GJ70" i="58"/>
  <c r="FP70" i="58"/>
  <c r="EV70" i="58"/>
  <c r="DF70" i="58"/>
  <c r="EB70" i="58" s="1"/>
  <c r="CI70" i="58"/>
  <c r="AU70" i="58"/>
  <c r="AV70" i="58" s="1"/>
  <c r="HD69" i="58"/>
  <c r="GJ69" i="58"/>
  <c r="FP69" i="58"/>
  <c r="EV69" i="58"/>
  <c r="EB69" i="58"/>
  <c r="DF69" i="58"/>
  <c r="CI69" i="58"/>
  <c r="DG69" i="58" s="1"/>
  <c r="AU69" i="58"/>
  <c r="AV69" i="58" s="1"/>
  <c r="HD68" i="58"/>
  <c r="GJ68" i="58"/>
  <c r="FP68" i="58"/>
  <c r="EV68" i="58"/>
  <c r="EB68" i="58"/>
  <c r="DF68" i="58"/>
  <c r="DG68" i="58" s="1"/>
  <c r="CI68" i="58"/>
  <c r="AU68" i="58"/>
  <c r="BP68" i="58" s="1"/>
  <c r="HD67" i="58"/>
  <c r="GJ67" i="58"/>
  <c r="FP67" i="58"/>
  <c r="EV67" i="58"/>
  <c r="DF67" i="58"/>
  <c r="CI67" i="58"/>
  <c r="AU67" i="58"/>
  <c r="BP67" i="58" s="1"/>
  <c r="HD66" i="58"/>
  <c r="GJ66" i="58"/>
  <c r="FP66" i="58"/>
  <c r="EV66" i="58"/>
  <c r="EB66" i="58"/>
  <c r="DF66" i="58"/>
  <c r="DG66" i="58" s="1"/>
  <c r="CI66" i="58"/>
  <c r="AU66" i="58"/>
  <c r="AV66" i="58" s="1"/>
  <c r="HD65" i="58"/>
  <c r="GJ65" i="58"/>
  <c r="FP65" i="58"/>
  <c r="EV65" i="58"/>
  <c r="DF65" i="58"/>
  <c r="CI65" i="58"/>
  <c r="AU65" i="58"/>
  <c r="BP65" i="58" s="1"/>
  <c r="CJ65" i="58" s="1"/>
  <c r="HD64" i="58"/>
  <c r="GJ64" i="58"/>
  <c r="FP64" i="58"/>
  <c r="EV64" i="58"/>
  <c r="EB64" i="58"/>
  <c r="DF64" i="58"/>
  <c r="CI64" i="58"/>
  <c r="DG64" i="58" s="1"/>
  <c r="AU64" i="58"/>
  <c r="BP64" i="58" s="1"/>
  <c r="HD63" i="58"/>
  <c r="GJ63" i="58"/>
  <c r="FP63" i="58"/>
  <c r="EV63" i="58"/>
  <c r="DF63" i="58"/>
  <c r="EB63" i="58" s="1"/>
  <c r="CI63" i="58"/>
  <c r="AU63" i="58"/>
  <c r="AV63" i="58" s="1"/>
  <c r="HD62" i="58"/>
  <c r="GJ62" i="58"/>
  <c r="FP62" i="58"/>
  <c r="EV62" i="58"/>
  <c r="DF62" i="58"/>
  <c r="CI62" i="58"/>
  <c r="AU62" i="58"/>
  <c r="AV62" i="58" s="1"/>
  <c r="HD61" i="58"/>
  <c r="GJ61" i="58"/>
  <c r="FP61" i="58"/>
  <c r="EV61" i="58"/>
  <c r="DF61" i="58"/>
  <c r="EB61" i="58" s="1"/>
  <c r="CI61" i="58"/>
  <c r="AU61" i="58"/>
  <c r="BP61" i="58" s="1"/>
  <c r="CJ61" i="58" s="1"/>
  <c r="HD60" i="58"/>
  <c r="GJ60" i="58"/>
  <c r="FP60" i="58"/>
  <c r="EV60" i="58"/>
  <c r="DF60" i="58"/>
  <c r="EB60" i="58" s="1"/>
  <c r="CI60" i="58"/>
  <c r="AU60" i="58"/>
  <c r="BP60" i="58" s="1"/>
  <c r="HD59" i="58"/>
  <c r="GJ59" i="58"/>
  <c r="FP59" i="58"/>
  <c r="EV59" i="58"/>
  <c r="DF59" i="58"/>
  <c r="EB59" i="58" s="1"/>
  <c r="CI59" i="58"/>
  <c r="AU59" i="58"/>
  <c r="BP59" i="58" s="1"/>
  <c r="HD58" i="58"/>
  <c r="GJ58" i="58"/>
  <c r="FP58" i="58"/>
  <c r="EV58" i="58"/>
  <c r="DF58" i="58"/>
  <c r="EB58" i="58" s="1"/>
  <c r="CI58" i="58"/>
  <c r="AU58" i="58"/>
  <c r="AV58" i="58" s="1"/>
  <c r="HD57" i="58"/>
  <c r="GJ57" i="58"/>
  <c r="FP57" i="58"/>
  <c r="EV57" i="58"/>
  <c r="DF57" i="58"/>
  <c r="EB57" i="58" s="1"/>
  <c r="CI57" i="58"/>
  <c r="AU57" i="58"/>
  <c r="BP57" i="58" s="1"/>
  <c r="HD56" i="58"/>
  <c r="GJ56" i="58"/>
  <c r="FP56" i="58"/>
  <c r="EV56" i="58"/>
  <c r="DF56" i="58"/>
  <c r="DG56" i="58" s="1"/>
  <c r="CI56" i="58"/>
  <c r="AU56" i="58"/>
  <c r="BP56" i="58" s="1"/>
  <c r="HD55" i="58"/>
  <c r="GJ55" i="58"/>
  <c r="FP55" i="58"/>
  <c r="EV55" i="58"/>
  <c r="DF55" i="58"/>
  <c r="CI55" i="58"/>
  <c r="AU55" i="58"/>
  <c r="AV55" i="58" s="1"/>
  <c r="HD54" i="58"/>
  <c r="GJ54" i="58"/>
  <c r="FP54" i="58"/>
  <c r="EV54" i="58"/>
  <c r="DF54" i="58"/>
  <c r="EB54" i="58" s="1"/>
  <c r="CI54" i="58"/>
  <c r="AU54" i="58"/>
  <c r="BP54" i="58" s="1"/>
  <c r="CJ54" i="58" s="1"/>
  <c r="HD53" i="58"/>
  <c r="GJ53" i="58"/>
  <c r="FP53" i="58"/>
  <c r="EV53" i="58"/>
  <c r="DF53" i="58"/>
  <c r="EB53" i="58" s="1"/>
  <c r="CI53" i="58"/>
  <c r="AU53" i="58"/>
  <c r="BP53" i="58" s="1"/>
  <c r="HD52" i="58"/>
  <c r="GJ52" i="58"/>
  <c r="FP52" i="58"/>
  <c r="EV52" i="58"/>
  <c r="EB52" i="58"/>
  <c r="DG52" i="58"/>
  <c r="DF52" i="58"/>
  <c r="CI52" i="58"/>
  <c r="AU52" i="58"/>
  <c r="AV52" i="58" s="1"/>
  <c r="HD51" i="58"/>
  <c r="GJ51" i="58"/>
  <c r="FP51" i="58"/>
  <c r="EV51" i="58"/>
  <c r="DF51" i="58"/>
  <c r="CI51" i="58"/>
  <c r="AU51" i="58"/>
  <c r="U45" i="58"/>
  <c r="HD90" i="58" s="1"/>
  <c r="U44" i="58"/>
  <c r="GJ90" i="58" s="1"/>
  <c r="U43" i="58"/>
  <c r="FP90" i="58" s="1"/>
  <c r="U42" i="58"/>
  <c r="U41" i="58"/>
  <c r="EB90" i="58" s="1"/>
  <c r="U40" i="58"/>
  <c r="U38" i="58"/>
  <c r="BP90" i="58" s="1"/>
  <c r="U36" i="58"/>
  <c r="U37" i="58" s="1"/>
  <c r="U9" i="58" s="1"/>
  <c r="U31" i="58"/>
  <c r="V31" i="58" s="1"/>
  <c r="U30" i="58"/>
  <c r="V30" i="58" s="1"/>
  <c r="U29" i="58"/>
  <c r="V29" i="58" s="1"/>
  <c r="U28" i="58"/>
  <c r="V28" i="58" s="1"/>
  <c r="U27" i="58"/>
  <c r="V27" i="58" s="1"/>
  <c r="U26" i="58"/>
  <c r="V26" i="58" s="1"/>
  <c r="U24" i="58"/>
  <c r="U23" i="58"/>
  <c r="V23" i="58" s="1"/>
  <c r="AC18" i="58"/>
  <c r="AB18" i="58"/>
  <c r="AD18" i="58" s="1"/>
  <c r="AA18" i="58"/>
  <c r="U18" i="58"/>
  <c r="AC17" i="58"/>
  <c r="AB17" i="58"/>
  <c r="AD17" i="58" s="1"/>
  <c r="U17" i="58"/>
  <c r="AC16" i="58"/>
  <c r="AD16" i="58" s="1"/>
  <c r="AB16" i="58"/>
  <c r="Y16" i="58"/>
  <c r="AA16" i="58" s="1"/>
  <c r="U16" i="58"/>
  <c r="AC15" i="58"/>
  <c r="AB15" i="58"/>
  <c r="AD15" i="58" s="1"/>
  <c r="AC14" i="58"/>
  <c r="AB14" i="58"/>
  <c r="T14" i="58"/>
  <c r="U15" i="58" s="1"/>
  <c r="AC13" i="58"/>
  <c r="AB13" i="58"/>
  <c r="AD13" i="58" s="1"/>
  <c r="AC12" i="58"/>
  <c r="AB12" i="58"/>
  <c r="T12" i="58"/>
  <c r="U13" i="58" s="1"/>
  <c r="Y13" i="58" s="1"/>
  <c r="AA13" i="58" s="1"/>
  <c r="AC11" i="58"/>
  <c r="AB11" i="58"/>
  <c r="U11" i="58"/>
  <c r="AC9" i="58"/>
  <c r="AB9" i="58"/>
  <c r="AD9" i="58" s="1"/>
  <c r="T8" i="58"/>
  <c r="T7" i="58"/>
  <c r="JQ89" i="59" l="1"/>
  <c r="JR89" i="59"/>
  <c r="IW51" i="59"/>
  <c r="IW63" i="59"/>
  <c r="IW85" i="59"/>
  <c r="IW68" i="59"/>
  <c r="IV59" i="59"/>
  <c r="IW59" i="59" s="1"/>
  <c r="IW60" i="59"/>
  <c r="IW64" i="59"/>
  <c r="IW72" i="59"/>
  <c r="IV81" i="59"/>
  <c r="IW81" i="59" s="1"/>
  <c r="IV88" i="59"/>
  <c r="IW88" i="59" s="1"/>
  <c r="IW73" i="59"/>
  <c r="IW86" i="59"/>
  <c r="IW69" i="59"/>
  <c r="IW52" i="59"/>
  <c r="IW82" i="59"/>
  <c r="IW65" i="59"/>
  <c r="IW78" i="59"/>
  <c r="IW61" i="59"/>
  <c r="IW80" i="59"/>
  <c r="IW74" i="59"/>
  <c r="CL70" i="59"/>
  <c r="CM70" i="59" s="1"/>
  <c r="CN70" i="59" s="1"/>
  <c r="CO70" i="59" s="1"/>
  <c r="IV55" i="59"/>
  <c r="IW55" i="59" s="1"/>
  <c r="IW57" i="59"/>
  <c r="IW70" i="59"/>
  <c r="IW53" i="59"/>
  <c r="IW83" i="59"/>
  <c r="IW66" i="59"/>
  <c r="FA67" i="59"/>
  <c r="FA53" i="59"/>
  <c r="FA77" i="59"/>
  <c r="IV77" i="59"/>
  <c r="IW77" i="59" s="1"/>
  <c r="IW87" i="59"/>
  <c r="IW62" i="59"/>
  <c r="IU56" i="59"/>
  <c r="IW75" i="59"/>
  <c r="IS89" i="59"/>
  <c r="IT90" i="59" s="1"/>
  <c r="IT58" i="59"/>
  <c r="IU58" i="59" s="1"/>
  <c r="IW76" i="59"/>
  <c r="FA71" i="59"/>
  <c r="IV71" i="59"/>
  <c r="IW71" i="59" s="1"/>
  <c r="IV78" i="59"/>
  <c r="IW79" i="59"/>
  <c r="IW54" i="59"/>
  <c r="IW84" i="59"/>
  <c r="IW67" i="59"/>
  <c r="FA66" i="59"/>
  <c r="CL67" i="59"/>
  <c r="CM67" i="59" s="1"/>
  <c r="FA52" i="59"/>
  <c r="CL54" i="59"/>
  <c r="CM54" i="59" s="1"/>
  <c r="BR67" i="59"/>
  <c r="BS67" i="59" s="1"/>
  <c r="EX89" i="59"/>
  <c r="EY90" i="59" s="1"/>
  <c r="FA68" i="59"/>
  <c r="FA74" i="59"/>
  <c r="BR76" i="59"/>
  <c r="BS76" i="59" s="1"/>
  <c r="BT76" i="59" s="1"/>
  <c r="FA79" i="59"/>
  <c r="EW89" i="59"/>
  <c r="EX90" i="59" s="1"/>
  <c r="EF67" i="59"/>
  <c r="EG67" i="59" s="1"/>
  <c r="EF62" i="59"/>
  <c r="EG62" i="59" s="1"/>
  <c r="EF63" i="59"/>
  <c r="EG63" i="59" s="1"/>
  <c r="EF72" i="59"/>
  <c r="EG72" i="59" s="1"/>
  <c r="EF64" i="59"/>
  <c r="EG64" i="59" s="1"/>
  <c r="AZ54" i="59"/>
  <c r="BA54" i="59" s="1"/>
  <c r="BB54" i="59" s="1"/>
  <c r="AZ80" i="59"/>
  <c r="BA80" i="59" s="1"/>
  <c r="BB80" i="59" s="1"/>
  <c r="FT65" i="59"/>
  <c r="FU65" i="59" s="1"/>
  <c r="FT67" i="59"/>
  <c r="FU67" i="59" s="1"/>
  <c r="FT76" i="59"/>
  <c r="FU76" i="59" s="1"/>
  <c r="IB56" i="59"/>
  <c r="IC56" i="59" s="1"/>
  <c r="IB63" i="59"/>
  <c r="IC63" i="59" s="1"/>
  <c r="IB72" i="59"/>
  <c r="IC72" i="59" s="1"/>
  <c r="IB84" i="59"/>
  <c r="IC84" i="59" s="1"/>
  <c r="IB85" i="59"/>
  <c r="IC85" i="59" s="1"/>
  <c r="BQ89" i="59"/>
  <c r="CK51" i="59"/>
  <c r="CK61" i="59"/>
  <c r="CL61" i="59" s="1"/>
  <c r="CM61" i="59" s="1"/>
  <c r="BR61" i="59"/>
  <c r="BS61" i="59" s="1"/>
  <c r="CK74" i="59"/>
  <c r="CL74" i="59" s="1"/>
  <c r="CM74" i="59" s="1"/>
  <c r="CN74" i="59" s="1"/>
  <c r="BR74" i="59"/>
  <c r="BS74" i="59" s="1"/>
  <c r="BR51" i="59"/>
  <c r="EF68" i="59"/>
  <c r="EG68" i="59" s="1"/>
  <c r="X9" i="59"/>
  <c r="X11" i="59"/>
  <c r="X12" i="59"/>
  <c r="AZ64" i="59"/>
  <c r="BA64" i="59" s="1"/>
  <c r="BB64" i="59" s="1"/>
  <c r="HI65" i="59"/>
  <c r="HI71" i="59"/>
  <c r="HI79" i="59"/>
  <c r="HI86" i="59"/>
  <c r="HJ86" i="59" s="1"/>
  <c r="CL60" i="59"/>
  <c r="CM60" i="59" s="1"/>
  <c r="EY89" i="59"/>
  <c r="EZ51" i="59"/>
  <c r="EZ89" i="59" s="1"/>
  <c r="CL76" i="59"/>
  <c r="CM76" i="59" s="1"/>
  <c r="HH59" i="59"/>
  <c r="HI59" i="59" s="1"/>
  <c r="HH80" i="59"/>
  <c r="HI80" i="59" s="1"/>
  <c r="FT54" i="59"/>
  <c r="FU54" i="59" s="1"/>
  <c r="FT68" i="59"/>
  <c r="FU68" i="59" s="1"/>
  <c r="FT71" i="59"/>
  <c r="FU71" i="59" s="1"/>
  <c r="FT80" i="59"/>
  <c r="FU80" i="59" s="1"/>
  <c r="IB58" i="59"/>
  <c r="IC58" i="59" s="1"/>
  <c r="IB62" i="59"/>
  <c r="IC62" i="59" s="1"/>
  <c r="IB67" i="59"/>
  <c r="IC67" i="59" s="1"/>
  <c r="IB88" i="59"/>
  <c r="IC88" i="59" s="1"/>
  <c r="EF78" i="59"/>
  <c r="EG78" i="59" s="1"/>
  <c r="DH90" i="59"/>
  <c r="DH79" i="59"/>
  <c r="DI79" i="59" s="1"/>
  <c r="DJ79" i="59" s="1"/>
  <c r="DH78" i="59"/>
  <c r="DI78" i="59" s="1"/>
  <c r="DJ78" i="59" s="1"/>
  <c r="DH80" i="59"/>
  <c r="DI80" i="59" s="1"/>
  <c r="DJ80" i="59" s="1"/>
  <c r="DH76" i="59"/>
  <c r="DI76" i="59" s="1"/>
  <c r="DJ76" i="59" s="1"/>
  <c r="DH77" i="59"/>
  <c r="DI77" i="59" s="1"/>
  <c r="DJ77" i="59" s="1"/>
  <c r="DH75" i="59"/>
  <c r="DI75" i="59" s="1"/>
  <c r="DJ75" i="59" s="1"/>
  <c r="DH74" i="59"/>
  <c r="DI74" i="59" s="1"/>
  <c r="DJ74" i="59" s="1"/>
  <c r="DH70" i="59"/>
  <c r="DI70" i="59" s="1"/>
  <c r="DJ70" i="59" s="1"/>
  <c r="DH65" i="59"/>
  <c r="DI65" i="59" s="1"/>
  <c r="DJ65" i="59" s="1"/>
  <c r="DH71" i="59"/>
  <c r="DI71" i="59" s="1"/>
  <c r="DJ71" i="59" s="1"/>
  <c r="DH69" i="59"/>
  <c r="DI69" i="59" s="1"/>
  <c r="DJ69" i="59" s="1"/>
  <c r="DH67" i="59"/>
  <c r="DI67" i="59" s="1"/>
  <c r="DJ67" i="59" s="1"/>
  <c r="DK67" i="59" s="1"/>
  <c r="DH64" i="59"/>
  <c r="DI64" i="59" s="1"/>
  <c r="DJ64" i="59" s="1"/>
  <c r="DH72" i="59"/>
  <c r="DI72" i="59" s="1"/>
  <c r="DJ72" i="59" s="1"/>
  <c r="DH60" i="59"/>
  <c r="DI60" i="59" s="1"/>
  <c r="DJ60" i="59" s="1"/>
  <c r="DH63" i="59"/>
  <c r="DI63" i="59" s="1"/>
  <c r="DJ63" i="59" s="1"/>
  <c r="DH66" i="59"/>
  <c r="DI66" i="59" s="1"/>
  <c r="DJ66" i="59" s="1"/>
  <c r="DH73" i="59"/>
  <c r="DI73" i="59" s="1"/>
  <c r="DJ73" i="59" s="1"/>
  <c r="DH56" i="59"/>
  <c r="DI56" i="59" s="1"/>
  <c r="DJ56" i="59" s="1"/>
  <c r="DH55" i="59"/>
  <c r="DI55" i="59" s="1"/>
  <c r="DJ55" i="59" s="1"/>
  <c r="DH61" i="59"/>
  <c r="DI61" i="59" s="1"/>
  <c r="DJ61" i="59" s="1"/>
  <c r="DH62" i="59"/>
  <c r="DI62" i="59" s="1"/>
  <c r="DJ62" i="59" s="1"/>
  <c r="DH59" i="59"/>
  <c r="DI59" i="59" s="1"/>
  <c r="DJ59" i="59" s="1"/>
  <c r="DH68" i="59"/>
  <c r="DI68" i="59" s="1"/>
  <c r="DJ68" i="59" s="1"/>
  <c r="DH57" i="59"/>
  <c r="DI57" i="59" s="1"/>
  <c r="DJ57" i="59" s="1"/>
  <c r="DH53" i="59"/>
  <c r="DI53" i="59" s="1"/>
  <c r="DJ53" i="59" s="1"/>
  <c r="DH58" i="59"/>
  <c r="DI58" i="59" s="1"/>
  <c r="DJ58" i="59" s="1"/>
  <c r="DH52" i="59"/>
  <c r="DI52" i="59" s="1"/>
  <c r="DJ52" i="59" s="1"/>
  <c r="V13" i="59"/>
  <c r="X14" i="59" s="1"/>
  <c r="DH51" i="59"/>
  <c r="DH54" i="59"/>
  <c r="DI54" i="59" s="1"/>
  <c r="DJ54" i="59" s="1"/>
  <c r="DK54" i="59" s="1"/>
  <c r="CK71" i="59"/>
  <c r="CL71" i="59" s="1"/>
  <c r="CM71" i="59" s="1"/>
  <c r="BR71" i="59"/>
  <c r="BS71" i="59" s="1"/>
  <c r="CK68" i="59"/>
  <c r="CL68" i="59" s="1"/>
  <c r="CM68" i="59" s="1"/>
  <c r="CN68" i="59" s="1"/>
  <c r="BR68" i="59"/>
  <c r="BS68" i="59" s="1"/>
  <c r="CK77" i="59"/>
  <c r="CL77" i="59" s="1"/>
  <c r="CM77" i="59" s="1"/>
  <c r="BR77" i="59"/>
  <c r="BS77" i="59" s="1"/>
  <c r="AZ70" i="59"/>
  <c r="BA70" i="59" s="1"/>
  <c r="BB70" i="59" s="1"/>
  <c r="EG56" i="59"/>
  <c r="EF60" i="59"/>
  <c r="EG60" i="59" s="1"/>
  <c r="AZ59" i="59"/>
  <c r="BA59" i="59" s="1"/>
  <c r="BB59" i="59" s="1"/>
  <c r="AZ65" i="59"/>
  <c r="BA65" i="59" s="1"/>
  <c r="BB65" i="59" s="1"/>
  <c r="AZ75" i="59"/>
  <c r="BA75" i="59" s="1"/>
  <c r="BB75" i="59" s="1"/>
  <c r="AZ77" i="59"/>
  <c r="BA77" i="59" s="1"/>
  <c r="BB77" i="59" s="1"/>
  <c r="HH67" i="59"/>
  <c r="HI67" i="59" s="1"/>
  <c r="HI88" i="59"/>
  <c r="HJ88" i="59" s="1"/>
  <c r="HI77" i="59"/>
  <c r="BR60" i="59"/>
  <c r="BS60" i="59" s="1"/>
  <c r="CL79" i="59"/>
  <c r="CM79" i="59" s="1"/>
  <c r="CN79" i="59" s="1"/>
  <c r="FT74" i="59"/>
  <c r="FU74" i="59" s="1"/>
  <c r="IB69" i="59"/>
  <c r="IC69" i="59" s="1"/>
  <c r="IB82" i="59"/>
  <c r="IC82" i="59" s="1"/>
  <c r="CK57" i="59"/>
  <c r="CL57" i="59" s="1"/>
  <c r="CM57" i="59" s="1"/>
  <c r="CN57" i="59" s="1"/>
  <c r="BR57" i="59"/>
  <c r="BS57" i="59" s="1"/>
  <c r="AZ62" i="59"/>
  <c r="BA62" i="59" s="1"/>
  <c r="BB62" i="59" s="1"/>
  <c r="FT57" i="59"/>
  <c r="FU57" i="59" s="1"/>
  <c r="FT56" i="59"/>
  <c r="FU56" i="59" s="1"/>
  <c r="FT72" i="59"/>
  <c r="FU72" i="59" s="1"/>
  <c r="FT75" i="59"/>
  <c r="FU75" i="59" s="1"/>
  <c r="EG59" i="59"/>
  <c r="IB66" i="59"/>
  <c r="IC66" i="59" s="1"/>
  <c r="IB64" i="59"/>
  <c r="IC64" i="59" s="1"/>
  <c r="IB71" i="59"/>
  <c r="IC71" i="59" s="1"/>
  <c r="IB87" i="59"/>
  <c r="IC87" i="59" s="1"/>
  <c r="IB78" i="59"/>
  <c r="IC78" i="59" s="1"/>
  <c r="AE12" i="59"/>
  <c r="CO90" i="59" s="1"/>
  <c r="CN71" i="59"/>
  <c r="CN60" i="59"/>
  <c r="CN76" i="59"/>
  <c r="CN61" i="59"/>
  <c r="CN67" i="59"/>
  <c r="CN54" i="59"/>
  <c r="CO54" i="59" s="1"/>
  <c r="HH56" i="59"/>
  <c r="HI56" i="59" s="1"/>
  <c r="CK58" i="59"/>
  <c r="CL58" i="59" s="1"/>
  <c r="CM58" i="59" s="1"/>
  <c r="CN58" i="59" s="1"/>
  <c r="BR58" i="59"/>
  <c r="BS58" i="59" s="1"/>
  <c r="CK75" i="59"/>
  <c r="CL75" i="59" s="1"/>
  <c r="CM75" i="59" s="1"/>
  <c r="CN75" i="59" s="1"/>
  <c r="BR75" i="59"/>
  <c r="BS75" i="59" s="1"/>
  <c r="EG52" i="59"/>
  <c r="EG65" i="59"/>
  <c r="BA63" i="59"/>
  <c r="BB63" i="59" s="1"/>
  <c r="BA78" i="59"/>
  <c r="BB78" i="59" s="1"/>
  <c r="HI60" i="59"/>
  <c r="HI70" i="59"/>
  <c r="HI73" i="59"/>
  <c r="HI74" i="59"/>
  <c r="HI82" i="59"/>
  <c r="HJ82" i="59" s="1"/>
  <c r="BR79" i="59"/>
  <c r="BS79" i="59" s="1"/>
  <c r="FT79" i="59"/>
  <c r="FU79" i="59" s="1"/>
  <c r="FQ89" i="59"/>
  <c r="FR90" i="59" s="1"/>
  <c r="FR51" i="59"/>
  <c r="FT62" i="59"/>
  <c r="FU62" i="59" s="1"/>
  <c r="FT61" i="59"/>
  <c r="FU61" i="59" s="1"/>
  <c r="FT73" i="59"/>
  <c r="FU73" i="59" s="1"/>
  <c r="EG57" i="59"/>
  <c r="IB60" i="59"/>
  <c r="IC60" i="59" s="1"/>
  <c r="IB65" i="59"/>
  <c r="IC65" i="59" s="1"/>
  <c r="IB83" i="59"/>
  <c r="IC83" i="59" s="1"/>
  <c r="IB76" i="59"/>
  <c r="IC76" i="59" s="1"/>
  <c r="CK59" i="59"/>
  <c r="CL59" i="59" s="1"/>
  <c r="CM59" i="59" s="1"/>
  <c r="BR59" i="59"/>
  <c r="BS59" i="59" s="1"/>
  <c r="CK72" i="59"/>
  <c r="CL72" i="59" s="1"/>
  <c r="CM72" i="59" s="1"/>
  <c r="CN72" i="59" s="1"/>
  <c r="BR72" i="59"/>
  <c r="BS72" i="59" s="1"/>
  <c r="EG58" i="59"/>
  <c r="BA55" i="59"/>
  <c r="BB55" i="59" s="1"/>
  <c r="BA66" i="59"/>
  <c r="BB66" i="59" s="1"/>
  <c r="BA52" i="59"/>
  <c r="BB52" i="59" s="1"/>
  <c r="HE89" i="59"/>
  <c r="HF51" i="59"/>
  <c r="HI66" i="59"/>
  <c r="HI63" i="59"/>
  <c r="HH78" i="59"/>
  <c r="HI78" i="59" s="1"/>
  <c r="FT63" i="59"/>
  <c r="FU63" i="59" s="1"/>
  <c r="IB70" i="59"/>
  <c r="IC70" i="59" s="1"/>
  <c r="CJ89" i="59"/>
  <c r="CL51" i="59"/>
  <c r="AZ69" i="59"/>
  <c r="BA69" i="59" s="1"/>
  <c r="BB69" i="59" s="1"/>
  <c r="HI75" i="59"/>
  <c r="BU76" i="59"/>
  <c r="FT52" i="59"/>
  <c r="FU52" i="59" s="1"/>
  <c r="FT58" i="59"/>
  <c r="FU58" i="59" s="1"/>
  <c r="FT69" i="59"/>
  <c r="FU69" i="59" s="1"/>
  <c r="FT78" i="59"/>
  <c r="FU78" i="59" s="1"/>
  <c r="IB54" i="59"/>
  <c r="IC54" i="59" s="1"/>
  <c r="IB79" i="59"/>
  <c r="IC79" i="59" s="1"/>
  <c r="IB55" i="59"/>
  <c r="IC55" i="59" s="1"/>
  <c r="IB73" i="59"/>
  <c r="IC73" i="59" s="1"/>
  <c r="IB80" i="59"/>
  <c r="IC80" i="59" s="1"/>
  <c r="CK52" i="59"/>
  <c r="CL52" i="59" s="1"/>
  <c r="CM52" i="59" s="1"/>
  <c r="BR52" i="59"/>
  <c r="BS52" i="59" s="1"/>
  <c r="CK62" i="59"/>
  <c r="CL62" i="59" s="1"/>
  <c r="CM62" i="59" s="1"/>
  <c r="CN62" i="59" s="1"/>
  <c r="BR62" i="59"/>
  <c r="BS62" i="59" s="1"/>
  <c r="CK73" i="59"/>
  <c r="CL73" i="59" s="1"/>
  <c r="CM73" i="59" s="1"/>
  <c r="BR73" i="59"/>
  <c r="BS73" i="59" s="1"/>
  <c r="CK80" i="59"/>
  <c r="CL80" i="59" s="1"/>
  <c r="CM80" i="59" s="1"/>
  <c r="BR80" i="59"/>
  <c r="BS80" i="59" s="1"/>
  <c r="EG61" i="59"/>
  <c r="EG74" i="59"/>
  <c r="BA61" i="59"/>
  <c r="BB61" i="59" s="1"/>
  <c r="BA67" i="59"/>
  <c r="BB67" i="59" s="1"/>
  <c r="BA68" i="59"/>
  <c r="BB68" i="59" s="1"/>
  <c r="IB53" i="59"/>
  <c r="IC53" i="59" s="1"/>
  <c r="HI54" i="59"/>
  <c r="HI61" i="59"/>
  <c r="HI68" i="59"/>
  <c r="HI83" i="59"/>
  <c r="HJ83" i="59" s="1"/>
  <c r="HI85" i="59"/>
  <c r="HJ85" i="59" s="1"/>
  <c r="BA76" i="59"/>
  <c r="BB76" i="59" s="1"/>
  <c r="GL89" i="59"/>
  <c r="GM90" i="59" s="1"/>
  <c r="GM51" i="59"/>
  <c r="HH81" i="59"/>
  <c r="HI81" i="59" s="1"/>
  <c r="HJ81" i="59" s="1"/>
  <c r="FT60" i="59"/>
  <c r="FU60" i="59" s="1"/>
  <c r="IB81" i="59"/>
  <c r="IC81" i="59" s="1"/>
  <c r="FT55" i="59"/>
  <c r="FU55" i="59" s="1"/>
  <c r="FT53" i="59"/>
  <c r="FU53" i="59" s="1"/>
  <c r="FT70" i="59"/>
  <c r="FU70" i="59" s="1"/>
  <c r="FT77" i="59"/>
  <c r="FU77" i="59" s="1"/>
  <c r="CO67" i="59"/>
  <c r="EG70" i="59"/>
  <c r="HY89" i="59"/>
  <c r="HZ51" i="59"/>
  <c r="IB57" i="59"/>
  <c r="IC57" i="59" s="1"/>
  <c r="IB59" i="59"/>
  <c r="IC59" i="59" s="1"/>
  <c r="IB74" i="59"/>
  <c r="IC74" i="59" s="1"/>
  <c r="IB86" i="59"/>
  <c r="IC86" i="59" s="1"/>
  <c r="ED89" i="59"/>
  <c r="EE90" i="59" s="1"/>
  <c r="EE51" i="59"/>
  <c r="CK55" i="59"/>
  <c r="CL55" i="59" s="1"/>
  <c r="CM55" i="59" s="1"/>
  <c r="BR55" i="59"/>
  <c r="BS55" i="59" s="1"/>
  <c r="CK64" i="59"/>
  <c r="CL64" i="59" s="1"/>
  <c r="CM64" i="59" s="1"/>
  <c r="CN64" i="59" s="1"/>
  <c r="BR64" i="59"/>
  <c r="BS64" i="59" s="1"/>
  <c r="CK65" i="59"/>
  <c r="CL65" i="59" s="1"/>
  <c r="CM65" i="59" s="1"/>
  <c r="BR65" i="59"/>
  <c r="BS65" i="59" s="1"/>
  <c r="CK78" i="59"/>
  <c r="CL78" i="59" s="1"/>
  <c r="CM78" i="59" s="1"/>
  <c r="CN78" i="59" s="1"/>
  <c r="BR78" i="59"/>
  <c r="BS78" i="59" s="1"/>
  <c r="EG54" i="59"/>
  <c r="EG66" i="59"/>
  <c r="EG75" i="59"/>
  <c r="BA53" i="59"/>
  <c r="BB53" i="59" s="1"/>
  <c r="BA57" i="59"/>
  <c r="BB57" i="59" s="1"/>
  <c r="BA56" i="59"/>
  <c r="BB56" i="59" s="1"/>
  <c r="AZ72" i="59"/>
  <c r="BA72" i="59" s="1"/>
  <c r="BB72" i="59" s="1"/>
  <c r="AZ74" i="59"/>
  <c r="BA74" i="59" s="1"/>
  <c r="BB74" i="59" s="1"/>
  <c r="HI58" i="59"/>
  <c r="HH62" i="59"/>
  <c r="HI62" i="59" s="1"/>
  <c r="HI72" i="59"/>
  <c r="HI87" i="59"/>
  <c r="HJ87" i="59" s="1"/>
  <c r="EF73" i="59"/>
  <c r="EG73" i="59" s="1"/>
  <c r="BR53" i="59"/>
  <c r="BS53" i="59" s="1"/>
  <c r="EG53" i="59"/>
  <c r="CK63" i="59"/>
  <c r="CL63" i="59" s="1"/>
  <c r="CM63" i="59" s="1"/>
  <c r="CN63" i="59" s="1"/>
  <c r="BR63" i="59"/>
  <c r="BS63" i="59" s="1"/>
  <c r="AW89" i="59"/>
  <c r="AX90" i="59" s="1"/>
  <c r="AX51" i="59"/>
  <c r="HI52" i="59"/>
  <c r="FT59" i="59"/>
  <c r="FU59" i="59" s="1"/>
  <c r="FT64" i="59"/>
  <c r="FU64" i="59" s="1"/>
  <c r="FT66" i="59"/>
  <c r="FU66" i="59" s="1"/>
  <c r="BR54" i="59"/>
  <c r="BS54" i="59" s="1"/>
  <c r="BT67" i="59"/>
  <c r="BU67" i="59" s="1"/>
  <c r="EF71" i="59"/>
  <c r="EG71" i="59" s="1"/>
  <c r="IB52" i="59"/>
  <c r="IC52" i="59" s="1"/>
  <c r="IB61" i="59"/>
  <c r="IC61" i="59" s="1"/>
  <c r="IB68" i="59"/>
  <c r="IC68" i="59" s="1"/>
  <c r="IB75" i="59"/>
  <c r="IC75" i="59" s="1"/>
  <c r="IB77" i="59"/>
  <c r="IC77" i="59" s="1"/>
  <c r="BR70" i="59"/>
  <c r="BS70" i="59" s="1"/>
  <c r="EF69" i="59"/>
  <c r="EG69" i="59" s="1"/>
  <c r="AZ71" i="59"/>
  <c r="BA71" i="59" s="1"/>
  <c r="BB71" i="59" s="1"/>
  <c r="CK56" i="59"/>
  <c r="CL56" i="59" s="1"/>
  <c r="CM56" i="59" s="1"/>
  <c r="BR56" i="59"/>
  <c r="BS56" i="59" s="1"/>
  <c r="CK66" i="59"/>
  <c r="CL66" i="59" s="1"/>
  <c r="CM66" i="59" s="1"/>
  <c r="CN66" i="59" s="1"/>
  <c r="BR66" i="59"/>
  <c r="BS66" i="59" s="1"/>
  <c r="CK69" i="59"/>
  <c r="CL69" i="59" s="1"/>
  <c r="CM69" i="59" s="1"/>
  <c r="BR69" i="59"/>
  <c r="BS69" i="59" s="1"/>
  <c r="EC89" i="59"/>
  <c r="EG77" i="59"/>
  <c r="EG80" i="59"/>
  <c r="EF76" i="59"/>
  <c r="EG76" i="59" s="1"/>
  <c r="AZ58" i="59"/>
  <c r="BA58" i="59" s="1"/>
  <c r="BB58" i="59" s="1"/>
  <c r="BA60" i="59"/>
  <c r="BB60" i="59" s="1"/>
  <c r="AZ73" i="59"/>
  <c r="BA73" i="59" s="1"/>
  <c r="BB73" i="59" s="1"/>
  <c r="HH53" i="59"/>
  <c r="HI53" i="59" s="1"/>
  <c r="HI55" i="59"/>
  <c r="HI64" i="59"/>
  <c r="HI84" i="59"/>
  <c r="HJ84" i="59" s="1"/>
  <c r="HI76" i="59"/>
  <c r="HH69" i="59"/>
  <c r="HI69" i="59" s="1"/>
  <c r="EF79" i="59"/>
  <c r="EG79" i="59" s="1"/>
  <c r="HH57" i="59"/>
  <c r="HI57" i="59" s="1"/>
  <c r="EF55" i="59"/>
  <c r="EG55" i="59" s="1"/>
  <c r="AZ79" i="59"/>
  <c r="BA79" i="59" s="1"/>
  <c r="BB79" i="59" s="1"/>
  <c r="CL53" i="59"/>
  <c r="CM53" i="59" s="1"/>
  <c r="CN53" i="59" s="1"/>
  <c r="IC75" i="58"/>
  <c r="ID75" i="58" s="1"/>
  <c r="IC53" i="58"/>
  <c r="ID53" i="58" s="1"/>
  <c r="HZ89" i="58"/>
  <c r="IA90" i="58" s="1"/>
  <c r="IA55" i="58"/>
  <c r="IC80" i="58"/>
  <c r="ID80" i="58" s="1"/>
  <c r="IB53" i="58"/>
  <c r="IB75" i="58"/>
  <c r="HY89" i="58"/>
  <c r="IC77" i="58"/>
  <c r="ID77" i="58" s="1"/>
  <c r="IC79" i="58"/>
  <c r="ID79" i="58" s="1"/>
  <c r="IC88" i="58"/>
  <c r="ID88" i="58" s="1"/>
  <c r="IC70" i="58"/>
  <c r="ID70" i="58" s="1"/>
  <c r="IC87" i="58"/>
  <c r="ID87" i="58" s="1"/>
  <c r="IB85" i="58"/>
  <c r="IC85" i="58" s="1"/>
  <c r="ID85" i="58" s="1"/>
  <c r="IB60" i="58"/>
  <c r="IC60" i="58" s="1"/>
  <c r="ID60" i="58" s="1"/>
  <c r="IC69" i="58"/>
  <c r="ID69" i="58" s="1"/>
  <c r="IC68" i="58"/>
  <c r="ID68" i="58" s="1"/>
  <c r="IC62" i="58"/>
  <c r="ID62" i="58" s="1"/>
  <c r="IC72" i="58"/>
  <c r="ID72" i="58" s="1"/>
  <c r="IB77" i="58"/>
  <c r="IB52" i="58"/>
  <c r="IB82" i="58"/>
  <c r="IC82" i="58" s="1"/>
  <c r="ID82" i="58" s="1"/>
  <c r="IA89" i="58"/>
  <c r="IC83" i="58"/>
  <c r="ID83" i="58" s="1"/>
  <c r="IC63" i="58"/>
  <c r="ID63" i="58" s="1"/>
  <c r="IC59" i="58"/>
  <c r="ID59" i="58" s="1"/>
  <c r="IC76" i="58"/>
  <c r="ID76" i="58" s="1"/>
  <c r="IC56" i="58"/>
  <c r="ID56" i="58" s="1"/>
  <c r="IB86" i="58"/>
  <c r="IC86" i="58" s="1"/>
  <c r="ID86" i="58" s="1"/>
  <c r="IB69" i="58"/>
  <c r="IB79" i="58"/>
  <c r="IB74" i="58"/>
  <c r="IC74" i="58" s="1"/>
  <c r="ID74" i="58" s="1"/>
  <c r="IC51" i="58"/>
  <c r="IC78" i="58"/>
  <c r="ID78" i="58" s="1"/>
  <c r="IC67" i="58"/>
  <c r="ID67" i="58" s="1"/>
  <c r="IC84" i="58"/>
  <c r="ID84" i="58" s="1"/>
  <c r="IC54" i="58"/>
  <c r="ID54" i="58" s="1"/>
  <c r="IC64" i="58"/>
  <c r="ID64" i="58" s="1"/>
  <c r="IB78" i="58"/>
  <c r="IB61" i="58"/>
  <c r="IC61" i="58" s="1"/>
  <c r="ID61" i="58" s="1"/>
  <c r="IB83" i="58"/>
  <c r="IB66" i="58"/>
  <c r="IC66" i="58" s="1"/>
  <c r="ID66" i="58" s="1"/>
  <c r="IB71" i="58"/>
  <c r="IC71" i="58" s="1"/>
  <c r="ID71" i="58" s="1"/>
  <c r="V24" i="58"/>
  <c r="V25" i="58" s="1"/>
  <c r="V37" i="58"/>
  <c r="Y9" i="58"/>
  <c r="AA9" i="58" s="1"/>
  <c r="AE9" i="58" s="1"/>
  <c r="BA90" i="58" s="1"/>
  <c r="V42" i="58"/>
  <c r="EW79" i="58" s="1"/>
  <c r="EX79" i="58" s="1"/>
  <c r="EY79" i="58" s="1"/>
  <c r="EZ79" i="58" s="1"/>
  <c r="Y15" i="58"/>
  <c r="AA15" i="58" s="1"/>
  <c r="AE15" i="58" s="1"/>
  <c r="AV57" i="58"/>
  <c r="EB56" i="58"/>
  <c r="DG63" i="58"/>
  <c r="V43" i="58"/>
  <c r="U12" i="58"/>
  <c r="Y12" i="58" s="1"/>
  <c r="AA12" i="58" s="1"/>
  <c r="AE12" i="58" s="1"/>
  <c r="CO90" i="58" s="1"/>
  <c r="U14" i="58"/>
  <c r="DG57" i="58"/>
  <c r="AV65" i="58"/>
  <c r="AV67" i="58"/>
  <c r="AW67" i="58" s="1"/>
  <c r="AX67" i="58" s="1"/>
  <c r="AY67" i="58" s="1"/>
  <c r="AV68" i="58"/>
  <c r="AW68" i="58" s="1"/>
  <c r="AX68" i="58" s="1"/>
  <c r="AY68" i="58" s="1"/>
  <c r="AV61" i="58"/>
  <c r="DG59" i="58"/>
  <c r="AD14" i="58"/>
  <c r="AV60" i="58"/>
  <c r="AE16" i="58"/>
  <c r="DG79" i="58"/>
  <c r="EV90" i="58"/>
  <c r="AV64" i="58"/>
  <c r="AW64" i="58" s="1"/>
  <c r="AD12" i="58"/>
  <c r="AV53" i="58"/>
  <c r="AV54" i="58"/>
  <c r="AV56" i="58"/>
  <c r="AV77" i="58"/>
  <c r="CJ57" i="58"/>
  <c r="CJ59" i="58"/>
  <c r="HF90" i="58"/>
  <c r="V45" i="58"/>
  <c r="BR90" i="58"/>
  <c r="Y11" i="58"/>
  <c r="AA11" i="58" s="1"/>
  <c r="V38" i="58"/>
  <c r="ED90" i="58"/>
  <c r="V41" i="58"/>
  <c r="AD11" i="58"/>
  <c r="Y14" i="58"/>
  <c r="AA14" i="58" s="1"/>
  <c r="AE14" i="58" s="1"/>
  <c r="FT90" i="58"/>
  <c r="HH90" i="58"/>
  <c r="CJ53" i="58"/>
  <c r="CJ60" i="58"/>
  <c r="EW77" i="58"/>
  <c r="EX77" i="58" s="1"/>
  <c r="EY77" i="58" s="1"/>
  <c r="EW74" i="58"/>
  <c r="EX74" i="58" s="1"/>
  <c r="EY74" i="58" s="1"/>
  <c r="EW76" i="58"/>
  <c r="EX76" i="58" s="1"/>
  <c r="EY76" i="58" s="1"/>
  <c r="EW90" i="58"/>
  <c r="EW73" i="58"/>
  <c r="EW78" i="58"/>
  <c r="EW75" i="58"/>
  <c r="EW68" i="58"/>
  <c r="EX68" i="58" s="1"/>
  <c r="EY68" i="58" s="1"/>
  <c r="EW65" i="58"/>
  <c r="EX65" i="58" s="1"/>
  <c r="EY65" i="58" s="1"/>
  <c r="EW80" i="58"/>
  <c r="EX80" i="58" s="1"/>
  <c r="EY80" i="58" s="1"/>
  <c r="EW67" i="58"/>
  <c r="EW72" i="58"/>
  <c r="EW61" i="58"/>
  <c r="EX61" i="58" s="1"/>
  <c r="EY61" i="58" s="1"/>
  <c r="EW71" i="58"/>
  <c r="EX71" i="58" s="1"/>
  <c r="EY71" i="58" s="1"/>
  <c r="EW66" i="58"/>
  <c r="EX66" i="58" s="1"/>
  <c r="EY66" i="58" s="1"/>
  <c r="EW63" i="58"/>
  <c r="EX63" i="58" s="1"/>
  <c r="EY63" i="58" s="1"/>
  <c r="EW69" i="58"/>
  <c r="EW62" i="58"/>
  <c r="EW64" i="58"/>
  <c r="EX64" i="58" s="1"/>
  <c r="EY64" i="58" s="1"/>
  <c r="EW54" i="58"/>
  <c r="EX54" i="58" s="1"/>
  <c r="EY54" i="58" s="1"/>
  <c r="V15" i="58"/>
  <c r="EW51" i="58"/>
  <c r="EX51" i="58" s="1"/>
  <c r="EW59" i="58"/>
  <c r="EW53" i="58"/>
  <c r="EW58" i="58"/>
  <c r="EX58" i="58" s="1"/>
  <c r="EY58" i="58" s="1"/>
  <c r="EW55" i="58"/>
  <c r="EX55" i="58" s="1"/>
  <c r="EY55" i="58" s="1"/>
  <c r="EW57" i="58"/>
  <c r="EX57" i="58" s="1"/>
  <c r="EY57" i="58" s="1"/>
  <c r="EW52" i="58"/>
  <c r="EX52" i="58" s="1"/>
  <c r="EY52" i="58" s="1"/>
  <c r="EX53" i="58"/>
  <c r="EY53" i="58" s="1"/>
  <c r="Y17" i="58"/>
  <c r="AA17" i="58" s="1"/>
  <c r="AE17" i="58" s="1"/>
  <c r="V44" i="58"/>
  <c r="U8" i="58"/>
  <c r="EF90" i="58"/>
  <c r="AE18" i="58"/>
  <c r="BP52" i="58"/>
  <c r="DL90" i="58"/>
  <c r="AZ90" i="58"/>
  <c r="AE13" i="58"/>
  <c r="GN90" i="58"/>
  <c r="X30" i="58"/>
  <c r="X27" i="58"/>
  <c r="X24" i="58"/>
  <c r="X29" i="58"/>
  <c r="X26" i="58"/>
  <c r="X23" i="58"/>
  <c r="X25" i="58"/>
  <c r="X28" i="58"/>
  <c r="EB55" i="58"/>
  <c r="DG55" i="58"/>
  <c r="AW79" i="58"/>
  <c r="AX79" i="58" s="1"/>
  <c r="AY79" i="58" s="1"/>
  <c r="AZ79" i="58" s="1"/>
  <c r="AW76" i="58"/>
  <c r="AW78" i="58"/>
  <c r="AW75" i="58"/>
  <c r="AW80" i="58"/>
  <c r="AX80" i="58" s="1"/>
  <c r="AY80" i="58" s="1"/>
  <c r="AW90" i="58"/>
  <c r="AW73" i="58"/>
  <c r="AX73" i="58" s="1"/>
  <c r="AY73" i="58" s="1"/>
  <c r="AW70" i="58"/>
  <c r="AX70" i="58" s="1"/>
  <c r="AY70" i="58" s="1"/>
  <c r="AZ70" i="58" s="1"/>
  <c r="AW72" i="58"/>
  <c r="AW69" i="58"/>
  <c r="AX69" i="58" s="1"/>
  <c r="AY69" i="58" s="1"/>
  <c r="AW63" i="58"/>
  <c r="AW71" i="58"/>
  <c r="AX71" i="58" s="1"/>
  <c r="AY71" i="58" s="1"/>
  <c r="AW60" i="58"/>
  <c r="AW66" i="58"/>
  <c r="AW62" i="58"/>
  <c r="AX62" i="58" s="1"/>
  <c r="AY62" i="58" s="1"/>
  <c r="AW65" i="58"/>
  <c r="AW56" i="58"/>
  <c r="AX56" i="58" s="1"/>
  <c r="AY56" i="58" s="1"/>
  <c r="AZ56" i="58" s="1"/>
  <c r="AW53" i="58"/>
  <c r="AX53" i="58" s="1"/>
  <c r="AY53" i="58" s="1"/>
  <c r="AW58" i="58"/>
  <c r="AX58" i="58" s="1"/>
  <c r="AY58" i="58" s="1"/>
  <c r="AW74" i="58"/>
  <c r="AX74" i="58" s="1"/>
  <c r="AY74" i="58" s="1"/>
  <c r="AZ74" i="58" s="1"/>
  <c r="AW61" i="58"/>
  <c r="AX61" i="58" s="1"/>
  <c r="AY61" i="58" s="1"/>
  <c r="AW55" i="58"/>
  <c r="AX55" i="58" s="1"/>
  <c r="AY55" i="58" s="1"/>
  <c r="AW52" i="58"/>
  <c r="AX52" i="58" s="1"/>
  <c r="AY52" i="58" s="1"/>
  <c r="AW57" i="58"/>
  <c r="AX57" i="58" s="1"/>
  <c r="AY57" i="58" s="1"/>
  <c r="CM47" i="58"/>
  <c r="V40" i="58"/>
  <c r="CJ56" i="58"/>
  <c r="FQ80" i="58"/>
  <c r="FR80" i="58" s="1"/>
  <c r="FS80" i="58" s="1"/>
  <c r="FT80" i="58" s="1"/>
  <c r="FQ77" i="58"/>
  <c r="FR77" i="58" s="1"/>
  <c r="FS77" i="58" s="1"/>
  <c r="FT77" i="58" s="1"/>
  <c r="FQ74" i="58"/>
  <c r="FR74" i="58" s="1"/>
  <c r="FS74" i="58" s="1"/>
  <c r="FQ90" i="58"/>
  <c r="FQ79" i="58"/>
  <c r="FR79" i="58" s="1"/>
  <c r="FS79" i="58" s="1"/>
  <c r="FQ76" i="58"/>
  <c r="FQ78" i="58"/>
  <c r="FR78" i="58" s="1"/>
  <c r="FS78" i="58" s="1"/>
  <c r="FQ73" i="58"/>
  <c r="FQ71" i="58"/>
  <c r="FR71" i="58" s="1"/>
  <c r="FS71" i="58" s="1"/>
  <c r="FT71" i="58" s="1"/>
  <c r="FQ68" i="58"/>
  <c r="FR68" i="58" s="1"/>
  <c r="FS68" i="58" s="1"/>
  <c r="FQ70" i="58"/>
  <c r="FR70" i="58" s="1"/>
  <c r="FS70" i="58" s="1"/>
  <c r="FQ72" i="58"/>
  <c r="FQ64" i="58"/>
  <c r="FQ61" i="58"/>
  <c r="FQ69" i="58"/>
  <c r="FR69" i="58" s="1"/>
  <c r="FS69" i="58" s="1"/>
  <c r="FT69" i="58" s="1"/>
  <c r="FQ75" i="58"/>
  <c r="FQ63" i="58"/>
  <c r="FR63" i="58" s="1"/>
  <c r="FS63" i="58" s="1"/>
  <c r="FT63" i="58" s="1"/>
  <c r="FQ60" i="58"/>
  <c r="FR60" i="58" s="1"/>
  <c r="FS60" i="58" s="1"/>
  <c r="FT60" i="58" s="1"/>
  <c r="FQ66" i="58"/>
  <c r="FR66" i="58" s="1"/>
  <c r="FS66" i="58" s="1"/>
  <c r="FT66" i="58" s="1"/>
  <c r="FQ65" i="58"/>
  <c r="FQ52" i="58"/>
  <c r="FR52" i="58" s="1"/>
  <c r="FS52" i="58" s="1"/>
  <c r="FQ59" i="58"/>
  <c r="FR59" i="58" s="1"/>
  <c r="FS59" i="58" s="1"/>
  <c r="FT59" i="58" s="1"/>
  <c r="EX62" i="58"/>
  <c r="EY62" i="58" s="1"/>
  <c r="AX65" i="58"/>
  <c r="AY65" i="58" s="1"/>
  <c r="AZ65" i="58" s="1"/>
  <c r="FR65" i="58"/>
  <c r="FS65" i="58" s="1"/>
  <c r="FT65" i="58" s="1"/>
  <c r="FQ67" i="58"/>
  <c r="FR67" i="58" s="1"/>
  <c r="FS67" i="58" s="1"/>
  <c r="HD89" i="58"/>
  <c r="BP55" i="58"/>
  <c r="FQ58" i="58"/>
  <c r="FR58" i="58" s="1"/>
  <c r="FS58" i="58" s="1"/>
  <c r="AX60" i="58"/>
  <c r="AY60" i="58" s="1"/>
  <c r="FQ62" i="58"/>
  <c r="FR62" i="58" s="1"/>
  <c r="FS62" i="58" s="1"/>
  <c r="GJ89" i="58"/>
  <c r="FQ53" i="58"/>
  <c r="FR53" i="58" s="1"/>
  <c r="FS53" i="58" s="1"/>
  <c r="BP58" i="58"/>
  <c r="DG58" i="58"/>
  <c r="FR64" i="58"/>
  <c r="FS64" i="58" s="1"/>
  <c r="CJ68" i="58"/>
  <c r="FP89" i="58"/>
  <c r="DG53" i="58"/>
  <c r="FQ56" i="58"/>
  <c r="FR56" i="58" s="1"/>
  <c r="FS56" i="58" s="1"/>
  <c r="AV59" i="58"/>
  <c r="AW59" i="58" s="1"/>
  <c r="EX59" i="58"/>
  <c r="EY59" i="58" s="1"/>
  <c r="EZ90" i="58"/>
  <c r="EZ77" i="58"/>
  <c r="EZ71" i="58"/>
  <c r="EZ61" i="58"/>
  <c r="CI89" i="58"/>
  <c r="DF89" i="58"/>
  <c r="EV89" i="58"/>
  <c r="FQ51" i="58"/>
  <c r="FR61" i="58"/>
  <c r="FS61" i="58" s="1"/>
  <c r="FT61" i="58" s="1"/>
  <c r="AX66" i="58"/>
  <c r="AY66" i="58" s="1"/>
  <c r="AU89" i="58"/>
  <c r="AV90" i="58" s="1"/>
  <c r="BP51" i="58"/>
  <c r="DG51" i="58"/>
  <c r="EB51" i="58"/>
  <c r="FQ54" i="58"/>
  <c r="FR54" i="58" s="1"/>
  <c r="FS54" i="58" s="1"/>
  <c r="EB62" i="58"/>
  <c r="DG62" i="58"/>
  <c r="EX73" i="58"/>
  <c r="EY73" i="58" s="1"/>
  <c r="AV51" i="58"/>
  <c r="DG54" i="58"/>
  <c r="FQ57" i="58"/>
  <c r="FR57" i="58" s="1"/>
  <c r="FS57" i="58" s="1"/>
  <c r="AX63" i="58"/>
  <c r="AY63" i="58" s="1"/>
  <c r="CJ64" i="58"/>
  <c r="BP66" i="58"/>
  <c r="CJ67" i="58"/>
  <c r="BP62" i="58"/>
  <c r="EX69" i="58"/>
  <c r="EY69" i="58" s="1"/>
  <c r="EB73" i="58"/>
  <c r="DG73" i="58"/>
  <c r="DG60" i="58"/>
  <c r="EX72" i="58"/>
  <c r="EY72" i="58" s="1"/>
  <c r="EZ72" i="58" s="1"/>
  <c r="BP63" i="58"/>
  <c r="EB65" i="58"/>
  <c r="DG65" i="58"/>
  <c r="EB67" i="58"/>
  <c r="DG67" i="58"/>
  <c r="EX67" i="58"/>
  <c r="EY67" i="58" s="1"/>
  <c r="AX72" i="58"/>
  <c r="AY72" i="58" s="1"/>
  <c r="EB72" i="58"/>
  <c r="DG72" i="58"/>
  <c r="FR72" i="58"/>
  <c r="FS72" i="58" s="1"/>
  <c r="DG61" i="58"/>
  <c r="BP69" i="58"/>
  <c r="CJ74" i="58"/>
  <c r="AX75" i="58"/>
  <c r="AY75" i="58" s="1"/>
  <c r="FR75" i="58"/>
  <c r="FS75" i="58" s="1"/>
  <c r="BP72" i="58"/>
  <c r="FR76" i="58"/>
  <c r="FS76" i="58" s="1"/>
  <c r="BP70" i="58"/>
  <c r="DG70" i="58"/>
  <c r="EB75" i="58"/>
  <c r="DG75" i="58"/>
  <c r="BP80" i="58"/>
  <c r="FR73" i="58"/>
  <c r="FS73" i="58" s="1"/>
  <c r="CJ76" i="58"/>
  <c r="EB74" i="58"/>
  <c r="DG74" i="58"/>
  <c r="EX75" i="58"/>
  <c r="EY75" i="58" s="1"/>
  <c r="AX76" i="58"/>
  <c r="AY76" i="58" s="1"/>
  <c r="AZ76" i="58" s="1"/>
  <c r="CJ77" i="58"/>
  <c r="AX78" i="58"/>
  <c r="AY78" i="58" s="1"/>
  <c r="EX78" i="58"/>
  <c r="EY78" i="58" s="1"/>
  <c r="EZ78" i="58" s="1"/>
  <c r="BP75" i="58"/>
  <c r="BP78" i="58"/>
  <c r="DG78" i="58"/>
  <c r="BP79" i="58"/>
  <c r="HD91" i="57"/>
  <c r="HE91" i="57"/>
  <c r="HF91" i="57"/>
  <c r="HG91" i="57"/>
  <c r="HH91" i="57"/>
  <c r="HI91" i="57"/>
  <c r="HJ91" i="57"/>
  <c r="HK91" i="57"/>
  <c r="HL91" i="57"/>
  <c r="HJ90" i="57"/>
  <c r="HJ52" i="57"/>
  <c r="HJ53" i="57"/>
  <c r="HJ54" i="57"/>
  <c r="HJ55" i="57"/>
  <c r="HJ56" i="57"/>
  <c r="HJ57" i="57"/>
  <c r="HJ58" i="57"/>
  <c r="HJ89" i="57" s="1"/>
  <c r="HJ59" i="57"/>
  <c r="HJ60" i="57"/>
  <c r="HJ61" i="57"/>
  <c r="HJ62" i="57"/>
  <c r="HJ63" i="57"/>
  <c r="HJ64" i="57"/>
  <c r="HJ65" i="57"/>
  <c r="HJ66" i="57"/>
  <c r="HJ67" i="57"/>
  <c r="HJ68" i="57"/>
  <c r="HJ69" i="57"/>
  <c r="HJ70" i="57"/>
  <c r="HJ71" i="57"/>
  <c r="HJ72" i="57"/>
  <c r="HJ73" i="57"/>
  <c r="HJ74" i="57"/>
  <c r="HJ75" i="57"/>
  <c r="HJ76" i="57"/>
  <c r="HJ77" i="57"/>
  <c r="HJ78" i="57"/>
  <c r="HJ79" i="57"/>
  <c r="HJ80" i="57"/>
  <c r="HJ81" i="57"/>
  <c r="HJ82" i="57"/>
  <c r="HJ83" i="57"/>
  <c r="HJ84" i="57"/>
  <c r="HJ85" i="57"/>
  <c r="HJ86" i="57"/>
  <c r="HJ87" i="57"/>
  <c r="HJ88" i="57"/>
  <c r="HJ51" i="57"/>
  <c r="HI90" i="57"/>
  <c r="HI52" i="57"/>
  <c r="HI53" i="57"/>
  <c r="HI54" i="57"/>
  <c r="HI55" i="57"/>
  <c r="HI89" i="57" s="1"/>
  <c r="HI56" i="57"/>
  <c r="HI57" i="57"/>
  <c r="HI58" i="57"/>
  <c r="HI59" i="57"/>
  <c r="HI60" i="57"/>
  <c r="HI61" i="57"/>
  <c r="HI62" i="57"/>
  <c r="HI63" i="57"/>
  <c r="HI64" i="57"/>
  <c r="HI65" i="57"/>
  <c r="HI66" i="57"/>
  <c r="HI67" i="57"/>
  <c r="HI68" i="57"/>
  <c r="HI69" i="57"/>
  <c r="HI70" i="57"/>
  <c r="HI71" i="57"/>
  <c r="HI72" i="57"/>
  <c r="HI73" i="57"/>
  <c r="HI74" i="57"/>
  <c r="HI75" i="57"/>
  <c r="HI76" i="57"/>
  <c r="HI77" i="57"/>
  <c r="HI78" i="57"/>
  <c r="HI79" i="57"/>
  <c r="HI80" i="57"/>
  <c r="HI81" i="57"/>
  <c r="HI82" i="57"/>
  <c r="HI83" i="57"/>
  <c r="HI84" i="57"/>
  <c r="HI85" i="57"/>
  <c r="HI86" i="57"/>
  <c r="HI87" i="57"/>
  <c r="HI88" i="57"/>
  <c r="HI51" i="57"/>
  <c r="HH90" i="57"/>
  <c r="HH52" i="57"/>
  <c r="HH53" i="57"/>
  <c r="HH54" i="57"/>
  <c r="HH55" i="57"/>
  <c r="HH56" i="57"/>
  <c r="HH89" i="57" s="1"/>
  <c r="HH57" i="57"/>
  <c r="HH58" i="57"/>
  <c r="HH59" i="57"/>
  <c r="HH60" i="57"/>
  <c r="HH61" i="57"/>
  <c r="HH62" i="57"/>
  <c r="HH63" i="57"/>
  <c r="HH64" i="57"/>
  <c r="HH65" i="57"/>
  <c r="HH66" i="57"/>
  <c r="HH67" i="57"/>
  <c r="HH68" i="57"/>
  <c r="HH69" i="57"/>
  <c r="HH70" i="57"/>
  <c r="HH71" i="57"/>
  <c r="HH72" i="57"/>
  <c r="HH73" i="57"/>
  <c r="HH74" i="57"/>
  <c r="HH75" i="57"/>
  <c r="HH76" i="57"/>
  <c r="HH77" i="57"/>
  <c r="HH78" i="57"/>
  <c r="HH79" i="57"/>
  <c r="HH80" i="57"/>
  <c r="HH81" i="57"/>
  <c r="HH82" i="57"/>
  <c r="HH83" i="57"/>
  <c r="HH84" i="57"/>
  <c r="HH85" i="57"/>
  <c r="HH86" i="57"/>
  <c r="HH87" i="57"/>
  <c r="HH88" i="57"/>
  <c r="HH51" i="57"/>
  <c r="HG90" i="57"/>
  <c r="HG52" i="57"/>
  <c r="HG53" i="57"/>
  <c r="HG54" i="57"/>
  <c r="HG55" i="57"/>
  <c r="HG56" i="57"/>
  <c r="HG89" i="57" s="1"/>
  <c r="HG57" i="57"/>
  <c r="HG58" i="57"/>
  <c r="HG59" i="57"/>
  <c r="HG60" i="57"/>
  <c r="HG61" i="57"/>
  <c r="HG62" i="57"/>
  <c r="HG63" i="57"/>
  <c r="HG64" i="57"/>
  <c r="HG65" i="57"/>
  <c r="HG66" i="57"/>
  <c r="HG67" i="57"/>
  <c r="HG68" i="57"/>
  <c r="HG69" i="57"/>
  <c r="HG70" i="57"/>
  <c r="HG71" i="57"/>
  <c r="HG72" i="57"/>
  <c r="HG73" i="57"/>
  <c r="HG74" i="57"/>
  <c r="HG75" i="57"/>
  <c r="HG76" i="57"/>
  <c r="HG77" i="57"/>
  <c r="HG78" i="57"/>
  <c r="HG79" i="57"/>
  <c r="HG80" i="57"/>
  <c r="HG81" i="57"/>
  <c r="HG82" i="57"/>
  <c r="HG83" i="57"/>
  <c r="HG84" i="57"/>
  <c r="HG85" i="57"/>
  <c r="HG86" i="57"/>
  <c r="HG87" i="57"/>
  <c r="HG88" i="57"/>
  <c r="HG51" i="57"/>
  <c r="HF90" i="57"/>
  <c r="HF52" i="57"/>
  <c r="HF53" i="57"/>
  <c r="HF54" i="57"/>
  <c r="HF55" i="57"/>
  <c r="HF56" i="57"/>
  <c r="HF89" i="57" s="1"/>
  <c r="HF57" i="57"/>
  <c r="HF58" i="57"/>
  <c r="HF59" i="57"/>
  <c r="HF60" i="57"/>
  <c r="HF61" i="57"/>
  <c r="HF62" i="57"/>
  <c r="HF63" i="57"/>
  <c r="HF64" i="57"/>
  <c r="HF65" i="57"/>
  <c r="HF66" i="57"/>
  <c r="HF67" i="57"/>
  <c r="HF68" i="57"/>
  <c r="HF69" i="57"/>
  <c r="HF70" i="57"/>
  <c r="HF71" i="57"/>
  <c r="HF72" i="57"/>
  <c r="HF73" i="57"/>
  <c r="HF74" i="57"/>
  <c r="HF75" i="57"/>
  <c r="HF76" i="57"/>
  <c r="HF77" i="57"/>
  <c r="HF78" i="57"/>
  <c r="HF79" i="57"/>
  <c r="HF80" i="57"/>
  <c r="HF81" i="57"/>
  <c r="HF82" i="57"/>
  <c r="HF83" i="57"/>
  <c r="HF84" i="57"/>
  <c r="HF85" i="57"/>
  <c r="HF86" i="57"/>
  <c r="HF87" i="57"/>
  <c r="HF88" i="57"/>
  <c r="HF51" i="57"/>
  <c r="HD90" i="57"/>
  <c r="HE90" i="57"/>
  <c r="HC89" i="57"/>
  <c r="HD89" i="57"/>
  <c r="HE89" i="57"/>
  <c r="HE52" i="57"/>
  <c r="HE53" i="57"/>
  <c r="HE54" i="57"/>
  <c r="HE55" i="57"/>
  <c r="HE56" i="57"/>
  <c r="HE57" i="57"/>
  <c r="HE58" i="57"/>
  <c r="HE59" i="57"/>
  <c r="HE60" i="57"/>
  <c r="HE61" i="57"/>
  <c r="HE62" i="57"/>
  <c r="HE63" i="57"/>
  <c r="HE64" i="57"/>
  <c r="HE65" i="57"/>
  <c r="HE66" i="57"/>
  <c r="HE67" i="57"/>
  <c r="HE68" i="57"/>
  <c r="HE69" i="57"/>
  <c r="HE70" i="57"/>
  <c r="HE71" i="57"/>
  <c r="HE72" i="57"/>
  <c r="HE73" i="57"/>
  <c r="HE74" i="57"/>
  <c r="HE75" i="57"/>
  <c r="HE76" i="57"/>
  <c r="HE77" i="57"/>
  <c r="HE78" i="57"/>
  <c r="HE79" i="57"/>
  <c r="HE80" i="57"/>
  <c r="HE81" i="57"/>
  <c r="HE82" i="57"/>
  <c r="HE83" i="57"/>
  <c r="HE84" i="57"/>
  <c r="HE85" i="57"/>
  <c r="HE86" i="57"/>
  <c r="HE87" i="57"/>
  <c r="HE88" i="57"/>
  <c r="HE51" i="57"/>
  <c r="AE18" i="57"/>
  <c r="AD18" i="57"/>
  <c r="AC18" i="57"/>
  <c r="AB12" i="57"/>
  <c r="AB13" i="57"/>
  <c r="AB14" i="57"/>
  <c r="AB15" i="57"/>
  <c r="AB16" i="57"/>
  <c r="AB17" i="57"/>
  <c r="AB18" i="57"/>
  <c r="AA18" i="57"/>
  <c r="X31" i="57"/>
  <c r="X30" i="57"/>
  <c r="X18" i="57"/>
  <c r="X17" i="57"/>
  <c r="V45" i="57"/>
  <c r="U45" i="57"/>
  <c r="V31" i="57" s="1"/>
  <c r="U31" i="57"/>
  <c r="V18" i="57"/>
  <c r="U18" i="57"/>
  <c r="HD52" i="57"/>
  <c r="HD53" i="57"/>
  <c r="HD54" i="57"/>
  <c r="HD55" i="57"/>
  <c r="HD56" i="57"/>
  <c r="HD57" i="57"/>
  <c r="HD58" i="57"/>
  <c r="HD59" i="57"/>
  <c r="HD60" i="57"/>
  <c r="HD61" i="57"/>
  <c r="HD62" i="57"/>
  <c r="HD63" i="57"/>
  <c r="HD64" i="57"/>
  <c r="HD65" i="57"/>
  <c r="HD66" i="57"/>
  <c r="HD67" i="57"/>
  <c r="HD68" i="57"/>
  <c r="HD69" i="57"/>
  <c r="HD70" i="57"/>
  <c r="HD71" i="57"/>
  <c r="HD72" i="57"/>
  <c r="HD73" i="57"/>
  <c r="HD74" i="57"/>
  <c r="HD75" i="57"/>
  <c r="HD76" i="57"/>
  <c r="HD77" i="57"/>
  <c r="HD78" i="57"/>
  <c r="HD79" i="57"/>
  <c r="HD80" i="57"/>
  <c r="HD81" i="57"/>
  <c r="HD82" i="57"/>
  <c r="HD83" i="57"/>
  <c r="HD84" i="57"/>
  <c r="HD85" i="57"/>
  <c r="HD86" i="57"/>
  <c r="HD87" i="57"/>
  <c r="HD88" i="57"/>
  <c r="HD51" i="57"/>
  <c r="GS91" i="57"/>
  <c r="GT91" i="57"/>
  <c r="GU91" i="57"/>
  <c r="GV91" i="57"/>
  <c r="GW91" i="57"/>
  <c r="GX91" i="57"/>
  <c r="GY91" i="57"/>
  <c r="GZ91" i="57"/>
  <c r="HA91" i="57"/>
  <c r="HB91" i="57"/>
  <c r="HC91" i="57"/>
  <c r="GX89" i="57"/>
  <c r="GY89" i="57"/>
  <c r="GZ89" i="57"/>
  <c r="HA89" i="57"/>
  <c r="HB89" i="57"/>
  <c r="GW89" i="57"/>
  <c r="GR91" i="57"/>
  <c r="GQ91" i="57"/>
  <c r="GP91" i="57"/>
  <c r="GO91" i="57"/>
  <c r="GN91" i="57"/>
  <c r="GM91" i="57"/>
  <c r="GL91" i="57"/>
  <c r="GK91" i="57"/>
  <c r="GJ91" i="57"/>
  <c r="GI91" i="57"/>
  <c r="GH91" i="57"/>
  <c r="GG91" i="57"/>
  <c r="GF91" i="57"/>
  <c r="GE91" i="57"/>
  <c r="GD91" i="57"/>
  <c r="GC91" i="57"/>
  <c r="GB91" i="57"/>
  <c r="GA91" i="57"/>
  <c r="FZ91" i="57"/>
  <c r="FY91" i="57"/>
  <c r="FX91" i="57"/>
  <c r="FW91" i="57"/>
  <c r="FV91" i="57"/>
  <c r="FU91" i="57"/>
  <c r="FT91" i="57"/>
  <c r="FS91" i="57"/>
  <c r="FR91" i="57"/>
  <c r="FQ91" i="57"/>
  <c r="FP91" i="57"/>
  <c r="FO91" i="57"/>
  <c r="FN91" i="57"/>
  <c r="FM91" i="57"/>
  <c r="FL91" i="57"/>
  <c r="FK91" i="57"/>
  <c r="FJ91" i="57"/>
  <c r="FI91" i="57"/>
  <c r="FH91" i="57"/>
  <c r="FG91" i="57"/>
  <c r="FF91" i="57"/>
  <c r="FE91" i="57"/>
  <c r="FD91" i="57"/>
  <c r="FC91" i="57"/>
  <c r="FB91" i="57"/>
  <c r="FA91" i="57"/>
  <c r="EZ91" i="57"/>
  <c r="EY91" i="57"/>
  <c r="EX91" i="57"/>
  <c r="EW91" i="57"/>
  <c r="EV91" i="57"/>
  <c r="EU91" i="57"/>
  <c r="ET91" i="57"/>
  <c r="ES91" i="57"/>
  <c r="ER91" i="57"/>
  <c r="EQ91" i="57"/>
  <c r="EP91" i="57"/>
  <c r="EO91" i="57"/>
  <c r="EN91" i="57"/>
  <c r="EM91" i="57"/>
  <c r="EL91" i="57"/>
  <c r="EK91" i="57"/>
  <c r="EJ91" i="57"/>
  <c r="EI91" i="57"/>
  <c r="EH91" i="57"/>
  <c r="EG91" i="57"/>
  <c r="EF91" i="57"/>
  <c r="EE91" i="57"/>
  <c r="ED91" i="57"/>
  <c r="EC91" i="57"/>
  <c r="EB91" i="57"/>
  <c r="EA91" i="57"/>
  <c r="DZ91" i="57"/>
  <c r="DY91" i="57"/>
  <c r="DX91" i="57"/>
  <c r="DW91" i="57"/>
  <c r="DV91" i="57"/>
  <c r="DU91" i="57"/>
  <c r="DT91" i="57"/>
  <c r="DS91" i="57"/>
  <c r="DR91" i="57"/>
  <c r="DQ91" i="57"/>
  <c r="DP91" i="57"/>
  <c r="DO91" i="57"/>
  <c r="DN91" i="57"/>
  <c r="DM91" i="57"/>
  <c r="DL91" i="57"/>
  <c r="DK91" i="57"/>
  <c r="DJ91" i="57"/>
  <c r="DI91" i="57"/>
  <c r="DH91" i="57"/>
  <c r="DG91" i="57"/>
  <c r="DF91" i="57"/>
  <c r="DE91" i="57"/>
  <c r="DD91" i="57"/>
  <c r="DC91" i="57"/>
  <c r="DB91" i="57"/>
  <c r="DA91" i="57"/>
  <c r="CZ91" i="57"/>
  <c r="CY91" i="57"/>
  <c r="CX91" i="57"/>
  <c r="CW91" i="57"/>
  <c r="CV91" i="57"/>
  <c r="CU91" i="57"/>
  <c r="CT91" i="57"/>
  <c r="CS91" i="57"/>
  <c r="CR91" i="57"/>
  <c r="CQ91" i="57"/>
  <c r="CP91" i="57"/>
  <c r="CO91" i="57"/>
  <c r="CN91" i="57"/>
  <c r="CM91" i="57"/>
  <c r="CL91" i="57"/>
  <c r="CK91" i="57"/>
  <c r="CJ91" i="57"/>
  <c r="CI91" i="57"/>
  <c r="CH91" i="57"/>
  <c r="CG91" i="57"/>
  <c r="CF91" i="57"/>
  <c r="CE91" i="57"/>
  <c r="CD91" i="57"/>
  <c r="CC91" i="57"/>
  <c r="CB91" i="57"/>
  <c r="CA91" i="57"/>
  <c r="BZ91" i="57"/>
  <c r="BY91" i="57"/>
  <c r="BX91" i="57"/>
  <c r="BW91" i="57"/>
  <c r="BV91" i="57"/>
  <c r="BU91" i="57"/>
  <c r="BT91" i="57"/>
  <c r="BS91" i="57"/>
  <c r="BR91" i="57"/>
  <c r="BQ91" i="57"/>
  <c r="BP91" i="57"/>
  <c r="BO91" i="57"/>
  <c r="BN91" i="57"/>
  <c r="BM91" i="57"/>
  <c r="BL91" i="57"/>
  <c r="BK91" i="57"/>
  <c r="BJ91" i="57"/>
  <c r="BI91" i="57"/>
  <c r="BH91" i="57"/>
  <c r="BG91" i="57"/>
  <c r="BF91" i="57"/>
  <c r="BE91" i="57"/>
  <c r="BD91" i="57"/>
  <c r="BC91" i="57"/>
  <c r="BB91" i="57"/>
  <c r="BA91" i="57"/>
  <c r="AZ91" i="57"/>
  <c r="AY91" i="57"/>
  <c r="AX91" i="57"/>
  <c r="AW91" i="57"/>
  <c r="AV91" i="57"/>
  <c r="AU91" i="57"/>
  <c r="AT91" i="57"/>
  <c r="AS91" i="57"/>
  <c r="AR91" i="57"/>
  <c r="AQ91" i="57"/>
  <c r="AP91" i="57"/>
  <c r="AO91" i="57"/>
  <c r="AN91" i="57"/>
  <c r="AM91" i="57"/>
  <c r="AL91" i="57"/>
  <c r="AK91" i="57"/>
  <c r="FO90" i="57"/>
  <c r="EA90" i="57"/>
  <c r="DF90" i="57"/>
  <c r="CM90" i="57"/>
  <c r="GI89" i="57"/>
  <c r="GH89" i="57"/>
  <c r="GG89" i="57"/>
  <c r="GF89" i="57"/>
  <c r="GE89" i="57"/>
  <c r="GD89" i="57"/>
  <c r="GC89" i="57"/>
  <c r="FO89" i="57"/>
  <c r="FN89" i="57"/>
  <c r="FJ90" i="57" s="1"/>
  <c r="FM89" i="57"/>
  <c r="FL89" i="57"/>
  <c r="FK89" i="57"/>
  <c r="FJ89" i="57"/>
  <c r="FI89" i="57"/>
  <c r="EU89" i="57"/>
  <c r="ET89" i="57"/>
  <c r="ES89" i="57"/>
  <c r="ER89" i="57"/>
  <c r="EQ89" i="57"/>
  <c r="EP89" i="57"/>
  <c r="EO89" i="57"/>
  <c r="EA89" i="57"/>
  <c r="DZ89" i="57"/>
  <c r="DY89" i="57"/>
  <c r="DX89" i="57"/>
  <c r="DW89" i="57"/>
  <c r="DV89" i="57"/>
  <c r="DU89" i="57"/>
  <c r="DE89" i="57"/>
  <c r="DD89" i="57"/>
  <c r="DC89" i="57"/>
  <c r="DB89" i="57"/>
  <c r="DA89" i="57"/>
  <c r="CZ89" i="57"/>
  <c r="CH89" i="57"/>
  <c r="CG89" i="57"/>
  <c r="CF89" i="57"/>
  <c r="CE89" i="57"/>
  <c r="CD89" i="57"/>
  <c r="CC89" i="57"/>
  <c r="BO89" i="57"/>
  <c r="BN89" i="57"/>
  <c r="BM89" i="57"/>
  <c r="BL89" i="57"/>
  <c r="BK89" i="57"/>
  <c r="BJ89" i="57"/>
  <c r="BI89" i="57"/>
  <c r="AT89" i="57"/>
  <c r="AS89" i="57"/>
  <c r="AR89" i="57"/>
  <c r="AQ89" i="57"/>
  <c r="AP89" i="57"/>
  <c r="AO89" i="57"/>
  <c r="GJ83" i="57"/>
  <c r="GJ82" i="57"/>
  <c r="GJ81" i="57"/>
  <c r="GJ80" i="57"/>
  <c r="FP80" i="57"/>
  <c r="EV80" i="57"/>
  <c r="DF80" i="57"/>
  <c r="EB80" i="57" s="1"/>
  <c r="CI80" i="57"/>
  <c r="AU80" i="57"/>
  <c r="BP80" i="57" s="1"/>
  <c r="CJ80" i="57" s="1"/>
  <c r="GJ79" i="57"/>
  <c r="FP79" i="57"/>
  <c r="EV79" i="57"/>
  <c r="DF79" i="57"/>
  <c r="EB79" i="57" s="1"/>
  <c r="CI79" i="57"/>
  <c r="AU79" i="57"/>
  <c r="AV79" i="57" s="1"/>
  <c r="GJ78" i="57"/>
  <c r="FP78" i="57"/>
  <c r="EV78" i="57"/>
  <c r="DF78" i="57"/>
  <c r="EB78" i="57" s="1"/>
  <c r="CI78" i="57"/>
  <c r="AU78" i="57"/>
  <c r="GJ77" i="57"/>
  <c r="FP77" i="57"/>
  <c r="EV77" i="57"/>
  <c r="DF77" i="57"/>
  <c r="EB77" i="57" s="1"/>
  <c r="CI77" i="57"/>
  <c r="AU77" i="57"/>
  <c r="AV77" i="57" s="1"/>
  <c r="GJ76" i="57"/>
  <c r="FP76" i="57"/>
  <c r="EV76" i="57"/>
  <c r="DF76" i="57"/>
  <c r="EB76" i="57" s="1"/>
  <c r="CI76" i="57"/>
  <c r="AU76" i="57"/>
  <c r="AV76" i="57" s="1"/>
  <c r="GJ75" i="57"/>
  <c r="FP75" i="57"/>
  <c r="EV75" i="57"/>
  <c r="DF75" i="57"/>
  <c r="EB75" i="57" s="1"/>
  <c r="CI75" i="57"/>
  <c r="AU75" i="57"/>
  <c r="AV75" i="57" s="1"/>
  <c r="GJ74" i="57"/>
  <c r="FP74" i="57"/>
  <c r="EV74" i="57"/>
  <c r="DF74" i="57"/>
  <c r="EB74" i="57" s="1"/>
  <c r="CI74" i="57"/>
  <c r="AV74" i="57"/>
  <c r="AU74" i="57"/>
  <c r="BP74" i="57" s="1"/>
  <c r="GJ73" i="57"/>
  <c r="FP73" i="57"/>
  <c r="EV73" i="57"/>
  <c r="DF73" i="57"/>
  <c r="EB73" i="57" s="1"/>
  <c r="CI73" i="57"/>
  <c r="AU73" i="57"/>
  <c r="AV73" i="57" s="1"/>
  <c r="GJ72" i="57"/>
  <c r="FP72" i="57"/>
  <c r="EV72" i="57"/>
  <c r="DF72" i="57"/>
  <c r="CI72" i="57"/>
  <c r="AU72" i="57"/>
  <c r="GJ71" i="57"/>
  <c r="FP71" i="57"/>
  <c r="EV71" i="57"/>
  <c r="DF71" i="57"/>
  <c r="CI71" i="57"/>
  <c r="AU71" i="57"/>
  <c r="BP71" i="57" s="1"/>
  <c r="CJ71" i="57" s="1"/>
  <c r="GJ70" i="57"/>
  <c r="FP70" i="57"/>
  <c r="EV70" i="57"/>
  <c r="DF70" i="57"/>
  <c r="DG70" i="57" s="1"/>
  <c r="CI70" i="57"/>
  <c r="AV70" i="57"/>
  <c r="AU70" i="57"/>
  <c r="BP70" i="57" s="1"/>
  <c r="CJ70" i="57" s="1"/>
  <c r="GJ69" i="57"/>
  <c r="FP69" i="57"/>
  <c r="EV69" i="57"/>
  <c r="DF69" i="57"/>
  <c r="EB69" i="57" s="1"/>
  <c r="CI69" i="57"/>
  <c r="AU69" i="57"/>
  <c r="BP69" i="57" s="1"/>
  <c r="CJ69" i="57" s="1"/>
  <c r="GJ68" i="57"/>
  <c r="FP68" i="57"/>
  <c r="EV68" i="57"/>
  <c r="DF68" i="57"/>
  <c r="CI68" i="57"/>
  <c r="AU68" i="57"/>
  <c r="BP68" i="57" s="1"/>
  <c r="GJ67" i="57"/>
  <c r="FP67" i="57"/>
  <c r="EV67" i="57"/>
  <c r="DF67" i="57"/>
  <c r="CI67" i="57"/>
  <c r="AU67" i="57"/>
  <c r="BP67" i="57" s="1"/>
  <c r="CJ67" i="57" s="1"/>
  <c r="GJ66" i="57"/>
  <c r="FP66" i="57"/>
  <c r="EV66" i="57"/>
  <c r="DF66" i="57"/>
  <c r="CI66" i="57"/>
  <c r="AU66" i="57"/>
  <c r="BP66" i="57" s="1"/>
  <c r="CJ66" i="57" s="1"/>
  <c r="GJ65" i="57"/>
  <c r="FP65" i="57"/>
  <c r="EV65" i="57"/>
  <c r="DF65" i="57"/>
  <c r="CI65" i="57"/>
  <c r="AU65" i="57"/>
  <c r="AV65" i="57" s="1"/>
  <c r="GJ64" i="57"/>
  <c r="FP64" i="57"/>
  <c r="EV64" i="57"/>
  <c r="DF64" i="57"/>
  <c r="CI64" i="57"/>
  <c r="AU64" i="57"/>
  <c r="BP64" i="57" s="1"/>
  <c r="CJ64" i="57" s="1"/>
  <c r="GJ63" i="57"/>
  <c r="FP63" i="57"/>
  <c r="EV63" i="57"/>
  <c r="DF63" i="57"/>
  <c r="CI63" i="57"/>
  <c r="AU63" i="57"/>
  <c r="AV63" i="57" s="1"/>
  <c r="GJ62" i="57"/>
  <c r="FP62" i="57"/>
  <c r="EV62" i="57"/>
  <c r="DF62" i="57"/>
  <c r="CI62" i="57"/>
  <c r="AU62" i="57"/>
  <c r="AV62" i="57" s="1"/>
  <c r="GJ61" i="57"/>
  <c r="FP61" i="57"/>
  <c r="EV61" i="57"/>
  <c r="DF61" i="57"/>
  <c r="EB61" i="57" s="1"/>
  <c r="CI61" i="57"/>
  <c r="AU61" i="57"/>
  <c r="AV61" i="57" s="1"/>
  <c r="GJ60" i="57"/>
  <c r="FP60" i="57"/>
  <c r="EV60" i="57"/>
  <c r="DF60" i="57"/>
  <c r="CI60" i="57"/>
  <c r="AU60" i="57"/>
  <c r="AV60" i="57" s="1"/>
  <c r="GJ59" i="57"/>
  <c r="FP59" i="57"/>
  <c r="EV59" i="57"/>
  <c r="DF59" i="57"/>
  <c r="EB59" i="57" s="1"/>
  <c r="CI59" i="57"/>
  <c r="AU59" i="57"/>
  <c r="AV59" i="57" s="1"/>
  <c r="GJ58" i="57"/>
  <c r="FP58" i="57"/>
  <c r="EV58" i="57"/>
  <c r="DF58" i="57"/>
  <c r="CI58" i="57"/>
  <c r="AU58" i="57"/>
  <c r="AV58" i="57" s="1"/>
  <c r="GJ57" i="57"/>
  <c r="FP57" i="57"/>
  <c r="EV57" i="57"/>
  <c r="DF57" i="57"/>
  <c r="DG57" i="57" s="1"/>
  <c r="CI57" i="57"/>
  <c r="AU57" i="57"/>
  <c r="AV57" i="57" s="1"/>
  <c r="GJ56" i="57"/>
  <c r="FP56" i="57"/>
  <c r="EV56" i="57"/>
  <c r="DF56" i="57"/>
  <c r="EB56" i="57" s="1"/>
  <c r="CI56" i="57"/>
  <c r="AU56" i="57"/>
  <c r="AV56" i="57" s="1"/>
  <c r="GJ55" i="57"/>
  <c r="FP55" i="57"/>
  <c r="EV55" i="57"/>
  <c r="DF55" i="57"/>
  <c r="EB55" i="57" s="1"/>
  <c r="CI55" i="57"/>
  <c r="AU55" i="57"/>
  <c r="AV55" i="57" s="1"/>
  <c r="GJ54" i="57"/>
  <c r="FP54" i="57"/>
  <c r="EV54" i="57"/>
  <c r="DF54" i="57"/>
  <c r="EB54" i="57" s="1"/>
  <c r="CI54" i="57"/>
  <c r="AU54" i="57"/>
  <c r="AV54" i="57" s="1"/>
  <c r="GJ53" i="57"/>
  <c r="FP53" i="57"/>
  <c r="EV53" i="57"/>
  <c r="DF53" i="57"/>
  <c r="EB53" i="57" s="1"/>
  <c r="CI53" i="57"/>
  <c r="AU53" i="57"/>
  <c r="AV53" i="57" s="1"/>
  <c r="GJ52" i="57"/>
  <c r="FP52" i="57"/>
  <c r="EV52" i="57"/>
  <c r="DF52" i="57"/>
  <c r="EB52" i="57" s="1"/>
  <c r="CI52" i="57"/>
  <c r="AU52" i="57"/>
  <c r="AV52" i="57" s="1"/>
  <c r="GJ51" i="57"/>
  <c r="FP51" i="57"/>
  <c r="EV51" i="57"/>
  <c r="DF51" i="57"/>
  <c r="CI51" i="57"/>
  <c r="AU51" i="57"/>
  <c r="U44" i="57"/>
  <c r="GJ90" i="57" s="1"/>
  <c r="U43" i="57"/>
  <c r="FP90" i="57" s="1"/>
  <c r="U42" i="57"/>
  <c r="U41" i="57"/>
  <c r="EB90" i="57" s="1"/>
  <c r="U40" i="57"/>
  <c r="U38" i="57"/>
  <c r="BP90" i="57" s="1"/>
  <c r="U36" i="57"/>
  <c r="U37" i="57" s="1"/>
  <c r="U9" i="57" s="1"/>
  <c r="U30" i="57"/>
  <c r="U29" i="57"/>
  <c r="V28" i="57"/>
  <c r="U28" i="57"/>
  <c r="U27" i="57"/>
  <c r="V27" i="57" s="1"/>
  <c r="U26" i="57"/>
  <c r="V26" i="57" s="1"/>
  <c r="U24" i="57"/>
  <c r="V24" i="57" s="1"/>
  <c r="V25" i="57" s="1"/>
  <c r="U23" i="57"/>
  <c r="V23" i="57" s="1"/>
  <c r="AC17" i="57"/>
  <c r="AD17" i="57" s="1"/>
  <c r="U17" i="57"/>
  <c r="Y17" i="57" s="1"/>
  <c r="AA17" i="57" s="1"/>
  <c r="AC16" i="57"/>
  <c r="AD16" i="57" s="1"/>
  <c r="U16" i="57"/>
  <c r="Y16" i="57" s="1"/>
  <c r="AA16" i="57" s="1"/>
  <c r="AC15" i="57"/>
  <c r="AC14" i="57"/>
  <c r="AD14" i="57"/>
  <c r="T14" i="57"/>
  <c r="U14" i="57" s="1"/>
  <c r="ED90" i="57" s="1"/>
  <c r="AC13" i="57"/>
  <c r="AC12" i="57"/>
  <c r="AD12" i="57"/>
  <c r="T12" i="57"/>
  <c r="U12" i="57" s="1"/>
  <c r="Y12" i="57" s="1"/>
  <c r="AA12" i="57" s="1"/>
  <c r="AC11" i="57"/>
  <c r="AB11" i="57"/>
  <c r="AC9" i="57"/>
  <c r="AB9" i="57"/>
  <c r="T8" i="57"/>
  <c r="T7" i="57"/>
  <c r="IV58" i="59" l="1"/>
  <c r="IW58" i="59" s="1"/>
  <c r="IU89" i="59"/>
  <c r="IV56" i="59"/>
  <c r="IV89" i="59" s="1"/>
  <c r="DK70" i="59"/>
  <c r="DL70" i="59" s="1"/>
  <c r="DM70" i="59" s="1"/>
  <c r="IT89" i="59"/>
  <c r="IU90" i="59" s="1"/>
  <c r="DK60" i="59"/>
  <c r="DK61" i="59"/>
  <c r="DK62" i="59"/>
  <c r="DK75" i="59"/>
  <c r="BV76" i="59"/>
  <c r="DK76" i="59"/>
  <c r="DL76" i="59" s="1"/>
  <c r="DM76" i="59" s="1"/>
  <c r="ID81" i="59"/>
  <c r="IX81" i="59" s="1"/>
  <c r="ID83" i="59"/>
  <c r="IX83" i="59" s="1"/>
  <c r="ID82" i="59"/>
  <c r="IX82" i="59" s="1"/>
  <c r="GM89" i="59"/>
  <c r="GN51" i="59"/>
  <c r="GN89" i="59" s="1"/>
  <c r="HF89" i="59"/>
  <c r="HG90" i="59" s="1"/>
  <c r="HG51" i="59"/>
  <c r="DK72" i="59"/>
  <c r="ID86" i="59"/>
  <c r="IX86" i="59" s="1"/>
  <c r="BT53" i="59"/>
  <c r="BU53" i="59" s="1"/>
  <c r="BV53" i="59" s="1"/>
  <c r="BT73" i="59"/>
  <c r="BU73" i="59" s="1"/>
  <c r="BV73" i="59" s="1"/>
  <c r="BT59" i="59"/>
  <c r="BU59" i="59" s="1"/>
  <c r="BV59" i="59" s="1"/>
  <c r="BT77" i="59"/>
  <c r="BU77" i="59" s="1"/>
  <c r="BV77" i="59" s="1"/>
  <c r="DL61" i="59"/>
  <c r="DM61" i="59" s="1"/>
  <c r="DK64" i="59"/>
  <c r="DK77" i="59"/>
  <c r="X19" i="59"/>
  <c r="X15" i="59"/>
  <c r="BT61" i="59"/>
  <c r="BU61" i="59" s="1"/>
  <c r="BV61" i="59" s="1"/>
  <c r="BT78" i="59"/>
  <c r="BU78" i="59" s="1"/>
  <c r="BV78" i="59" s="1"/>
  <c r="EE89" i="59"/>
  <c r="EF51" i="59"/>
  <c r="EF89" i="59" s="1"/>
  <c r="BT75" i="59"/>
  <c r="BU75" i="59" s="1"/>
  <c r="BV75" i="59" s="1"/>
  <c r="CP75" i="59" s="1"/>
  <c r="CN56" i="59"/>
  <c r="CO56" i="59" s="1"/>
  <c r="DK52" i="59"/>
  <c r="DK55" i="59"/>
  <c r="DL67" i="59"/>
  <c r="DM67" i="59" s="1"/>
  <c r="CO61" i="59"/>
  <c r="DH89" i="59"/>
  <c r="DI90" i="59" s="1"/>
  <c r="DI51" i="59"/>
  <c r="BT54" i="59"/>
  <c r="BU54" i="59" s="1"/>
  <c r="BV54" i="59" s="1"/>
  <c r="CP54" i="59" s="1"/>
  <c r="AX89" i="59"/>
  <c r="AY90" i="59" s="1"/>
  <c r="AY51" i="59"/>
  <c r="ID87" i="59"/>
  <c r="IX87" i="59" s="1"/>
  <c r="CO78" i="59"/>
  <c r="ID85" i="59"/>
  <c r="IX85" i="59" s="1"/>
  <c r="BV67" i="59"/>
  <c r="CP67" i="59" s="1"/>
  <c r="BT62" i="59"/>
  <c r="BU62" i="59" s="1"/>
  <c r="BV62" i="59" s="1"/>
  <c r="FR89" i="59"/>
  <c r="FS90" i="59" s="1"/>
  <c r="FS51" i="59"/>
  <c r="CO75" i="59"/>
  <c r="CN59" i="59"/>
  <c r="CO59" i="59" s="1"/>
  <c r="BT68" i="59"/>
  <c r="BU68" i="59" s="1"/>
  <c r="BV68" i="59" s="1"/>
  <c r="DK58" i="59"/>
  <c r="DK56" i="59"/>
  <c r="DK69" i="59"/>
  <c r="DK80" i="59"/>
  <c r="CO76" i="59"/>
  <c r="X13" i="59"/>
  <c r="CK89" i="59"/>
  <c r="BT69" i="59"/>
  <c r="BU69" i="59" s="1"/>
  <c r="BV69" i="59" s="1"/>
  <c r="BT70" i="59"/>
  <c r="BU70" i="59" s="1"/>
  <c r="BV70" i="59" s="1"/>
  <c r="CP70" i="59" s="1"/>
  <c r="BT65" i="59"/>
  <c r="BU65" i="59" s="1"/>
  <c r="BV65" i="59" s="1"/>
  <c r="HZ89" i="59"/>
  <c r="IA90" i="59" s="1"/>
  <c r="IA51" i="59"/>
  <c r="CO62" i="59"/>
  <c r="BT58" i="59"/>
  <c r="BU58" i="59" s="1"/>
  <c r="BV58" i="59" s="1"/>
  <c r="CN73" i="59"/>
  <c r="CO73" i="59" s="1"/>
  <c r="BT57" i="59"/>
  <c r="BU57" i="59" s="1"/>
  <c r="BV57" i="59" s="1"/>
  <c r="CO79" i="59"/>
  <c r="CO68" i="59"/>
  <c r="DK53" i="59"/>
  <c r="DK73" i="59"/>
  <c r="DK71" i="59"/>
  <c r="DK78" i="59"/>
  <c r="X16" i="59"/>
  <c r="DL75" i="59"/>
  <c r="DM75" i="59" s="1"/>
  <c r="BT63" i="59"/>
  <c r="BU63" i="59" s="1"/>
  <c r="BV63" i="59" s="1"/>
  <c r="BT52" i="59"/>
  <c r="BU52" i="59" s="1"/>
  <c r="BV52" i="59" s="1"/>
  <c r="CO58" i="59"/>
  <c r="CN69" i="59"/>
  <c r="CO69" i="59" s="1"/>
  <c r="CO57" i="59"/>
  <c r="BT60" i="59"/>
  <c r="BU60" i="59" s="1"/>
  <c r="BV60" i="59" s="1"/>
  <c r="BT71" i="59"/>
  <c r="BU71" i="59" s="1"/>
  <c r="BV71" i="59" s="1"/>
  <c r="CP71" i="59" s="1"/>
  <c r="DK57" i="59"/>
  <c r="DK66" i="59"/>
  <c r="DK65" i="59"/>
  <c r="DK79" i="59"/>
  <c r="FA51" i="59"/>
  <c r="FA89" i="59" s="1"/>
  <c r="BT79" i="59"/>
  <c r="BU79" i="59" s="1"/>
  <c r="BV79" i="59" s="1"/>
  <c r="CO74" i="59"/>
  <c r="ID84" i="59"/>
  <c r="IX84" i="59" s="1"/>
  <c r="BT66" i="59"/>
  <c r="BU66" i="59" s="1"/>
  <c r="BV66" i="59" s="1"/>
  <c r="CO63" i="59"/>
  <c r="BT64" i="59"/>
  <c r="BU64" i="59" s="1"/>
  <c r="BV64" i="59" s="1"/>
  <c r="CL89" i="59"/>
  <c r="CM51" i="59"/>
  <c r="CN77" i="59"/>
  <c r="CO77" i="59" s="1"/>
  <c r="CO71" i="59"/>
  <c r="DK68" i="59"/>
  <c r="DK63" i="59"/>
  <c r="FA90" i="59"/>
  <c r="X18" i="59"/>
  <c r="BR89" i="59"/>
  <c r="BS90" i="59" s="1"/>
  <c r="BS51" i="59"/>
  <c r="BT56" i="59"/>
  <c r="BU56" i="59" s="1"/>
  <c r="BV56" i="59" s="1"/>
  <c r="BT55" i="59"/>
  <c r="BU55" i="59" s="1"/>
  <c r="BV55" i="59" s="1"/>
  <c r="CO72" i="59"/>
  <c r="DL62" i="59"/>
  <c r="DM62" i="59" s="1"/>
  <c r="CO53" i="59"/>
  <c r="CO66" i="59"/>
  <c r="CO64" i="59"/>
  <c r="BT80" i="59"/>
  <c r="BU80" i="59" s="1"/>
  <c r="BV80" i="59" s="1"/>
  <c r="BT72" i="59"/>
  <c r="BU72" i="59" s="1"/>
  <c r="BV72" i="59" s="1"/>
  <c r="CN65" i="59"/>
  <c r="CO65" i="59" s="1"/>
  <c r="CN52" i="59"/>
  <c r="CO52" i="59" s="1"/>
  <c r="CN80" i="59"/>
  <c r="CO80" i="59" s="1"/>
  <c r="CN55" i="59"/>
  <c r="CO55" i="59" s="1"/>
  <c r="ID88" i="59"/>
  <c r="IX88" i="59" s="1"/>
  <c r="DL54" i="59"/>
  <c r="DM54" i="59" s="1"/>
  <c r="DK59" i="59"/>
  <c r="DL60" i="59"/>
  <c r="DM60" i="59" s="1"/>
  <c r="DK74" i="59"/>
  <c r="CO60" i="59"/>
  <c r="X17" i="59"/>
  <c r="BT74" i="59"/>
  <c r="BU74" i="59" s="1"/>
  <c r="BV74" i="59" s="1"/>
  <c r="IC52" i="58"/>
  <c r="ID52" i="58" s="1"/>
  <c r="ID51" i="58"/>
  <c r="IB55" i="58"/>
  <c r="IB89" i="58" s="1"/>
  <c r="IC90" i="58" s="1"/>
  <c r="EZ63" i="58"/>
  <c r="EZ73" i="58"/>
  <c r="AX64" i="58"/>
  <c r="AY64" i="58" s="1"/>
  <c r="EZ67" i="58"/>
  <c r="EZ68" i="58"/>
  <c r="EZ64" i="58"/>
  <c r="FA64" i="58" s="1"/>
  <c r="EZ62" i="58"/>
  <c r="FA62" i="58" s="1"/>
  <c r="AW77" i="58"/>
  <c r="AX77" i="58" s="1"/>
  <c r="AY77" i="58" s="1"/>
  <c r="AZ77" i="58" s="1"/>
  <c r="BA77" i="58" s="1"/>
  <c r="BB77" i="58" s="1"/>
  <c r="EZ69" i="58"/>
  <c r="EZ74" i="58"/>
  <c r="EZ80" i="58"/>
  <c r="FA80" i="58" s="1"/>
  <c r="EZ54" i="58"/>
  <c r="EZ56" i="58"/>
  <c r="EZ59" i="58"/>
  <c r="EZ57" i="58"/>
  <c r="FA57" i="58" s="1"/>
  <c r="EZ53" i="58"/>
  <c r="EZ65" i="58"/>
  <c r="EZ76" i="58"/>
  <c r="FQ55" i="58"/>
  <c r="FR55" i="58" s="1"/>
  <c r="FS55" i="58" s="1"/>
  <c r="FT55" i="58" s="1"/>
  <c r="FU55" i="58" s="1"/>
  <c r="V16" i="58"/>
  <c r="AW54" i="58"/>
  <c r="AX54" i="58" s="1"/>
  <c r="AY54" i="58" s="1"/>
  <c r="AZ54" i="58" s="1"/>
  <c r="V9" i="58"/>
  <c r="X9" i="58" s="1"/>
  <c r="EZ60" i="58"/>
  <c r="FA60" i="58" s="1"/>
  <c r="EW56" i="58"/>
  <c r="EX56" i="58" s="1"/>
  <c r="EY56" i="58" s="1"/>
  <c r="EW60" i="58"/>
  <c r="EX60" i="58" s="1"/>
  <c r="EY60" i="58" s="1"/>
  <c r="EW70" i="58"/>
  <c r="EX70" i="58" s="1"/>
  <c r="EY70" i="58" s="1"/>
  <c r="AZ53" i="58"/>
  <c r="BA53" i="58" s="1"/>
  <c r="BB53" i="58" s="1"/>
  <c r="EZ55" i="58"/>
  <c r="FA55" i="58" s="1"/>
  <c r="FT54" i="58"/>
  <c r="FU54" i="58" s="1"/>
  <c r="AZ57" i="58"/>
  <c r="BA57" i="58" s="1"/>
  <c r="BB57" i="58" s="1"/>
  <c r="AZ69" i="58"/>
  <c r="BA69" i="58" s="1"/>
  <c r="BB69" i="58" s="1"/>
  <c r="EZ58" i="58"/>
  <c r="FA58" i="58" s="1"/>
  <c r="FT53" i="58"/>
  <c r="FU53" i="58" s="1"/>
  <c r="FT67" i="58"/>
  <c r="FU67" i="58" s="1"/>
  <c r="AZ52" i="58"/>
  <c r="BA52" i="58" s="1"/>
  <c r="BB52" i="58" s="1"/>
  <c r="FT70" i="58"/>
  <c r="FU70" i="58" s="1"/>
  <c r="AZ55" i="58"/>
  <c r="BA55" i="58" s="1"/>
  <c r="BB55" i="58" s="1"/>
  <c r="AZ68" i="58"/>
  <c r="BA68" i="58" s="1"/>
  <c r="BB68" i="58" s="1"/>
  <c r="FT62" i="58"/>
  <c r="FU62" i="58" s="1"/>
  <c r="EZ52" i="58"/>
  <c r="FA52" i="58" s="1"/>
  <c r="FT56" i="58"/>
  <c r="FU56" i="58" s="1"/>
  <c r="FT58" i="58"/>
  <c r="FU58" i="58" s="1"/>
  <c r="AZ58" i="58"/>
  <c r="BA58" i="58" s="1"/>
  <c r="BB58" i="58" s="1"/>
  <c r="CJ78" i="58"/>
  <c r="FA73" i="58"/>
  <c r="FQ89" i="58"/>
  <c r="FR90" i="58" s="1"/>
  <c r="FR51" i="58"/>
  <c r="FA76" i="58"/>
  <c r="AE11" i="58"/>
  <c r="CJ75" i="58"/>
  <c r="BA76" i="58"/>
  <c r="BB76" i="58" s="1"/>
  <c r="CJ69" i="58"/>
  <c r="BA72" i="58"/>
  <c r="BB72" i="58" s="1"/>
  <c r="FA69" i="58"/>
  <c r="CJ66" i="58"/>
  <c r="CJ52" i="58"/>
  <c r="FA53" i="58"/>
  <c r="FA56" i="58"/>
  <c r="BA54" i="58"/>
  <c r="BB54" i="58" s="1"/>
  <c r="HE83" i="58"/>
  <c r="HF83" i="58" s="1"/>
  <c r="HG83" i="58" s="1"/>
  <c r="HE78" i="58"/>
  <c r="HF78" i="58" s="1"/>
  <c r="HG78" i="58" s="1"/>
  <c r="HE84" i="58"/>
  <c r="HF84" i="58" s="1"/>
  <c r="HG84" i="58" s="1"/>
  <c r="HE75" i="58"/>
  <c r="HF75" i="58" s="1"/>
  <c r="HG75" i="58" s="1"/>
  <c r="HE85" i="58"/>
  <c r="HF85" i="58" s="1"/>
  <c r="HG85" i="58" s="1"/>
  <c r="HE80" i="58"/>
  <c r="HF80" i="58" s="1"/>
  <c r="HG80" i="58" s="1"/>
  <c r="HE86" i="58"/>
  <c r="HF86" i="58" s="1"/>
  <c r="HG86" i="58" s="1"/>
  <c r="HE77" i="58"/>
  <c r="HF77" i="58" s="1"/>
  <c r="HG77" i="58" s="1"/>
  <c r="HE87" i="58"/>
  <c r="HF87" i="58" s="1"/>
  <c r="HG87" i="58" s="1"/>
  <c r="HE81" i="58"/>
  <c r="HF81" i="58" s="1"/>
  <c r="HG81" i="58" s="1"/>
  <c r="HE74" i="58"/>
  <c r="HF74" i="58" s="1"/>
  <c r="HG74" i="58" s="1"/>
  <c r="HE90" i="58"/>
  <c r="HE88" i="58"/>
  <c r="HF88" i="58" s="1"/>
  <c r="HG88" i="58" s="1"/>
  <c r="HE79" i="58"/>
  <c r="HF79" i="58" s="1"/>
  <c r="HG79" i="58" s="1"/>
  <c r="HE82" i="58"/>
  <c r="HF82" i="58" s="1"/>
  <c r="HG82" i="58" s="1"/>
  <c r="HE76" i="58"/>
  <c r="HF76" i="58" s="1"/>
  <c r="HG76" i="58" s="1"/>
  <c r="HE72" i="58"/>
  <c r="HF72" i="58" s="1"/>
  <c r="HG72" i="58" s="1"/>
  <c r="HE69" i="58"/>
  <c r="HF69" i="58" s="1"/>
  <c r="HG69" i="58" s="1"/>
  <c r="HE66" i="58"/>
  <c r="HF66" i="58" s="1"/>
  <c r="HG66" i="58" s="1"/>
  <c r="HE71" i="58"/>
  <c r="HF71" i="58" s="1"/>
  <c r="HG71" i="58" s="1"/>
  <c r="HE68" i="58"/>
  <c r="HF68" i="58" s="1"/>
  <c r="HG68" i="58" s="1"/>
  <c r="HE73" i="58"/>
  <c r="HF73" i="58" s="1"/>
  <c r="HG73" i="58" s="1"/>
  <c r="HE67" i="58"/>
  <c r="HF67" i="58" s="1"/>
  <c r="HG67" i="58" s="1"/>
  <c r="HE62" i="58"/>
  <c r="HF62" i="58" s="1"/>
  <c r="HG62" i="58" s="1"/>
  <c r="HE65" i="58"/>
  <c r="HF65" i="58" s="1"/>
  <c r="HG65" i="58" s="1"/>
  <c r="HE59" i="58"/>
  <c r="HF59" i="58" s="1"/>
  <c r="HG59" i="58" s="1"/>
  <c r="HE61" i="58"/>
  <c r="HF61" i="58" s="1"/>
  <c r="HG61" i="58" s="1"/>
  <c r="HE70" i="58"/>
  <c r="HF70" i="58" s="1"/>
  <c r="HG70" i="58" s="1"/>
  <c r="HE64" i="58"/>
  <c r="HF64" i="58" s="1"/>
  <c r="HG64" i="58" s="1"/>
  <c r="HE63" i="58"/>
  <c r="HF63" i="58" s="1"/>
  <c r="HG63" i="58" s="1"/>
  <c r="HE58" i="58"/>
  <c r="HF58" i="58" s="1"/>
  <c r="HG58" i="58" s="1"/>
  <c r="HE55" i="58"/>
  <c r="HF55" i="58" s="1"/>
  <c r="HG55" i="58" s="1"/>
  <c r="HE52" i="58"/>
  <c r="HF52" i="58" s="1"/>
  <c r="HG52" i="58" s="1"/>
  <c r="HE57" i="58"/>
  <c r="HF57" i="58" s="1"/>
  <c r="HG57" i="58" s="1"/>
  <c r="HE54" i="58"/>
  <c r="HF54" i="58" s="1"/>
  <c r="HG54" i="58" s="1"/>
  <c r="HE51" i="58"/>
  <c r="HE56" i="58"/>
  <c r="HF56" i="58" s="1"/>
  <c r="HG56" i="58" s="1"/>
  <c r="V18" i="58"/>
  <c r="HE60" i="58"/>
  <c r="HF60" i="58" s="1"/>
  <c r="HG60" i="58" s="1"/>
  <c r="HE53" i="58"/>
  <c r="HF53" i="58" s="1"/>
  <c r="HG53" i="58" s="1"/>
  <c r="CJ62" i="58"/>
  <c r="EB89" i="58"/>
  <c r="DG90" i="58"/>
  <c r="FU65" i="58"/>
  <c r="AZ63" i="58"/>
  <c r="BA63" i="58" s="1"/>
  <c r="BB63" i="58" s="1"/>
  <c r="AZ72" i="58"/>
  <c r="FA63" i="58"/>
  <c r="FA74" i="58"/>
  <c r="BT90" i="58"/>
  <c r="BA79" i="58"/>
  <c r="BB79" i="58" s="1"/>
  <c r="BA74" i="58"/>
  <c r="BB74" i="58" s="1"/>
  <c r="DG89" i="58"/>
  <c r="BA65" i="58"/>
  <c r="BB65" i="58" s="1"/>
  <c r="FU66" i="58"/>
  <c r="AZ62" i="58"/>
  <c r="BA62" i="58" s="1"/>
  <c r="BB62" i="58" s="1"/>
  <c r="U10" i="58"/>
  <c r="V36" i="58"/>
  <c r="V8" i="58" s="1"/>
  <c r="EW89" i="58"/>
  <c r="EX90" i="58" s="1"/>
  <c r="FA68" i="58"/>
  <c r="FA77" i="58"/>
  <c r="CJ70" i="58"/>
  <c r="CJ63" i="58"/>
  <c r="FA65" i="58"/>
  <c r="BP89" i="58"/>
  <c r="CJ51" i="58"/>
  <c r="FU61" i="58"/>
  <c r="FU77" i="58"/>
  <c r="BA70" i="58"/>
  <c r="BB70" i="58" s="1"/>
  <c r="AZ67" i="58"/>
  <c r="BA67" i="58" s="1"/>
  <c r="BB67" i="58" s="1"/>
  <c r="GK75" i="58"/>
  <c r="GL75" i="58" s="1"/>
  <c r="GM75" i="58" s="1"/>
  <c r="GK80" i="58"/>
  <c r="GL80" i="58" s="1"/>
  <c r="GM80" i="58" s="1"/>
  <c r="GK77" i="58"/>
  <c r="GL77" i="58" s="1"/>
  <c r="GM77" i="58" s="1"/>
  <c r="GK81" i="58"/>
  <c r="GL81" i="58" s="1"/>
  <c r="GM81" i="58" s="1"/>
  <c r="GK74" i="58"/>
  <c r="GL74" i="58" s="1"/>
  <c r="GM74" i="58" s="1"/>
  <c r="GK90" i="58"/>
  <c r="GK79" i="58"/>
  <c r="GL79" i="58" s="1"/>
  <c r="GM79" i="58" s="1"/>
  <c r="GK82" i="58"/>
  <c r="GL82" i="58" s="1"/>
  <c r="GM82" i="58" s="1"/>
  <c r="GK76" i="58"/>
  <c r="GL76" i="58" s="1"/>
  <c r="GM76" i="58" s="1"/>
  <c r="GK66" i="58"/>
  <c r="GL66" i="58" s="1"/>
  <c r="GM66" i="58" s="1"/>
  <c r="GK71" i="58"/>
  <c r="GL71" i="58" s="1"/>
  <c r="GM71" i="58" s="1"/>
  <c r="GK73" i="58"/>
  <c r="GL73" i="58" s="1"/>
  <c r="GM73" i="58" s="1"/>
  <c r="GK68" i="58"/>
  <c r="GL68" i="58" s="1"/>
  <c r="GM68" i="58" s="1"/>
  <c r="GK70" i="58"/>
  <c r="GL70" i="58" s="1"/>
  <c r="GM70" i="58" s="1"/>
  <c r="GK59" i="58"/>
  <c r="GL59" i="58" s="1"/>
  <c r="GM59" i="58" s="1"/>
  <c r="GK83" i="58"/>
  <c r="GL83" i="58" s="1"/>
  <c r="GM83" i="58" s="1"/>
  <c r="GK61" i="58"/>
  <c r="GL61" i="58" s="1"/>
  <c r="GM61" i="58" s="1"/>
  <c r="GK78" i="58"/>
  <c r="GL78" i="58" s="1"/>
  <c r="GM78" i="58" s="1"/>
  <c r="GK67" i="58"/>
  <c r="GL67" i="58" s="1"/>
  <c r="GM67" i="58" s="1"/>
  <c r="GK64" i="58"/>
  <c r="GL64" i="58" s="1"/>
  <c r="GM64" i="58" s="1"/>
  <c r="GK58" i="58"/>
  <c r="GL58" i="58" s="1"/>
  <c r="GM58" i="58" s="1"/>
  <c r="GK63" i="58"/>
  <c r="GL63" i="58" s="1"/>
  <c r="GM63" i="58" s="1"/>
  <c r="GK60" i="58"/>
  <c r="GL60" i="58" s="1"/>
  <c r="GM60" i="58" s="1"/>
  <c r="GK69" i="58"/>
  <c r="GL69" i="58" s="1"/>
  <c r="GM69" i="58" s="1"/>
  <c r="GK65" i="58"/>
  <c r="GL65" i="58" s="1"/>
  <c r="GM65" i="58" s="1"/>
  <c r="GK62" i="58"/>
  <c r="GL62" i="58" s="1"/>
  <c r="GM62" i="58" s="1"/>
  <c r="GK52" i="58"/>
  <c r="GL52" i="58" s="1"/>
  <c r="GM52" i="58" s="1"/>
  <c r="GK72" i="58"/>
  <c r="GL72" i="58" s="1"/>
  <c r="GM72" i="58" s="1"/>
  <c r="GK57" i="58"/>
  <c r="GL57" i="58" s="1"/>
  <c r="GM57" i="58" s="1"/>
  <c r="GK54" i="58"/>
  <c r="GL54" i="58" s="1"/>
  <c r="GM54" i="58" s="1"/>
  <c r="GK51" i="58"/>
  <c r="GK56" i="58"/>
  <c r="GL56" i="58" s="1"/>
  <c r="GM56" i="58" s="1"/>
  <c r="GK53" i="58"/>
  <c r="GL53" i="58" s="1"/>
  <c r="GM53" i="58" s="1"/>
  <c r="GK55" i="58"/>
  <c r="GL55" i="58" s="1"/>
  <c r="GM55" i="58" s="1"/>
  <c r="V17" i="58"/>
  <c r="FA71" i="58"/>
  <c r="FT57" i="58"/>
  <c r="FU57" i="58" s="1"/>
  <c r="FT73" i="58"/>
  <c r="FU73" i="58" s="1"/>
  <c r="FT75" i="58"/>
  <c r="FU75" i="58" s="1"/>
  <c r="EC79" i="58"/>
  <c r="ED79" i="58" s="1"/>
  <c r="EE79" i="58" s="1"/>
  <c r="EC76" i="58"/>
  <c r="ED76" i="58" s="1"/>
  <c r="EE76" i="58" s="1"/>
  <c r="EC90" i="58"/>
  <c r="EC78" i="58"/>
  <c r="ED78" i="58" s="1"/>
  <c r="EE78" i="58" s="1"/>
  <c r="EC75" i="58"/>
  <c r="ED75" i="58" s="1"/>
  <c r="EE75" i="58" s="1"/>
  <c r="EC80" i="58"/>
  <c r="ED80" i="58" s="1"/>
  <c r="EE80" i="58" s="1"/>
  <c r="EC77" i="58"/>
  <c r="ED77" i="58" s="1"/>
  <c r="EE77" i="58" s="1"/>
  <c r="EC70" i="58"/>
  <c r="ED70" i="58" s="1"/>
  <c r="EE70" i="58" s="1"/>
  <c r="EC67" i="58"/>
  <c r="ED67" i="58" s="1"/>
  <c r="EE67" i="58" s="1"/>
  <c r="EC74" i="58"/>
  <c r="ED74" i="58" s="1"/>
  <c r="EE74" i="58" s="1"/>
  <c r="EC72" i="58"/>
  <c r="ED72" i="58" s="1"/>
  <c r="EE72" i="58" s="1"/>
  <c r="EC69" i="58"/>
  <c r="ED69" i="58" s="1"/>
  <c r="EE69" i="58" s="1"/>
  <c r="EC63" i="58"/>
  <c r="ED63" i="58" s="1"/>
  <c r="EE63" i="58" s="1"/>
  <c r="EC73" i="58"/>
  <c r="EC65" i="58"/>
  <c r="ED65" i="58" s="1"/>
  <c r="EE65" i="58" s="1"/>
  <c r="EC60" i="58"/>
  <c r="ED60" i="58" s="1"/>
  <c r="EE60" i="58" s="1"/>
  <c r="EC71" i="58"/>
  <c r="ED71" i="58" s="1"/>
  <c r="EE71" i="58" s="1"/>
  <c r="EC66" i="58"/>
  <c r="ED66" i="58" s="1"/>
  <c r="EE66" i="58" s="1"/>
  <c r="EC62" i="58"/>
  <c r="ED62" i="58" s="1"/>
  <c r="EE62" i="58" s="1"/>
  <c r="EC68" i="58"/>
  <c r="ED68" i="58" s="1"/>
  <c r="EE68" i="58" s="1"/>
  <c r="EC59" i="58"/>
  <c r="ED59" i="58" s="1"/>
  <c r="EE59" i="58" s="1"/>
  <c r="EC61" i="58"/>
  <c r="ED61" i="58" s="1"/>
  <c r="EE61" i="58" s="1"/>
  <c r="EC51" i="58"/>
  <c r="EC56" i="58"/>
  <c r="ED56" i="58" s="1"/>
  <c r="EE56" i="58" s="1"/>
  <c r="V14" i="58"/>
  <c r="EC53" i="58"/>
  <c r="ED53" i="58" s="1"/>
  <c r="EE53" i="58" s="1"/>
  <c r="EC58" i="58"/>
  <c r="ED58" i="58" s="1"/>
  <c r="EE58" i="58" s="1"/>
  <c r="EC55" i="58"/>
  <c r="ED55" i="58" s="1"/>
  <c r="EE55" i="58" s="1"/>
  <c r="EC52" i="58"/>
  <c r="ED52" i="58" s="1"/>
  <c r="EE52" i="58" s="1"/>
  <c r="EC64" i="58"/>
  <c r="ED64" i="58" s="1"/>
  <c r="EE64" i="58" s="1"/>
  <c r="EC54" i="58"/>
  <c r="ED54" i="58" s="1"/>
  <c r="EE54" i="58" s="1"/>
  <c r="EC57" i="58"/>
  <c r="ED57" i="58" s="1"/>
  <c r="EE57" i="58" s="1"/>
  <c r="EF56" i="58"/>
  <c r="FA78" i="58"/>
  <c r="CJ72" i="58"/>
  <c r="FU60" i="58"/>
  <c r="CJ58" i="58"/>
  <c r="FU63" i="58"/>
  <c r="FU71" i="58"/>
  <c r="FU80" i="58"/>
  <c r="DH79" i="58"/>
  <c r="DI79" i="58" s="1"/>
  <c r="DJ79" i="58" s="1"/>
  <c r="DH76" i="58"/>
  <c r="DI76" i="58" s="1"/>
  <c r="DJ76" i="58" s="1"/>
  <c r="DH90" i="58"/>
  <c r="DH78" i="58"/>
  <c r="DH75" i="58"/>
  <c r="DI75" i="58" s="1"/>
  <c r="DJ75" i="58" s="1"/>
  <c r="DH80" i="58"/>
  <c r="DI80" i="58" s="1"/>
  <c r="DJ80" i="58" s="1"/>
  <c r="DH70" i="58"/>
  <c r="DI70" i="58" s="1"/>
  <c r="DJ70" i="58" s="1"/>
  <c r="DH77" i="58"/>
  <c r="DI77" i="58" s="1"/>
  <c r="DJ77" i="58" s="1"/>
  <c r="DH67" i="58"/>
  <c r="DI67" i="58" s="1"/>
  <c r="DJ67" i="58" s="1"/>
  <c r="DH72" i="58"/>
  <c r="DH73" i="58"/>
  <c r="DI73" i="58" s="1"/>
  <c r="DJ73" i="58" s="1"/>
  <c r="DH69" i="58"/>
  <c r="DI69" i="58" s="1"/>
  <c r="DJ69" i="58" s="1"/>
  <c r="DH74" i="58"/>
  <c r="DI74" i="58" s="1"/>
  <c r="DJ74" i="58" s="1"/>
  <c r="DH68" i="58"/>
  <c r="DI68" i="58" s="1"/>
  <c r="DJ68" i="58" s="1"/>
  <c r="DH65" i="58"/>
  <c r="DI65" i="58" s="1"/>
  <c r="DJ65" i="58" s="1"/>
  <c r="DH63" i="58"/>
  <c r="DI63" i="58" s="1"/>
  <c r="DJ63" i="58" s="1"/>
  <c r="DH66" i="58"/>
  <c r="DI66" i="58" s="1"/>
  <c r="DJ66" i="58" s="1"/>
  <c r="DH60" i="58"/>
  <c r="DI60" i="58" s="1"/>
  <c r="DJ60" i="58" s="1"/>
  <c r="DH62" i="58"/>
  <c r="DI62" i="58" s="1"/>
  <c r="DJ62" i="58" s="1"/>
  <c r="DH59" i="58"/>
  <c r="DI59" i="58" s="1"/>
  <c r="DJ59" i="58" s="1"/>
  <c r="DH71" i="58"/>
  <c r="DI71" i="58" s="1"/>
  <c r="DJ71" i="58" s="1"/>
  <c r="DH61" i="58"/>
  <c r="DI61" i="58" s="1"/>
  <c r="DJ61" i="58" s="1"/>
  <c r="DH51" i="58"/>
  <c r="DH64" i="58"/>
  <c r="DI64" i="58" s="1"/>
  <c r="DJ64" i="58" s="1"/>
  <c r="DH56" i="58"/>
  <c r="DI56" i="58" s="1"/>
  <c r="DJ56" i="58" s="1"/>
  <c r="DH53" i="58"/>
  <c r="DI53" i="58" s="1"/>
  <c r="DJ53" i="58" s="1"/>
  <c r="DH58" i="58"/>
  <c r="DI58" i="58" s="1"/>
  <c r="DJ58" i="58" s="1"/>
  <c r="V13" i="58"/>
  <c r="DH55" i="58"/>
  <c r="DI55" i="58" s="1"/>
  <c r="DJ55" i="58" s="1"/>
  <c r="DH52" i="58"/>
  <c r="DI52" i="58" s="1"/>
  <c r="DJ52" i="58" s="1"/>
  <c r="DH54" i="58"/>
  <c r="DI54" i="58" s="1"/>
  <c r="DJ54" i="58" s="1"/>
  <c r="DH57" i="58"/>
  <c r="DI57" i="58" s="1"/>
  <c r="DJ57" i="58" s="1"/>
  <c r="BA73" i="58"/>
  <c r="BB73" i="58" s="1"/>
  <c r="AZ73" i="58"/>
  <c r="AZ71" i="58"/>
  <c r="BA71" i="58" s="1"/>
  <c r="BB71" i="58" s="1"/>
  <c r="AZ80" i="58"/>
  <c r="BA80" i="58" s="1"/>
  <c r="BB80" i="58" s="1"/>
  <c r="FA54" i="58"/>
  <c r="FA61" i="58"/>
  <c r="FT52" i="58"/>
  <c r="FU52" i="58" s="1"/>
  <c r="FT78" i="58"/>
  <c r="FU78" i="58" s="1"/>
  <c r="CJ79" i="58"/>
  <c r="CJ80" i="58"/>
  <c r="FA67" i="58"/>
  <c r="ED73" i="58"/>
  <c r="EE73" i="58" s="1"/>
  <c r="EX89" i="58"/>
  <c r="EY90" i="58" s="1"/>
  <c r="EY51" i="58"/>
  <c r="FA59" i="58"/>
  <c r="CJ55" i="58"/>
  <c r="CL55" i="58" s="1"/>
  <c r="CM55" i="58" s="1"/>
  <c r="AZ60" i="58"/>
  <c r="BA60" i="58" s="1"/>
  <c r="BB60" i="58" s="1"/>
  <c r="AZ61" i="58"/>
  <c r="BA61" i="58" s="1"/>
  <c r="BB61" i="58" s="1"/>
  <c r="AZ66" i="58"/>
  <c r="BA66" i="58" s="1"/>
  <c r="BB66" i="58" s="1"/>
  <c r="AZ75" i="58"/>
  <c r="BA75" i="58" s="1"/>
  <c r="BB75" i="58" s="1"/>
  <c r="FT68" i="58"/>
  <c r="FU68" i="58" s="1"/>
  <c r="FT74" i="58"/>
  <c r="FU74" i="58" s="1"/>
  <c r="FT76" i="58"/>
  <c r="FU76" i="58" s="1"/>
  <c r="DI78" i="58"/>
  <c r="DJ78" i="58" s="1"/>
  <c r="FA79" i="58"/>
  <c r="DI72" i="58"/>
  <c r="DJ72" i="58" s="1"/>
  <c r="FA72" i="58"/>
  <c r="AV89" i="58"/>
  <c r="AX51" i="58"/>
  <c r="EZ70" i="58"/>
  <c r="FA70" i="58" s="1"/>
  <c r="EZ66" i="58"/>
  <c r="FA66" i="58" s="1"/>
  <c r="EZ75" i="58"/>
  <c r="FA75" i="58" s="1"/>
  <c r="AX59" i="58"/>
  <c r="AY59" i="58" s="1"/>
  <c r="FU59" i="58"/>
  <c r="FU69" i="58"/>
  <c r="AW51" i="58"/>
  <c r="AW89" i="58" s="1"/>
  <c r="BA56" i="58"/>
  <c r="BB56" i="58" s="1"/>
  <c r="AZ64" i="58"/>
  <c r="BA64" i="58" s="1"/>
  <c r="BB64" i="58" s="1"/>
  <c r="AZ78" i="58"/>
  <c r="BA78" i="58" s="1"/>
  <c r="BB78" i="58" s="1"/>
  <c r="FT64" i="58"/>
  <c r="FU64" i="58" s="1"/>
  <c r="FT72" i="58"/>
  <c r="FU72" i="58" s="1"/>
  <c r="FT79" i="58"/>
  <c r="FU79" i="58" s="1"/>
  <c r="BQ79" i="58"/>
  <c r="CK79" i="58" s="1"/>
  <c r="BQ76" i="58"/>
  <c r="BQ78" i="58"/>
  <c r="CK78" i="58" s="1"/>
  <c r="BQ75" i="58"/>
  <c r="CK75" i="58" s="1"/>
  <c r="BQ80" i="58"/>
  <c r="CK80" i="58" s="1"/>
  <c r="BQ74" i="58"/>
  <c r="BQ70" i="58"/>
  <c r="CK70" i="58" s="1"/>
  <c r="BQ90" i="58"/>
  <c r="BQ73" i="58"/>
  <c r="BQ67" i="58"/>
  <c r="BQ72" i="58"/>
  <c r="CK72" i="58" s="1"/>
  <c r="BQ69" i="58"/>
  <c r="CK69" i="58" s="1"/>
  <c r="BQ63" i="58"/>
  <c r="CK63" i="58" s="1"/>
  <c r="BQ77" i="58"/>
  <c r="BQ68" i="58"/>
  <c r="BQ60" i="58"/>
  <c r="BQ62" i="58"/>
  <c r="CK62" i="58" s="1"/>
  <c r="BQ71" i="58"/>
  <c r="BQ65" i="58"/>
  <c r="BQ61" i="58"/>
  <c r="BQ51" i="58"/>
  <c r="BR51" i="58" s="1"/>
  <c r="BQ66" i="58"/>
  <c r="CK66" i="58" s="1"/>
  <c r="BQ56" i="58"/>
  <c r="BQ53" i="58"/>
  <c r="BQ58" i="58"/>
  <c r="CK58" i="58" s="1"/>
  <c r="BQ55" i="58"/>
  <c r="CK55" i="58" s="1"/>
  <c r="V12" i="58"/>
  <c r="BQ52" i="58"/>
  <c r="CK52" i="58" s="1"/>
  <c r="BQ59" i="58"/>
  <c r="BQ54" i="58"/>
  <c r="V11" i="58"/>
  <c r="BQ57" i="58"/>
  <c r="BQ64" i="58"/>
  <c r="AV66" i="57"/>
  <c r="DG72" i="57"/>
  <c r="DG76" i="57"/>
  <c r="AV80" i="57"/>
  <c r="U8" i="57"/>
  <c r="V36" i="57" s="1"/>
  <c r="V8" i="57" s="1"/>
  <c r="AD13" i="57"/>
  <c r="DL90" i="57" s="1"/>
  <c r="V29" i="57"/>
  <c r="EB70" i="57"/>
  <c r="DG78" i="57"/>
  <c r="DG63" i="57"/>
  <c r="DG79" i="57"/>
  <c r="AD9" i="57"/>
  <c r="DG80" i="57"/>
  <c r="EB72" i="57"/>
  <c r="AE12" i="57"/>
  <c r="CO90" i="57" s="1"/>
  <c r="AD15" i="57"/>
  <c r="EZ90" i="57" s="1"/>
  <c r="AV68" i="57"/>
  <c r="DG55" i="57"/>
  <c r="DG77" i="57"/>
  <c r="EV90" i="57"/>
  <c r="FP89" i="57"/>
  <c r="DG56" i="57"/>
  <c r="AV64" i="57"/>
  <c r="AV71" i="57"/>
  <c r="DG74" i="57"/>
  <c r="AU90" i="57"/>
  <c r="V44" i="57"/>
  <c r="GK82" i="57" s="1"/>
  <c r="GL82" i="57" s="1"/>
  <c r="GM82" i="57" s="1"/>
  <c r="GN82" i="57" s="1"/>
  <c r="GJ89" i="57"/>
  <c r="BP63" i="57"/>
  <c r="AE16" i="57"/>
  <c r="U13" i="57"/>
  <c r="Y13" i="57" s="1"/>
  <c r="AA13" i="57" s="1"/>
  <c r="AE13" i="57" s="1"/>
  <c r="U15" i="57"/>
  <c r="V42" i="57" s="1"/>
  <c r="EW69" i="57" s="1"/>
  <c r="EX69" i="57" s="1"/>
  <c r="EY69" i="57" s="1"/>
  <c r="AE17" i="57"/>
  <c r="AD11" i="57"/>
  <c r="V30" i="57"/>
  <c r="BP56" i="57"/>
  <c r="CJ56" i="57" s="1"/>
  <c r="BP76" i="57"/>
  <c r="X28" i="57"/>
  <c r="X29" i="57"/>
  <c r="X27" i="57"/>
  <c r="X24" i="57"/>
  <c r="X26" i="57"/>
  <c r="X23" i="57"/>
  <c r="X25" i="57"/>
  <c r="V37" i="57"/>
  <c r="Y9" i="57"/>
  <c r="AA9" i="57" s="1"/>
  <c r="AE9" i="57" s="1"/>
  <c r="BA90" i="57" s="1"/>
  <c r="EF90" i="57"/>
  <c r="GK90" i="57"/>
  <c r="GK80" i="57"/>
  <c r="GK78" i="57"/>
  <c r="GK76" i="57"/>
  <c r="GL76" i="57" s="1"/>
  <c r="GM76" i="57" s="1"/>
  <c r="GK74" i="57"/>
  <c r="GL74" i="57" s="1"/>
  <c r="GM74" i="57" s="1"/>
  <c r="GK72" i="57"/>
  <c r="GL72" i="57" s="1"/>
  <c r="GM72" i="57" s="1"/>
  <c r="GN72" i="57" s="1"/>
  <c r="GK79" i="57"/>
  <c r="GK77" i="57"/>
  <c r="GK73" i="57"/>
  <c r="GL73" i="57" s="1"/>
  <c r="GM73" i="57" s="1"/>
  <c r="GK71" i="57"/>
  <c r="GL71" i="57" s="1"/>
  <c r="GM71" i="57" s="1"/>
  <c r="GK75" i="57"/>
  <c r="GL75" i="57" s="1"/>
  <c r="GM75" i="57" s="1"/>
  <c r="GK67" i="57"/>
  <c r="GL67" i="57" s="1"/>
  <c r="GM67" i="57" s="1"/>
  <c r="GN67" i="57" s="1"/>
  <c r="GK61" i="57"/>
  <c r="GK59" i="57"/>
  <c r="GL59" i="57" s="1"/>
  <c r="GM59" i="57" s="1"/>
  <c r="GN59" i="57" s="1"/>
  <c r="GK57" i="57"/>
  <c r="GL57" i="57" s="1"/>
  <c r="GM57" i="57" s="1"/>
  <c r="GK68" i="57"/>
  <c r="GL68" i="57" s="1"/>
  <c r="GM68" i="57" s="1"/>
  <c r="GN68" i="57" s="1"/>
  <c r="GK66" i="57"/>
  <c r="GL66" i="57" s="1"/>
  <c r="GM66" i="57" s="1"/>
  <c r="GN66" i="57" s="1"/>
  <c r="GK65" i="57"/>
  <c r="GL65" i="57" s="1"/>
  <c r="GM65" i="57" s="1"/>
  <c r="GN65" i="57" s="1"/>
  <c r="GK60" i="57"/>
  <c r="GL60" i="57" s="1"/>
  <c r="GM60" i="57" s="1"/>
  <c r="GN60" i="57" s="1"/>
  <c r="GK58" i="57"/>
  <c r="GL58" i="57" s="1"/>
  <c r="GM58" i="57" s="1"/>
  <c r="GN58" i="57" s="1"/>
  <c r="GK56" i="57"/>
  <c r="GL56" i="57" s="1"/>
  <c r="GM56" i="57" s="1"/>
  <c r="V17" i="57"/>
  <c r="GK53" i="57"/>
  <c r="GL53" i="57" s="1"/>
  <c r="GM53" i="57" s="1"/>
  <c r="GN53" i="57" s="1"/>
  <c r="GK55" i="57"/>
  <c r="GL55" i="57" s="1"/>
  <c r="GM55" i="57" s="1"/>
  <c r="GN55" i="57" s="1"/>
  <c r="GK54" i="57"/>
  <c r="GL54" i="57" s="1"/>
  <c r="GM54" i="57" s="1"/>
  <c r="GN54" i="57" s="1"/>
  <c r="AZ90" i="57"/>
  <c r="BT90" i="57"/>
  <c r="U11" i="57"/>
  <c r="CM47" i="57" s="1"/>
  <c r="EB58" i="57"/>
  <c r="DG58" i="57"/>
  <c r="EB60" i="57"/>
  <c r="DG60" i="57"/>
  <c r="EB62" i="57"/>
  <c r="DG62" i="57"/>
  <c r="DG52" i="57"/>
  <c r="BP54" i="57"/>
  <c r="DG54" i="57"/>
  <c r="V43" i="57"/>
  <c r="BP52" i="57"/>
  <c r="EB57" i="57"/>
  <c r="GL61" i="57"/>
  <c r="GM61" i="57" s="1"/>
  <c r="GN61" i="57" s="1"/>
  <c r="FT90" i="57"/>
  <c r="GN90" i="57"/>
  <c r="V40" i="57"/>
  <c r="BP55" i="57"/>
  <c r="DG65" i="57"/>
  <c r="EB65" i="57"/>
  <c r="CI89" i="57"/>
  <c r="DF89" i="57"/>
  <c r="EV89" i="57"/>
  <c r="V41" i="57"/>
  <c r="AU89" i="57"/>
  <c r="AV90" i="57" s="1"/>
  <c r="BP51" i="57"/>
  <c r="DG51" i="57"/>
  <c r="EB51" i="57"/>
  <c r="BP53" i="57"/>
  <c r="DG53" i="57"/>
  <c r="Y14" i="57"/>
  <c r="AA14" i="57" s="1"/>
  <c r="AE14" i="57" s="1"/>
  <c r="AV51" i="57"/>
  <c r="BP57" i="57"/>
  <c r="BP58" i="57"/>
  <c r="BP60" i="57"/>
  <c r="BP62" i="57"/>
  <c r="EB63" i="57"/>
  <c r="EB64" i="57"/>
  <c r="DG64" i="57"/>
  <c r="EB66" i="57"/>
  <c r="DG66" i="57"/>
  <c r="EB67" i="57"/>
  <c r="DG67" i="57"/>
  <c r="EB68" i="57"/>
  <c r="DG68" i="57"/>
  <c r="CJ76" i="57"/>
  <c r="CJ63" i="57"/>
  <c r="CJ68" i="57"/>
  <c r="BP72" i="57"/>
  <c r="AV72" i="57"/>
  <c r="BP78" i="57"/>
  <c r="AV78" i="57"/>
  <c r="BP59" i="57"/>
  <c r="DG59" i="57"/>
  <c r="BP61" i="57"/>
  <c r="DG61" i="57"/>
  <c r="BP65" i="57"/>
  <c r="CJ74" i="57"/>
  <c r="AV67" i="57"/>
  <c r="AV69" i="57"/>
  <c r="EB71" i="57"/>
  <c r="DG71" i="57"/>
  <c r="GL77" i="57"/>
  <c r="GM77" i="57" s="1"/>
  <c r="GL79" i="57"/>
  <c r="GM79" i="57" s="1"/>
  <c r="GL78" i="57"/>
  <c r="GM78" i="57" s="1"/>
  <c r="GL80" i="57"/>
  <c r="GM80" i="57" s="1"/>
  <c r="GN80" i="57" s="1"/>
  <c r="DG69" i="57"/>
  <c r="BP73" i="57"/>
  <c r="DG73" i="57"/>
  <c r="BP75" i="57"/>
  <c r="DG75" i="57"/>
  <c r="BP77" i="57"/>
  <c r="BP79" i="57"/>
  <c r="GP85" i="56"/>
  <c r="GP52" i="56"/>
  <c r="GP53" i="56"/>
  <c r="GP54" i="56"/>
  <c r="GP55" i="56"/>
  <c r="GP56" i="56"/>
  <c r="GP57" i="56"/>
  <c r="GP58" i="56"/>
  <c r="GP84" i="56" s="1"/>
  <c r="GP59" i="56"/>
  <c r="GP60" i="56"/>
  <c r="GP61" i="56"/>
  <c r="GP62" i="56"/>
  <c r="GP63" i="56"/>
  <c r="GP64" i="56"/>
  <c r="GP65" i="56"/>
  <c r="GP66" i="56"/>
  <c r="GP67" i="56"/>
  <c r="GP68" i="56"/>
  <c r="GP69" i="56"/>
  <c r="GP70" i="56"/>
  <c r="GP71" i="56"/>
  <c r="GP72" i="56"/>
  <c r="GP73" i="56"/>
  <c r="GP74" i="56"/>
  <c r="GP75" i="56"/>
  <c r="GP76" i="56"/>
  <c r="GP77" i="56"/>
  <c r="GP78" i="56"/>
  <c r="GP79" i="56"/>
  <c r="GP80" i="56"/>
  <c r="GP81" i="56"/>
  <c r="GP82" i="56"/>
  <c r="GP83" i="56"/>
  <c r="GP51" i="56"/>
  <c r="GO85" i="56"/>
  <c r="GO52" i="56"/>
  <c r="GO53" i="56"/>
  <c r="GO54" i="56"/>
  <c r="GO55" i="56"/>
  <c r="GO84" i="56" s="1"/>
  <c r="GO56" i="56"/>
  <c r="GO57" i="56"/>
  <c r="GO58" i="56"/>
  <c r="GO59" i="56"/>
  <c r="GO60" i="56"/>
  <c r="GO61" i="56"/>
  <c r="GO62" i="56"/>
  <c r="GO63" i="56"/>
  <c r="GO64" i="56"/>
  <c r="GO65" i="56"/>
  <c r="GO66" i="56"/>
  <c r="GO67" i="56"/>
  <c r="GO68" i="56"/>
  <c r="GO69" i="56"/>
  <c r="GO70" i="56"/>
  <c r="GO71" i="56"/>
  <c r="GO72" i="56"/>
  <c r="GO73" i="56"/>
  <c r="GO74" i="56"/>
  <c r="GO75" i="56"/>
  <c r="GO76" i="56"/>
  <c r="GO77" i="56"/>
  <c r="GO78" i="56"/>
  <c r="GO79" i="56"/>
  <c r="GO80" i="56"/>
  <c r="GO81" i="56"/>
  <c r="GO82" i="56"/>
  <c r="GO83" i="56"/>
  <c r="GO51" i="56"/>
  <c r="GN85" i="56"/>
  <c r="GN52" i="56"/>
  <c r="GN53" i="56"/>
  <c r="GN54" i="56"/>
  <c r="GN55" i="56"/>
  <c r="GN56" i="56"/>
  <c r="GN84" i="56" s="1"/>
  <c r="GN57" i="56"/>
  <c r="GN58" i="56"/>
  <c r="GN59" i="56"/>
  <c r="GN60" i="56"/>
  <c r="GN61" i="56"/>
  <c r="GN62" i="56"/>
  <c r="GN63" i="56"/>
  <c r="GN64" i="56"/>
  <c r="GN65" i="56"/>
  <c r="GN66" i="56"/>
  <c r="GN67" i="56"/>
  <c r="GN68" i="56"/>
  <c r="GN69" i="56"/>
  <c r="GN70" i="56"/>
  <c r="GN71" i="56"/>
  <c r="GN72" i="56"/>
  <c r="GN73" i="56"/>
  <c r="GN74" i="56"/>
  <c r="GN75" i="56"/>
  <c r="GN76" i="56"/>
  <c r="GN77" i="56"/>
  <c r="GN78" i="56"/>
  <c r="GN79" i="56"/>
  <c r="GN80" i="56"/>
  <c r="GN81" i="56"/>
  <c r="GN82" i="56"/>
  <c r="GN83" i="56"/>
  <c r="GN51" i="56"/>
  <c r="GM85" i="56"/>
  <c r="GM52" i="56"/>
  <c r="GM53" i="56"/>
  <c r="GM54" i="56"/>
  <c r="GM55" i="56"/>
  <c r="GM56" i="56"/>
  <c r="GM57" i="56"/>
  <c r="GM58" i="56"/>
  <c r="GM59" i="56"/>
  <c r="GM60" i="56"/>
  <c r="GM61" i="56"/>
  <c r="GM62" i="56"/>
  <c r="GM63" i="56"/>
  <c r="GM64" i="56"/>
  <c r="GM65" i="56"/>
  <c r="GM66" i="56"/>
  <c r="GM67" i="56"/>
  <c r="GM68" i="56"/>
  <c r="GM69" i="56"/>
  <c r="GM70" i="56"/>
  <c r="GM71" i="56"/>
  <c r="GM72" i="56"/>
  <c r="GM73" i="56"/>
  <c r="GM74" i="56"/>
  <c r="GM75" i="56"/>
  <c r="GM76" i="56"/>
  <c r="GM77" i="56"/>
  <c r="GM78" i="56"/>
  <c r="GM79" i="56"/>
  <c r="GM80" i="56"/>
  <c r="GM81" i="56"/>
  <c r="GM82" i="56"/>
  <c r="GM83" i="56"/>
  <c r="GM51" i="56"/>
  <c r="GL85" i="56"/>
  <c r="GL52" i="56"/>
  <c r="GL53" i="56"/>
  <c r="GL54" i="56"/>
  <c r="GL55" i="56"/>
  <c r="GL56" i="56"/>
  <c r="GL57" i="56"/>
  <c r="GL58" i="56"/>
  <c r="GL84" i="56" s="1"/>
  <c r="GL59" i="56"/>
  <c r="GL60" i="56"/>
  <c r="GL61" i="56"/>
  <c r="GL62" i="56"/>
  <c r="GL63" i="56"/>
  <c r="GL64" i="56"/>
  <c r="GL65" i="56"/>
  <c r="GL66" i="56"/>
  <c r="GL67" i="56"/>
  <c r="GL68" i="56"/>
  <c r="GL69" i="56"/>
  <c r="GL70" i="56"/>
  <c r="GL71" i="56"/>
  <c r="GL72" i="56"/>
  <c r="GL73" i="56"/>
  <c r="GL74" i="56"/>
  <c r="GL75" i="56"/>
  <c r="GL76" i="56"/>
  <c r="GL77" i="56"/>
  <c r="GL78" i="56"/>
  <c r="GL79" i="56"/>
  <c r="GL80" i="56"/>
  <c r="GL81" i="56"/>
  <c r="GL82" i="56"/>
  <c r="GL83" i="56"/>
  <c r="GL51" i="56"/>
  <c r="GK85" i="56"/>
  <c r="GK52" i="56"/>
  <c r="GK53" i="56"/>
  <c r="GK54" i="56"/>
  <c r="GK55" i="56"/>
  <c r="GK56" i="56"/>
  <c r="GK57" i="56"/>
  <c r="GK58" i="56"/>
  <c r="GK84" i="56" s="1"/>
  <c r="GK59" i="56"/>
  <c r="GK60" i="56"/>
  <c r="GK61" i="56"/>
  <c r="GK62" i="56"/>
  <c r="GK63" i="56"/>
  <c r="GK64" i="56"/>
  <c r="GK65" i="56"/>
  <c r="GK66" i="56"/>
  <c r="GK67" i="56"/>
  <c r="GK68" i="56"/>
  <c r="GK69" i="56"/>
  <c r="GK70" i="56"/>
  <c r="GK71" i="56"/>
  <c r="GK72" i="56"/>
  <c r="GK73" i="56"/>
  <c r="GK74" i="56"/>
  <c r="GK75" i="56"/>
  <c r="GK76" i="56"/>
  <c r="GK77" i="56"/>
  <c r="GK78" i="56"/>
  <c r="GK79" i="56"/>
  <c r="GK80" i="56"/>
  <c r="GK81" i="56"/>
  <c r="GK82" i="56"/>
  <c r="GK83" i="56"/>
  <c r="GK51" i="56"/>
  <c r="GJ85" i="56"/>
  <c r="GJ52" i="56"/>
  <c r="GJ53" i="56"/>
  <c r="GJ54" i="56"/>
  <c r="GJ55" i="56"/>
  <c r="GJ56" i="56"/>
  <c r="GJ57" i="56"/>
  <c r="GJ84" i="56" s="1"/>
  <c r="GJ58" i="56"/>
  <c r="GJ59" i="56"/>
  <c r="GJ60" i="56"/>
  <c r="GJ61" i="56"/>
  <c r="GJ62" i="56"/>
  <c r="GJ63" i="56"/>
  <c r="GJ64" i="56"/>
  <c r="GJ65" i="56"/>
  <c r="GJ66" i="56"/>
  <c r="GJ67" i="56"/>
  <c r="GJ68" i="56"/>
  <c r="GJ69" i="56"/>
  <c r="GJ70" i="56"/>
  <c r="GJ71" i="56"/>
  <c r="GJ72" i="56"/>
  <c r="GJ73" i="56"/>
  <c r="GJ74" i="56"/>
  <c r="GJ75" i="56"/>
  <c r="GJ76" i="56"/>
  <c r="GJ77" i="56"/>
  <c r="GJ78" i="56"/>
  <c r="GJ79" i="56"/>
  <c r="GJ80" i="56"/>
  <c r="GJ81" i="56"/>
  <c r="GJ82" i="56"/>
  <c r="GJ83" i="56"/>
  <c r="GJ51" i="56"/>
  <c r="FY86" i="56"/>
  <c r="FZ86" i="56"/>
  <c r="GA86" i="56"/>
  <c r="GB86" i="56"/>
  <c r="GC86" i="56"/>
  <c r="GD86" i="56"/>
  <c r="GE86" i="56"/>
  <c r="GF86" i="56"/>
  <c r="GG86" i="56"/>
  <c r="GH86" i="56"/>
  <c r="GI86" i="56"/>
  <c r="GJ86" i="56"/>
  <c r="GK86" i="56"/>
  <c r="GL86" i="56"/>
  <c r="GM86" i="56"/>
  <c r="GN86" i="56"/>
  <c r="GO86" i="56"/>
  <c r="GP86" i="56"/>
  <c r="GQ86" i="56"/>
  <c r="GR86" i="56"/>
  <c r="GD84" i="56"/>
  <c r="GE84" i="56"/>
  <c r="GF84" i="56"/>
  <c r="GG84" i="56"/>
  <c r="GH84" i="56"/>
  <c r="GI84" i="56"/>
  <c r="GC84" i="56"/>
  <c r="AC17" i="56"/>
  <c r="AD17" i="56" s="1"/>
  <c r="U44" i="56"/>
  <c r="V44" i="56" s="1"/>
  <c r="V17" i="56" s="1"/>
  <c r="U30" i="56"/>
  <c r="U17" i="56"/>
  <c r="Y17" i="56" s="1"/>
  <c r="AA17" i="56" s="1"/>
  <c r="FX86" i="56"/>
  <c r="FW86" i="56"/>
  <c r="FV86" i="56"/>
  <c r="FU86" i="56"/>
  <c r="FT86" i="56"/>
  <c r="FS86" i="56"/>
  <c r="FR86" i="56"/>
  <c r="FQ86" i="56"/>
  <c r="FP86" i="56"/>
  <c r="FO86" i="56"/>
  <c r="FN86" i="56"/>
  <c r="FM86" i="56"/>
  <c r="FL86" i="56"/>
  <c r="FK86" i="56"/>
  <c r="FJ86" i="56"/>
  <c r="FI86" i="56"/>
  <c r="FH86" i="56"/>
  <c r="FG86" i="56"/>
  <c r="FF86" i="56"/>
  <c r="FE86" i="56"/>
  <c r="FD86" i="56"/>
  <c r="FC86" i="56"/>
  <c r="FB86" i="56"/>
  <c r="FA86" i="56"/>
  <c r="EZ86" i="56"/>
  <c r="EY86" i="56"/>
  <c r="EX86" i="56"/>
  <c r="EW86" i="56"/>
  <c r="EV86" i="56"/>
  <c r="EU86" i="56"/>
  <c r="ET86" i="56"/>
  <c r="ES86" i="56"/>
  <c r="ER86" i="56"/>
  <c r="EQ86" i="56"/>
  <c r="EP86" i="56"/>
  <c r="EO86" i="56"/>
  <c r="EN86" i="56"/>
  <c r="EM86" i="56"/>
  <c r="EL86" i="56"/>
  <c r="EK86" i="56"/>
  <c r="EJ86" i="56"/>
  <c r="EI86" i="56"/>
  <c r="EH86" i="56"/>
  <c r="EG86" i="56"/>
  <c r="EF86" i="56"/>
  <c r="EE86" i="56"/>
  <c r="ED86" i="56"/>
  <c r="EC86" i="56"/>
  <c r="EB86" i="56"/>
  <c r="EA86" i="56"/>
  <c r="DZ86" i="56"/>
  <c r="DY86" i="56"/>
  <c r="DX86" i="56"/>
  <c r="DW86" i="56"/>
  <c r="DV86" i="56"/>
  <c r="DU86" i="56"/>
  <c r="DT86" i="56"/>
  <c r="DS86" i="56"/>
  <c r="DR86" i="56"/>
  <c r="DQ86" i="56"/>
  <c r="DP86" i="56"/>
  <c r="DO86" i="56"/>
  <c r="DN86" i="56"/>
  <c r="DM86" i="56"/>
  <c r="DL86" i="56"/>
  <c r="DK86" i="56"/>
  <c r="DJ86" i="56"/>
  <c r="DI86" i="56"/>
  <c r="DH86" i="56"/>
  <c r="DG86" i="56"/>
  <c r="DF86" i="56"/>
  <c r="DE86" i="56"/>
  <c r="DD86" i="56"/>
  <c r="DC86" i="56"/>
  <c r="DB86" i="56"/>
  <c r="DA86" i="56"/>
  <c r="CZ86" i="56"/>
  <c r="CY86" i="56"/>
  <c r="CX86" i="56"/>
  <c r="CW86" i="56"/>
  <c r="CV86" i="56"/>
  <c r="CU86" i="56"/>
  <c r="CT86" i="56"/>
  <c r="CS86" i="56"/>
  <c r="CR86" i="56"/>
  <c r="CQ86" i="56"/>
  <c r="CP86" i="56"/>
  <c r="CO86" i="56"/>
  <c r="CN86" i="56"/>
  <c r="CM86" i="56"/>
  <c r="CL86" i="56"/>
  <c r="CK86" i="56"/>
  <c r="CJ86" i="56"/>
  <c r="CI86" i="56"/>
  <c r="CH86" i="56"/>
  <c r="CG86" i="56"/>
  <c r="CF86" i="56"/>
  <c r="CE86" i="56"/>
  <c r="CD86" i="56"/>
  <c r="CC86" i="56"/>
  <c r="CB86" i="56"/>
  <c r="CA86" i="56"/>
  <c r="BZ86" i="56"/>
  <c r="BY86" i="56"/>
  <c r="BX86" i="56"/>
  <c r="BW86" i="56"/>
  <c r="BV86" i="56"/>
  <c r="BU86" i="56"/>
  <c r="BT86" i="56"/>
  <c r="BS86" i="56"/>
  <c r="BR86" i="56"/>
  <c r="BQ86" i="56"/>
  <c r="BP86" i="56"/>
  <c r="BO86" i="56"/>
  <c r="BN86" i="56"/>
  <c r="BM86" i="56"/>
  <c r="BL86" i="56"/>
  <c r="BK86" i="56"/>
  <c r="BJ86" i="56"/>
  <c r="BI86" i="56"/>
  <c r="BH86" i="56"/>
  <c r="BG86" i="56"/>
  <c r="BF86" i="56"/>
  <c r="BE86" i="56"/>
  <c r="BD86" i="56"/>
  <c r="BC86" i="56"/>
  <c r="BB86" i="56"/>
  <c r="BA86" i="56"/>
  <c r="AZ86" i="56"/>
  <c r="AY86" i="56"/>
  <c r="AX86" i="56"/>
  <c r="AW86" i="56"/>
  <c r="AV86" i="56"/>
  <c r="AU86" i="56"/>
  <c r="AT86" i="56"/>
  <c r="AS86" i="56"/>
  <c r="AR86" i="56"/>
  <c r="AQ86" i="56"/>
  <c r="AP86" i="56"/>
  <c r="AO86" i="56"/>
  <c r="AN86" i="56"/>
  <c r="AM86" i="56"/>
  <c r="AL86" i="56"/>
  <c r="AK86" i="56"/>
  <c r="FO85" i="56"/>
  <c r="EA85" i="56"/>
  <c r="DF85" i="56"/>
  <c r="CM85" i="56"/>
  <c r="FO84" i="56"/>
  <c r="FN84" i="56"/>
  <c r="FJ85" i="56" s="1"/>
  <c r="FM84" i="56"/>
  <c r="FL84" i="56"/>
  <c r="FK84" i="56"/>
  <c r="FJ84" i="56"/>
  <c r="FI84" i="56"/>
  <c r="EU84" i="56"/>
  <c r="EV85" i="56" s="1"/>
  <c r="ET84" i="56"/>
  <c r="ES84" i="56"/>
  <c r="ER84" i="56"/>
  <c r="EQ84" i="56"/>
  <c r="EP84" i="56"/>
  <c r="EO84" i="56"/>
  <c r="EA84" i="56"/>
  <c r="DZ84" i="56"/>
  <c r="DY84" i="56"/>
  <c r="DX84" i="56"/>
  <c r="DW84" i="56"/>
  <c r="DV84" i="56"/>
  <c r="DU84" i="56"/>
  <c r="DE84" i="56"/>
  <c r="DD84" i="56"/>
  <c r="DC84" i="56"/>
  <c r="DB84" i="56"/>
  <c r="DA84" i="56"/>
  <c r="CZ84" i="56"/>
  <c r="CH84" i="56"/>
  <c r="CG84" i="56"/>
  <c r="CF84" i="56"/>
  <c r="CE84" i="56"/>
  <c r="CD84" i="56"/>
  <c r="CC84" i="56"/>
  <c r="BO84" i="56"/>
  <c r="BN84" i="56"/>
  <c r="BM84" i="56"/>
  <c r="BL84" i="56"/>
  <c r="BK84" i="56"/>
  <c r="BJ84" i="56"/>
  <c r="BI84" i="56"/>
  <c r="AT84" i="56"/>
  <c r="AS84" i="56"/>
  <c r="AR84" i="56"/>
  <c r="AQ84" i="56"/>
  <c r="AP84" i="56"/>
  <c r="AO84" i="56"/>
  <c r="FP80" i="56"/>
  <c r="EV80" i="56"/>
  <c r="DF80" i="56"/>
  <c r="CI80" i="56"/>
  <c r="AU80" i="56"/>
  <c r="BP80" i="56" s="1"/>
  <c r="FP79" i="56"/>
  <c r="EV79" i="56"/>
  <c r="DF79" i="56"/>
  <c r="EB79" i="56" s="1"/>
  <c r="CI79" i="56"/>
  <c r="AU79" i="56"/>
  <c r="BP79" i="56" s="1"/>
  <c r="FP78" i="56"/>
  <c r="EV78" i="56"/>
  <c r="DF78" i="56"/>
  <c r="CI78" i="56"/>
  <c r="AU78" i="56"/>
  <c r="BP78" i="56" s="1"/>
  <c r="FP77" i="56"/>
  <c r="EV77" i="56"/>
  <c r="DF77" i="56"/>
  <c r="EB77" i="56" s="1"/>
  <c r="CI77" i="56"/>
  <c r="AU77" i="56"/>
  <c r="AV77" i="56" s="1"/>
  <c r="FP76" i="56"/>
  <c r="EV76" i="56"/>
  <c r="DF76" i="56"/>
  <c r="EB76" i="56" s="1"/>
  <c r="CI76" i="56"/>
  <c r="AU76" i="56"/>
  <c r="BP76" i="56" s="1"/>
  <c r="CJ76" i="56" s="1"/>
  <c r="FP75" i="56"/>
  <c r="EV75" i="56"/>
  <c r="DF75" i="56"/>
  <c r="CI75" i="56"/>
  <c r="AU75" i="56"/>
  <c r="AV75" i="56" s="1"/>
  <c r="FP74" i="56"/>
  <c r="EV74" i="56"/>
  <c r="DF74" i="56"/>
  <c r="CI74" i="56"/>
  <c r="AU74" i="56"/>
  <c r="BP74" i="56" s="1"/>
  <c r="FP73" i="56"/>
  <c r="EV73" i="56"/>
  <c r="DF73" i="56"/>
  <c r="DG73" i="56" s="1"/>
  <c r="CI73" i="56"/>
  <c r="AU73" i="56"/>
  <c r="AV73" i="56" s="1"/>
  <c r="FP72" i="56"/>
  <c r="EV72" i="56"/>
  <c r="DF72" i="56"/>
  <c r="CI72" i="56"/>
  <c r="AU72" i="56"/>
  <c r="BP72" i="56" s="1"/>
  <c r="FP71" i="56"/>
  <c r="EV71" i="56"/>
  <c r="DF71" i="56"/>
  <c r="EB71" i="56" s="1"/>
  <c r="CI71" i="56"/>
  <c r="AU71" i="56"/>
  <c r="BP71" i="56" s="1"/>
  <c r="CJ71" i="56" s="1"/>
  <c r="FP70" i="56"/>
  <c r="EV70" i="56"/>
  <c r="DF70" i="56"/>
  <c r="CI70" i="56"/>
  <c r="AU70" i="56"/>
  <c r="AV70" i="56" s="1"/>
  <c r="FP69" i="56"/>
  <c r="EV69" i="56"/>
  <c r="DF69" i="56"/>
  <c r="CI69" i="56"/>
  <c r="AU69" i="56"/>
  <c r="AV69" i="56" s="1"/>
  <c r="FP68" i="56"/>
  <c r="EV68" i="56"/>
  <c r="DF68" i="56"/>
  <c r="CI68" i="56"/>
  <c r="AU68" i="56"/>
  <c r="AV68" i="56" s="1"/>
  <c r="FP67" i="56"/>
  <c r="EV67" i="56"/>
  <c r="DF67" i="56"/>
  <c r="EB67" i="56" s="1"/>
  <c r="CI67" i="56"/>
  <c r="AU67" i="56"/>
  <c r="AV67" i="56" s="1"/>
  <c r="FP66" i="56"/>
  <c r="EV66" i="56"/>
  <c r="DF66" i="56"/>
  <c r="EB66" i="56" s="1"/>
  <c r="CI66" i="56"/>
  <c r="AU66" i="56"/>
  <c r="BP66" i="56" s="1"/>
  <c r="FP65" i="56"/>
  <c r="EV65" i="56"/>
  <c r="DF65" i="56"/>
  <c r="EB65" i="56" s="1"/>
  <c r="CI65" i="56"/>
  <c r="AU65" i="56"/>
  <c r="BP65" i="56" s="1"/>
  <c r="FP64" i="56"/>
  <c r="EV64" i="56"/>
  <c r="DF64" i="56"/>
  <c r="CI64" i="56"/>
  <c r="AU64" i="56"/>
  <c r="AV64" i="56" s="1"/>
  <c r="FP63" i="56"/>
  <c r="EV63" i="56"/>
  <c r="DF63" i="56"/>
  <c r="CI63" i="56"/>
  <c r="AU63" i="56"/>
  <c r="BP63" i="56" s="1"/>
  <c r="FP62" i="56"/>
  <c r="EV62" i="56"/>
  <c r="DF62" i="56"/>
  <c r="CI62" i="56"/>
  <c r="AU62" i="56"/>
  <c r="BP62" i="56" s="1"/>
  <c r="FP61" i="56"/>
  <c r="EV61" i="56"/>
  <c r="DF61" i="56"/>
  <c r="CI61" i="56"/>
  <c r="AU61" i="56"/>
  <c r="AV61" i="56" s="1"/>
  <c r="FP60" i="56"/>
  <c r="EV60" i="56"/>
  <c r="DF60" i="56"/>
  <c r="EB60" i="56" s="1"/>
  <c r="CI60" i="56"/>
  <c r="AU60" i="56"/>
  <c r="BP60" i="56" s="1"/>
  <c r="FP59" i="56"/>
  <c r="EV59" i="56"/>
  <c r="DF59" i="56"/>
  <c r="CI59" i="56"/>
  <c r="AU59" i="56"/>
  <c r="FP58" i="56"/>
  <c r="EV58" i="56"/>
  <c r="DF58" i="56"/>
  <c r="CI58" i="56"/>
  <c r="AU58" i="56"/>
  <c r="BP58" i="56" s="1"/>
  <c r="CJ58" i="56" s="1"/>
  <c r="FP57" i="56"/>
  <c r="EV57" i="56"/>
  <c r="DF57" i="56"/>
  <c r="EB57" i="56" s="1"/>
  <c r="CI57" i="56"/>
  <c r="AU57" i="56"/>
  <c r="AV57" i="56" s="1"/>
  <c r="FP56" i="56"/>
  <c r="EV56" i="56"/>
  <c r="DF56" i="56"/>
  <c r="EB56" i="56" s="1"/>
  <c r="CI56" i="56"/>
  <c r="AU56" i="56"/>
  <c r="BP56" i="56" s="1"/>
  <c r="FP55" i="56"/>
  <c r="EV55" i="56"/>
  <c r="DF55" i="56"/>
  <c r="CI55" i="56"/>
  <c r="AU55" i="56"/>
  <c r="BP55" i="56" s="1"/>
  <c r="CJ55" i="56" s="1"/>
  <c r="FP54" i="56"/>
  <c r="EV54" i="56"/>
  <c r="DF54" i="56"/>
  <c r="CI54" i="56"/>
  <c r="AU54" i="56"/>
  <c r="BP54" i="56" s="1"/>
  <c r="FP53" i="56"/>
  <c r="EV53" i="56"/>
  <c r="DF53" i="56"/>
  <c r="EB53" i="56" s="1"/>
  <c r="CI53" i="56"/>
  <c r="AU53" i="56"/>
  <c r="AV53" i="56" s="1"/>
  <c r="FP52" i="56"/>
  <c r="EV52" i="56"/>
  <c r="DG52" i="56"/>
  <c r="DF52" i="56"/>
  <c r="EB52" i="56" s="1"/>
  <c r="CI52" i="56"/>
  <c r="AU52" i="56"/>
  <c r="BP52" i="56" s="1"/>
  <c r="FP51" i="56"/>
  <c r="EV51" i="56"/>
  <c r="DF51" i="56"/>
  <c r="EB51" i="56" s="1"/>
  <c r="CI51" i="56"/>
  <c r="AU51" i="56"/>
  <c r="AV51" i="56" s="1"/>
  <c r="U43" i="56"/>
  <c r="FP85" i="56" s="1"/>
  <c r="U42" i="56"/>
  <c r="U41" i="56"/>
  <c r="EB85" i="56" s="1"/>
  <c r="U40" i="56"/>
  <c r="U38" i="56"/>
  <c r="BP85" i="56" s="1"/>
  <c r="U36" i="56"/>
  <c r="U29" i="56"/>
  <c r="U28" i="56"/>
  <c r="V28" i="56" s="1"/>
  <c r="U27" i="56"/>
  <c r="U26" i="56"/>
  <c r="U24" i="56"/>
  <c r="U23" i="56"/>
  <c r="AC16" i="56"/>
  <c r="AD16" i="56" s="1"/>
  <c r="U16" i="56"/>
  <c r="Y16" i="56" s="1"/>
  <c r="AA16" i="56" s="1"/>
  <c r="AC15" i="56"/>
  <c r="AB15" i="56"/>
  <c r="AC14" i="56"/>
  <c r="AD14" i="56" s="1"/>
  <c r="AB14" i="56"/>
  <c r="T14" i="56"/>
  <c r="U15" i="56" s="1"/>
  <c r="AC13" i="56"/>
  <c r="AB13" i="56"/>
  <c r="AC12" i="56"/>
  <c r="AB12" i="56"/>
  <c r="T12" i="56"/>
  <c r="U12" i="56" s="1"/>
  <c r="AC11" i="56"/>
  <c r="AB11" i="56"/>
  <c r="AC9" i="56"/>
  <c r="AB9" i="56"/>
  <c r="T8" i="56"/>
  <c r="U11" i="56" s="1"/>
  <c r="T7" i="56"/>
  <c r="IW56" i="59" l="1"/>
  <c r="IW89" i="59" s="1"/>
  <c r="CP64" i="59"/>
  <c r="IW90" i="59"/>
  <c r="CP57" i="59"/>
  <c r="CP78" i="59"/>
  <c r="CP72" i="59"/>
  <c r="CP63" i="59"/>
  <c r="CP69" i="59"/>
  <c r="CP68" i="59"/>
  <c r="CP80" i="59"/>
  <c r="DN54" i="59"/>
  <c r="EH54" i="59" s="1"/>
  <c r="FB54" i="59" s="1"/>
  <c r="FV54" i="59" s="1"/>
  <c r="GP54" i="59" s="1"/>
  <c r="HJ54" i="59" s="1"/>
  <c r="ID54" i="59" s="1"/>
  <c r="IX54" i="59" s="1"/>
  <c r="CP59" i="59"/>
  <c r="CP74" i="59"/>
  <c r="CP76" i="59"/>
  <c r="DN76" i="59" s="1"/>
  <c r="EH76" i="59" s="1"/>
  <c r="FB76" i="59" s="1"/>
  <c r="FV76" i="59" s="1"/>
  <c r="GP76" i="59" s="1"/>
  <c r="HJ76" i="59" s="1"/>
  <c r="ID76" i="59" s="1"/>
  <c r="IX76" i="59" s="1"/>
  <c r="CP61" i="59"/>
  <c r="CP52" i="59"/>
  <c r="DN67" i="59"/>
  <c r="EH67" i="59" s="1"/>
  <c r="FB67" i="59" s="1"/>
  <c r="FV67" i="59" s="1"/>
  <c r="GP67" i="59" s="1"/>
  <c r="HJ67" i="59" s="1"/>
  <c r="ID67" i="59" s="1"/>
  <c r="IX67" i="59" s="1"/>
  <c r="CP79" i="59"/>
  <c r="CP60" i="59"/>
  <c r="DN60" i="59" s="1"/>
  <c r="EH60" i="59" s="1"/>
  <c r="FB60" i="59" s="1"/>
  <c r="FV60" i="59" s="1"/>
  <c r="GP60" i="59" s="1"/>
  <c r="HJ60" i="59" s="1"/>
  <c r="ID60" i="59" s="1"/>
  <c r="IX60" i="59" s="1"/>
  <c r="DN70" i="59"/>
  <c r="EH70" i="59" s="1"/>
  <c r="FB70" i="59" s="1"/>
  <c r="FV70" i="59" s="1"/>
  <c r="GP70" i="59" s="1"/>
  <c r="HJ70" i="59" s="1"/>
  <c r="ID70" i="59" s="1"/>
  <c r="IX70" i="59" s="1"/>
  <c r="CP73" i="59"/>
  <c r="CP53" i="59"/>
  <c r="CP58" i="59"/>
  <c r="CP56" i="59"/>
  <c r="CP66" i="59"/>
  <c r="CP62" i="59"/>
  <c r="DN62" i="59" s="1"/>
  <c r="EH62" i="59" s="1"/>
  <c r="FB62" i="59" s="1"/>
  <c r="FV62" i="59" s="1"/>
  <c r="GP62" i="59" s="1"/>
  <c r="HJ62" i="59" s="1"/>
  <c r="ID62" i="59" s="1"/>
  <c r="IX62" i="59" s="1"/>
  <c r="DN75" i="59"/>
  <c r="EH75" i="59" s="1"/>
  <c r="FB75" i="59" s="1"/>
  <c r="FV75" i="59" s="1"/>
  <c r="GP75" i="59" s="1"/>
  <c r="HJ75" i="59" s="1"/>
  <c r="ID75" i="59" s="1"/>
  <c r="IX75" i="59" s="1"/>
  <c r="CP77" i="59"/>
  <c r="CP65" i="59"/>
  <c r="DN61" i="59"/>
  <c r="EH61" i="59" s="1"/>
  <c r="FB61" i="59" s="1"/>
  <c r="FV61" i="59" s="1"/>
  <c r="GP61" i="59" s="1"/>
  <c r="HJ61" i="59" s="1"/>
  <c r="ID61" i="59" s="1"/>
  <c r="IX61" i="59" s="1"/>
  <c r="CM89" i="59"/>
  <c r="CN51" i="59"/>
  <c r="CN89" i="59" s="1"/>
  <c r="DL57" i="59"/>
  <c r="DM57" i="59" s="1"/>
  <c r="DN57" i="59" s="1"/>
  <c r="EH57" i="59" s="1"/>
  <c r="FB57" i="59" s="1"/>
  <c r="FV57" i="59" s="1"/>
  <c r="GP57" i="59" s="1"/>
  <c r="HJ57" i="59" s="1"/>
  <c r="ID57" i="59" s="1"/>
  <c r="IX57" i="59" s="1"/>
  <c r="DL56" i="59"/>
  <c r="DM56" i="59" s="1"/>
  <c r="IA89" i="59"/>
  <c r="IB51" i="59"/>
  <c r="IB89" i="59" s="1"/>
  <c r="DL58" i="59"/>
  <c r="DM58" i="59" s="1"/>
  <c r="EG51" i="59"/>
  <c r="EG89" i="59" s="1"/>
  <c r="DL72" i="59"/>
  <c r="DM72" i="59" s="1"/>
  <c r="DN72" i="59" s="1"/>
  <c r="EH72" i="59" s="1"/>
  <c r="FB72" i="59" s="1"/>
  <c r="FV72" i="59" s="1"/>
  <c r="GP72" i="59" s="1"/>
  <c r="HJ72" i="59" s="1"/>
  <c r="ID72" i="59" s="1"/>
  <c r="IX72" i="59" s="1"/>
  <c r="EG90" i="59"/>
  <c r="DL77" i="59"/>
  <c r="DM77" i="59" s="1"/>
  <c r="HG89" i="59"/>
  <c r="HH51" i="59"/>
  <c r="HH89" i="59" s="1"/>
  <c r="DL74" i="59"/>
  <c r="DM74" i="59" s="1"/>
  <c r="DN74" i="59" s="1"/>
  <c r="EH74" i="59" s="1"/>
  <c r="FB74" i="59" s="1"/>
  <c r="FV74" i="59" s="1"/>
  <c r="GP74" i="59" s="1"/>
  <c r="HJ74" i="59" s="1"/>
  <c r="ID74" i="59" s="1"/>
  <c r="IX74" i="59" s="1"/>
  <c r="DL63" i="59"/>
  <c r="DM63" i="59" s="1"/>
  <c r="DN63" i="59" s="1"/>
  <c r="EH63" i="59" s="1"/>
  <c r="FB63" i="59" s="1"/>
  <c r="FV63" i="59" s="1"/>
  <c r="GP63" i="59" s="1"/>
  <c r="HJ63" i="59" s="1"/>
  <c r="ID63" i="59" s="1"/>
  <c r="IX63" i="59" s="1"/>
  <c r="DL78" i="59"/>
  <c r="DM78" i="59" s="1"/>
  <c r="DN78" i="59" s="1"/>
  <c r="EH78" i="59" s="1"/>
  <c r="FB78" i="59" s="1"/>
  <c r="FV78" i="59" s="1"/>
  <c r="GP78" i="59" s="1"/>
  <c r="HJ78" i="59" s="1"/>
  <c r="ID78" i="59" s="1"/>
  <c r="IX78" i="59" s="1"/>
  <c r="DI89" i="59"/>
  <c r="DJ90" i="59" s="1"/>
  <c r="DJ51" i="59"/>
  <c r="DL64" i="59"/>
  <c r="DM64" i="59" s="1"/>
  <c r="DN64" i="59" s="1"/>
  <c r="EH64" i="59" s="1"/>
  <c r="FB64" i="59" s="1"/>
  <c r="FV64" i="59" s="1"/>
  <c r="GP64" i="59" s="1"/>
  <c r="HJ64" i="59" s="1"/>
  <c r="ID64" i="59" s="1"/>
  <c r="IX64" i="59" s="1"/>
  <c r="DL68" i="59"/>
  <c r="DM68" i="59" s="1"/>
  <c r="DN68" i="59" s="1"/>
  <c r="EH68" i="59" s="1"/>
  <c r="FB68" i="59" s="1"/>
  <c r="FV68" i="59" s="1"/>
  <c r="GP68" i="59" s="1"/>
  <c r="HJ68" i="59" s="1"/>
  <c r="ID68" i="59" s="1"/>
  <c r="IX68" i="59" s="1"/>
  <c r="DL71" i="59"/>
  <c r="DM71" i="59" s="1"/>
  <c r="DN71" i="59" s="1"/>
  <c r="EH71" i="59" s="1"/>
  <c r="FB71" i="59" s="1"/>
  <c r="FV71" i="59" s="1"/>
  <c r="GP71" i="59" s="1"/>
  <c r="HJ71" i="59" s="1"/>
  <c r="ID71" i="59" s="1"/>
  <c r="IX71" i="59" s="1"/>
  <c r="BS89" i="59"/>
  <c r="BT51" i="59"/>
  <c r="BT89" i="59" s="1"/>
  <c r="DL79" i="59"/>
  <c r="DM79" i="59" s="1"/>
  <c r="DN79" i="59" s="1"/>
  <c r="EH79" i="59" s="1"/>
  <c r="FB79" i="59" s="1"/>
  <c r="FV79" i="59" s="1"/>
  <c r="GP79" i="59" s="1"/>
  <c r="HJ79" i="59" s="1"/>
  <c r="ID79" i="59" s="1"/>
  <c r="IX79" i="59" s="1"/>
  <c r="DL73" i="59"/>
  <c r="DM73" i="59" s="1"/>
  <c r="DN73" i="59" s="1"/>
  <c r="EH73" i="59" s="1"/>
  <c r="FB73" i="59" s="1"/>
  <c r="FV73" i="59" s="1"/>
  <c r="GP73" i="59" s="1"/>
  <c r="HJ73" i="59" s="1"/>
  <c r="ID73" i="59" s="1"/>
  <c r="IX73" i="59" s="1"/>
  <c r="DL55" i="59"/>
  <c r="DM55" i="59" s="1"/>
  <c r="GO51" i="59"/>
  <c r="GO89" i="59" s="1"/>
  <c r="DL59" i="59"/>
  <c r="DM59" i="59" s="1"/>
  <c r="DN59" i="59" s="1"/>
  <c r="EH59" i="59" s="1"/>
  <c r="FB59" i="59" s="1"/>
  <c r="FV59" i="59" s="1"/>
  <c r="GP59" i="59" s="1"/>
  <c r="HJ59" i="59" s="1"/>
  <c r="ID59" i="59" s="1"/>
  <c r="IX59" i="59" s="1"/>
  <c r="DL65" i="59"/>
  <c r="DM65" i="59" s="1"/>
  <c r="DL53" i="59"/>
  <c r="DM53" i="59" s="1"/>
  <c r="DL80" i="59"/>
  <c r="DM80" i="59" s="1"/>
  <c r="DN80" i="59" s="1"/>
  <c r="EH80" i="59" s="1"/>
  <c r="FB80" i="59" s="1"/>
  <c r="FV80" i="59" s="1"/>
  <c r="GP80" i="59" s="1"/>
  <c r="HJ80" i="59" s="1"/>
  <c r="ID80" i="59" s="1"/>
  <c r="IX80" i="59" s="1"/>
  <c r="FS89" i="59"/>
  <c r="FT51" i="59"/>
  <c r="FT89" i="59" s="1"/>
  <c r="DL52" i="59"/>
  <c r="DM52" i="59" s="1"/>
  <c r="GO90" i="59"/>
  <c r="CP55" i="59"/>
  <c r="DL66" i="59"/>
  <c r="DM66" i="59" s="1"/>
  <c r="DN66" i="59" s="1"/>
  <c r="EH66" i="59" s="1"/>
  <c r="FB66" i="59" s="1"/>
  <c r="FV66" i="59" s="1"/>
  <c r="GP66" i="59" s="1"/>
  <c r="HJ66" i="59" s="1"/>
  <c r="ID66" i="59" s="1"/>
  <c r="IX66" i="59" s="1"/>
  <c r="DL69" i="59"/>
  <c r="DM69" i="59" s="1"/>
  <c r="AY89" i="59"/>
  <c r="AZ51" i="59"/>
  <c r="AZ89" i="59" s="1"/>
  <c r="IC55" i="58"/>
  <c r="AX90" i="58"/>
  <c r="DK55" i="58"/>
  <c r="DM55" i="58" s="1"/>
  <c r="EF75" i="58"/>
  <c r="EG75" i="58" s="1"/>
  <c r="EF55" i="58"/>
  <c r="EG55" i="58" s="1"/>
  <c r="BS51" i="58"/>
  <c r="EF62" i="58"/>
  <c r="EG62" i="58" s="1"/>
  <c r="EF72" i="58"/>
  <c r="EG72" i="58" s="1"/>
  <c r="EF74" i="58"/>
  <c r="EG74" i="58" s="1"/>
  <c r="EF67" i="58"/>
  <c r="EG67" i="58" s="1"/>
  <c r="DL55" i="58"/>
  <c r="CK64" i="58"/>
  <c r="CL64" i="58" s="1"/>
  <c r="CM64" i="58" s="1"/>
  <c r="BR64" i="58"/>
  <c r="BS64" i="58" s="1"/>
  <c r="CK73" i="58"/>
  <c r="CL73" i="58" s="1"/>
  <c r="CM73" i="58" s="1"/>
  <c r="BR73" i="58"/>
  <c r="BS73" i="58" s="1"/>
  <c r="AX89" i="58"/>
  <c r="AY90" i="58" s="1"/>
  <c r="AY51" i="58"/>
  <c r="EF73" i="58"/>
  <c r="EG73" i="58" s="1"/>
  <c r="EF53" i="58"/>
  <c r="EG53" i="58" s="1"/>
  <c r="EF66" i="58"/>
  <c r="EG66" i="58" s="1"/>
  <c r="EF76" i="58"/>
  <c r="EG76" i="58" s="1"/>
  <c r="GN55" i="58"/>
  <c r="GO55" i="58" s="1"/>
  <c r="GN62" i="58"/>
  <c r="GO62" i="58" s="1"/>
  <c r="GN78" i="58"/>
  <c r="GO78" i="58" s="1"/>
  <c r="GN66" i="58"/>
  <c r="GO66" i="58" s="1"/>
  <c r="GN80" i="58"/>
  <c r="GO80" i="58" s="1"/>
  <c r="EF65" i="58"/>
  <c r="EG65" i="58" s="1"/>
  <c r="CL62" i="58"/>
  <c r="CM62" i="58" s="1"/>
  <c r="DK62" i="58" s="1"/>
  <c r="HH60" i="58"/>
  <c r="HI60" i="58" s="1"/>
  <c r="HH58" i="58"/>
  <c r="HI58" i="58" s="1"/>
  <c r="HH67" i="58"/>
  <c r="HI67" i="58" s="1"/>
  <c r="HH82" i="58"/>
  <c r="HI82" i="58" s="1"/>
  <c r="HH86" i="58"/>
  <c r="HI86" i="58" s="1"/>
  <c r="HJ86" i="58" s="1"/>
  <c r="BR75" i="58"/>
  <c r="BS75" i="58" s="1"/>
  <c r="CK57" i="58"/>
  <c r="CL57" i="58" s="1"/>
  <c r="CM57" i="58" s="1"/>
  <c r="BR57" i="58"/>
  <c r="BS57" i="58" s="1"/>
  <c r="CK53" i="58"/>
  <c r="CL53" i="58" s="1"/>
  <c r="CM53" i="58" s="1"/>
  <c r="BR53" i="58"/>
  <c r="BS53" i="58" s="1"/>
  <c r="CK60" i="58"/>
  <c r="CL60" i="58" s="1"/>
  <c r="CM60" i="58" s="1"/>
  <c r="BR60" i="58"/>
  <c r="BS60" i="58" s="1"/>
  <c r="EF71" i="58"/>
  <c r="EG71" i="58" s="1"/>
  <c r="EG79" i="58"/>
  <c r="EF79" i="58"/>
  <c r="GN53" i="58"/>
  <c r="GO53" i="58" s="1"/>
  <c r="GN65" i="58"/>
  <c r="GO65" i="58" s="1"/>
  <c r="GN61" i="58"/>
  <c r="GO61" i="58" s="1"/>
  <c r="GO76" i="58"/>
  <c r="GN76" i="58"/>
  <c r="GN75" i="58"/>
  <c r="GO75" i="58" s="1"/>
  <c r="CJ89" i="58"/>
  <c r="CL70" i="58"/>
  <c r="CM70" i="58" s="1"/>
  <c r="BR62" i="58"/>
  <c r="BS62" i="58" s="1"/>
  <c r="HH63" i="58"/>
  <c r="HI63" i="58" s="1"/>
  <c r="HH73" i="58"/>
  <c r="HI73" i="58" s="1"/>
  <c r="HH79" i="58"/>
  <c r="HI79" i="58" s="1"/>
  <c r="HH80" i="58"/>
  <c r="HI80" i="58" s="1"/>
  <c r="CL69" i="58"/>
  <c r="CM69" i="58" s="1"/>
  <c r="X15" i="58"/>
  <c r="X11" i="58"/>
  <c r="X14" i="58"/>
  <c r="X12" i="58"/>
  <c r="X13" i="58"/>
  <c r="X17" i="58"/>
  <c r="X16" i="58"/>
  <c r="CK56" i="58"/>
  <c r="CL56" i="58" s="1"/>
  <c r="CM56" i="58" s="1"/>
  <c r="BR56" i="58"/>
  <c r="BS56" i="58" s="1"/>
  <c r="CK68" i="58"/>
  <c r="CL68" i="58" s="1"/>
  <c r="CM68" i="58" s="1"/>
  <c r="BR68" i="58"/>
  <c r="BS68" i="58" s="1"/>
  <c r="CO55" i="58"/>
  <c r="CN55" i="58"/>
  <c r="DH89" i="58"/>
  <c r="DK73" i="58"/>
  <c r="EF57" i="58"/>
  <c r="EG57" i="58" s="1"/>
  <c r="EG56" i="58"/>
  <c r="EF60" i="58"/>
  <c r="EG60" i="58" s="1"/>
  <c r="EF70" i="58"/>
  <c r="EG70" i="58" s="1"/>
  <c r="GN56" i="58"/>
  <c r="GO56" i="58" s="1"/>
  <c r="GN69" i="58"/>
  <c r="GO69" i="58" s="1"/>
  <c r="GN83" i="58"/>
  <c r="GO83" i="58" s="1"/>
  <c r="GP83" i="58" s="1"/>
  <c r="GN82" i="58"/>
  <c r="GO82" i="58" s="1"/>
  <c r="GP82" i="58" s="1"/>
  <c r="BR70" i="58"/>
  <c r="BS70" i="58" s="1"/>
  <c r="HH56" i="58"/>
  <c r="HI56" i="58" s="1"/>
  <c r="HH64" i="58"/>
  <c r="HI64" i="58" s="1"/>
  <c r="HH68" i="58"/>
  <c r="HI68" i="58" s="1"/>
  <c r="HH88" i="58"/>
  <c r="HI88" i="58" s="1"/>
  <c r="HJ88" i="58" s="1"/>
  <c r="HH85" i="58"/>
  <c r="HI85" i="58" s="1"/>
  <c r="HJ85" i="58" s="1"/>
  <c r="BR69" i="58"/>
  <c r="BS69" i="58" s="1"/>
  <c r="CK54" i="58"/>
  <c r="CL54" i="58" s="1"/>
  <c r="CM54" i="58" s="1"/>
  <c r="DK54" i="58" s="1"/>
  <c r="BR54" i="58"/>
  <c r="BS54" i="58" s="1"/>
  <c r="CK77" i="58"/>
  <c r="CL77" i="58" s="1"/>
  <c r="CM77" i="58" s="1"/>
  <c r="BR77" i="58"/>
  <c r="BS77" i="58" s="1"/>
  <c r="CK74" i="58"/>
  <c r="CL74" i="58" s="1"/>
  <c r="CM74" i="58" s="1"/>
  <c r="BR74" i="58"/>
  <c r="BS74" i="58" s="1"/>
  <c r="AZ59" i="58"/>
  <c r="BA59" i="58" s="1"/>
  <c r="BB59" i="58" s="1"/>
  <c r="BR55" i="58"/>
  <c r="BS55" i="58" s="1"/>
  <c r="CL80" i="58"/>
  <c r="CM80" i="58" s="1"/>
  <c r="DK68" i="58"/>
  <c r="DK80" i="58"/>
  <c r="EF54" i="58"/>
  <c r="EG54" i="58" s="1"/>
  <c r="EC89" i="58"/>
  <c r="EG77" i="58"/>
  <c r="EF77" i="58"/>
  <c r="GK89" i="58"/>
  <c r="GL90" i="58" s="1"/>
  <c r="GL51" i="58"/>
  <c r="GN60" i="58"/>
  <c r="GO60" i="58" s="1"/>
  <c r="GN59" i="58"/>
  <c r="GO59" i="58" s="1"/>
  <c r="GN79" i="58"/>
  <c r="GO79" i="58" s="1"/>
  <c r="DI51" i="58"/>
  <c r="HE89" i="58"/>
  <c r="HF51" i="58"/>
  <c r="HH70" i="58"/>
  <c r="HI70" i="58" s="1"/>
  <c r="HH71" i="58"/>
  <c r="HI71" i="58" s="1"/>
  <c r="HH75" i="58"/>
  <c r="HI75" i="58" s="1"/>
  <c r="CL52" i="58"/>
  <c r="CM52" i="58" s="1"/>
  <c r="CK59" i="58"/>
  <c r="CL59" i="58" s="1"/>
  <c r="CM59" i="58" s="1"/>
  <c r="BR59" i="58"/>
  <c r="BS59" i="58" s="1"/>
  <c r="BQ89" i="58"/>
  <c r="CK51" i="58"/>
  <c r="BR80" i="58"/>
  <c r="BS80" i="58" s="1"/>
  <c r="CL72" i="58"/>
  <c r="CM72" i="58" s="1"/>
  <c r="EF64" i="58"/>
  <c r="EG64" i="58" s="1"/>
  <c r="EF61" i="58"/>
  <c r="EG61" i="58" s="1"/>
  <c r="EG80" i="58"/>
  <c r="EF80" i="58"/>
  <c r="GN54" i="58"/>
  <c r="GO54" i="58" s="1"/>
  <c r="GO63" i="58"/>
  <c r="GN63" i="58"/>
  <c r="GN70" i="58"/>
  <c r="GO70" i="58" s="1"/>
  <c r="DI90" i="58"/>
  <c r="HH54" i="58"/>
  <c r="HI54" i="58" s="1"/>
  <c r="HH61" i="58"/>
  <c r="HI61" i="58" s="1"/>
  <c r="HH66" i="58"/>
  <c r="HI66" i="58" s="1"/>
  <c r="HH74" i="58"/>
  <c r="HI74" i="58" s="1"/>
  <c r="HH84" i="58"/>
  <c r="HI84" i="58" s="1"/>
  <c r="HJ84" i="58" s="1"/>
  <c r="BR52" i="58"/>
  <c r="BS52" i="58" s="1"/>
  <c r="BR66" i="58"/>
  <c r="BS66" i="58" s="1"/>
  <c r="CL78" i="58"/>
  <c r="CM78" i="58" s="1"/>
  <c r="DK78" i="58" s="1"/>
  <c r="CK61" i="58"/>
  <c r="CL61" i="58" s="1"/>
  <c r="CM61" i="58" s="1"/>
  <c r="DK61" i="58" s="1"/>
  <c r="BR61" i="58"/>
  <c r="BS61" i="58" s="1"/>
  <c r="EY89" i="58"/>
  <c r="EZ51" i="58"/>
  <c r="EZ89" i="58" s="1"/>
  <c r="DK59" i="58"/>
  <c r="CL58" i="58"/>
  <c r="CM58" i="58" s="1"/>
  <c r="DK58" i="58" s="1"/>
  <c r="BR72" i="58"/>
  <c r="BS72" i="58" s="1"/>
  <c r="EF52" i="58"/>
  <c r="EG52" i="58" s="1"/>
  <c r="EF59" i="58"/>
  <c r="EG59" i="58" s="1"/>
  <c r="EF63" i="58"/>
  <c r="EG63" i="58" s="1"/>
  <c r="GN57" i="58"/>
  <c r="GO57" i="58" s="1"/>
  <c r="GN58" i="58"/>
  <c r="GO58" i="58" s="1"/>
  <c r="GN68" i="58"/>
  <c r="GO68" i="58" s="1"/>
  <c r="GO74" i="58"/>
  <c r="GN74" i="58"/>
  <c r="HH57" i="58"/>
  <c r="HI57" i="58" s="1"/>
  <c r="HH59" i="58"/>
  <c r="HI59" i="58" s="1"/>
  <c r="HH69" i="58"/>
  <c r="HI69" i="58" s="1"/>
  <c r="HH81" i="58"/>
  <c r="HI81" i="58" s="1"/>
  <c r="HH78" i="58"/>
  <c r="HI78" i="58" s="1"/>
  <c r="CL66" i="58"/>
  <c r="CM66" i="58" s="1"/>
  <c r="FR89" i="58"/>
  <c r="FS90" i="58" s="1"/>
  <c r="FS51" i="58"/>
  <c r="BR78" i="58"/>
  <c r="BS78" i="58" s="1"/>
  <c r="CK65" i="58"/>
  <c r="CL65" i="58" s="1"/>
  <c r="CM65" i="58" s="1"/>
  <c r="BR65" i="58"/>
  <c r="BS65" i="58" s="1"/>
  <c r="CL79" i="58"/>
  <c r="CM79" i="58" s="1"/>
  <c r="BR58" i="58"/>
  <c r="BS58" i="58" s="1"/>
  <c r="EF68" i="58"/>
  <c r="EG68" i="58" s="1"/>
  <c r="EF69" i="58"/>
  <c r="EG69" i="58" s="1"/>
  <c r="EF78" i="58"/>
  <c r="EG78" i="58" s="1"/>
  <c r="GN72" i="58"/>
  <c r="GO72" i="58" s="1"/>
  <c r="GN64" i="58"/>
  <c r="GO64" i="58" s="1"/>
  <c r="GN73" i="58"/>
  <c r="GO73" i="58" s="1"/>
  <c r="GN81" i="58"/>
  <c r="GO81" i="58" s="1"/>
  <c r="GP81" i="58" s="1"/>
  <c r="CL63" i="58"/>
  <c r="CM63" i="58" s="1"/>
  <c r="ED51" i="58"/>
  <c r="HH52" i="58"/>
  <c r="HI52" i="58" s="1"/>
  <c r="HH65" i="58"/>
  <c r="HI65" i="58" s="1"/>
  <c r="HH72" i="58"/>
  <c r="HI72" i="58" s="1"/>
  <c r="HH87" i="58"/>
  <c r="HI87" i="58" s="1"/>
  <c r="HJ87" i="58" s="1"/>
  <c r="HH83" i="58"/>
  <c r="HI83" i="58" s="1"/>
  <c r="CK71" i="58"/>
  <c r="CL71" i="58" s="1"/>
  <c r="CM71" i="58" s="1"/>
  <c r="BR71" i="58"/>
  <c r="BS71" i="58" s="1"/>
  <c r="CK67" i="58"/>
  <c r="CL67" i="58" s="1"/>
  <c r="CM67" i="58" s="1"/>
  <c r="BR67" i="58"/>
  <c r="BS67" i="58" s="1"/>
  <c r="CK76" i="58"/>
  <c r="CL76" i="58" s="1"/>
  <c r="CM76" i="58" s="1"/>
  <c r="DK76" i="58" s="1"/>
  <c r="BR76" i="58"/>
  <c r="BS76" i="58" s="1"/>
  <c r="BR79" i="58"/>
  <c r="BS79" i="58" s="1"/>
  <c r="EF58" i="58"/>
  <c r="EG58" i="58" s="1"/>
  <c r="GN52" i="58"/>
  <c r="GO52" i="58" s="1"/>
  <c r="GN67" i="58"/>
  <c r="GO67" i="58" s="1"/>
  <c r="GN71" i="58"/>
  <c r="GO71" i="58" s="1"/>
  <c r="GO77" i="58"/>
  <c r="GN77" i="58"/>
  <c r="BR63" i="58"/>
  <c r="BS63" i="58" s="1"/>
  <c r="HH53" i="58"/>
  <c r="HI53" i="58" s="1"/>
  <c r="HH55" i="58"/>
  <c r="HI55" i="58" s="1"/>
  <c r="HH62" i="58"/>
  <c r="HI62" i="58" s="1"/>
  <c r="HH76" i="58"/>
  <c r="HI76" i="58" s="1"/>
  <c r="HH77" i="58"/>
  <c r="HI77" i="58" s="1"/>
  <c r="CL75" i="58"/>
  <c r="CM75" i="58" s="1"/>
  <c r="GK63" i="57"/>
  <c r="GL63" i="57" s="1"/>
  <c r="GM63" i="57" s="1"/>
  <c r="GN63" i="57" s="1"/>
  <c r="GK83" i="57"/>
  <c r="GL83" i="57" s="1"/>
  <c r="GM83" i="57" s="1"/>
  <c r="U10" i="57"/>
  <c r="GK52" i="57"/>
  <c r="GL52" i="57" s="1"/>
  <c r="GM52" i="57" s="1"/>
  <c r="GN52" i="57" s="1"/>
  <c r="GK62" i="57"/>
  <c r="GL62" i="57" s="1"/>
  <c r="GM62" i="57" s="1"/>
  <c r="GN62" i="57" s="1"/>
  <c r="GK70" i="57"/>
  <c r="GL70" i="57" s="1"/>
  <c r="GM70" i="57" s="1"/>
  <c r="GN70" i="57" s="1"/>
  <c r="GK81" i="57"/>
  <c r="GL81" i="57" s="1"/>
  <c r="GM81" i="57" s="1"/>
  <c r="GN81" i="57" s="1"/>
  <c r="GO81" i="57" s="1"/>
  <c r="GP81" i="57" s="1"/>
  <c r="EW54" i="57"/>
  <c r="EX54" i="57" s="1"/>
  <c r="EY54" i="57" s="1"/>
  <c r="EZ54" i="57" s="1"/>
  <c r="FA54" i="57" s="1"/>
  <c r="EW61" i="57"/>
  <c r="EX61" i="57" s="1"/>
  <c r="EY61" i="57" s="1"/>
  <c r="EW75" i="57"/>
  <c r="EX75" i="57" s="1"/>
  <c r="EY75" i="57" s="1"/>
  <c r="EW51" i="57"/>
  <c r="EX51" i="57" s="1"/>
  <c r="EW64" i="57"/>
  <c r="EX64" i="57" s="1"/>
  <c r="EY64" i="57" s="1"/>
  <c r="Y15" i="57"/>
  <c r="AA15" i="57" s="1"/>
  <c r="AE15" i="57" s="1"/>
  <c r="EW74" i="57"/>
  <c r="EX74" i="57" s="1"/>
  <c r="EY74" i="57" s="1"/>
  <c r="EW56" i="57"/>
  <c r="EX56" i="57" s="1"/>
  <c r="EY56" i="57" s="1"/>
  <c r="EW66" i="57"/>
  <c r="EX66" i="57" s="1"/>
  <c r="EY66" i="57" s="1"/>
  <c r="EZ66" i="57" s="1"/>
  <c r="FA66" i="57" s="1"/>
  <c r="EW62" i="57"/>
  <c r="EX62" i="57" s="1"/>
  <c r="EY62" i="57" s="1"/>
  <c r="EW68" i="57"/>
  <c r="EX68" i="57" s="1"/>
  <c r="EY68" i="57" s="1"/>
  <c r="EW57" i="57"/>
  <c r="EX57" i="57" s="1"/>
  <c r="EY57" i="57" s="1"/>
  <c r="EW71" i="57"/>
  <c r="EX71" i="57" s="1"/>
  <c r="EY71" i="57" s="1"/>
  <c r="EW55" i="57"/>
  <c r="EX55" i="57" s="1"/>
  <c r="EY55" i="57" s="1"/>
  <c r="EW72" i="57"/>
  <c r="EX72" i="57" s="1"/>
  <c r="EY72" i="57" s="1"/>
  <c r="EZ72" i="57" s="1"/>
  <c r="FA72" i="57" s="1"/>
  <c r="EW77" i="57"/>
  <c r="EX77" i="57" s="1"/>
  <c r="EY77" i="57" s="1"/>
  <c r="EW52" i="57"/>
  <c r="EX52" i="57" s="1"/>
  <c r="EY52" i="57" s="1"/>
  <c r="EZ52" i="57" s="1"/>
  <c r="FA52" i="57" s="1"/>
  <c r="EW63" i="57"/>
  <c r="EX63" i="57" s="1"/>
  <c r="EY63" i="57" s="1"/>
  <c r="EW59" i="57"/>
  <c r="EX59" i="57" s="1"/>
  <c r="EY59" i="57" s="1"/>
  <c r="EW73" i="57"/>
  <c r="EX73" i="57" s="1"/>
  <c r="EY73" i="57" s="1"/>
  <c r="GK51" i="57"/>
  <c r="GK64" i="57"/>
  <c r="GL64" i="57" s="1"/>
  <c r="GM64" i="57" s="1"/>
  <c r="GN64" i="57" s="1"/>
  <c r="GK69" i="57"/>
  <c r="GL69" i="57" s="1"/>
  <c r="GM69" i="57" s="1"/>
  <c r="GN69" i="57" s="1"/>
  <c r="EW53" i="57"/>
  <c r="EX53" i="57" s="1"/>
  <c r="EY53" i="57" s="1"/>
  <c r="EW65" i="57"/>
  <c r="EX65" i="57" s="1"/>
  <c r="EY65" i="57" s="1"/>
  <c r="EW70" i="57"/>
  <c r="EX70" i="57" s="1"/>
  <c r="EY70" i="57" s="1"/>
  <c r="EW79" i="57"/>
  <c r="EX79" i="57" s="1"/>
  <c r="EY79" i="57" s="1"/>
  <c r="EW78" i="57"/>
  <c r="EX78" i="57" s="1"/>
  <c r="EY78" i="57" s="1"/>
  <c r="EW90" i="57"/>
  <c r="V15" i="57"/>
  <c r="EW58" i="57"/>
  <c r="EX58" i="57" s="1"/>
  <c r="EY58" i="57" s="1"/>
  <c r="EZ58" i="57" s="1"/>
  <c r="FA58" i="57" s="1"/>
  <c r="EW76" i="57"/>
  <c r="EX76" i="57" s="1"/>
  <c r="EY76" i="57" s="1"/>
  <c r="EW67" i="57"/>
  <c r="EX67" i="57" s="1"/>
  <c r="EY67" i="57" s="1"/>
  <c r="EW60" i="57"/>
  <c r="EX60" i="57" s="1"/>
  <c r="EY60" i="57" s="1"/>
  <c r="EW80" i="57"/>
  <c r="EX80" i="57" s="1"/>
  <c r="EY80" i="57" s="1"/>
  <c r="GN71" i="57"/>
  <c r="GO71" i="57" s="1"/>
  <c r="GN74" i="57"/>
  <c r="GO74" i="57" s="1"/>
  <c r="DH90" i="57"/>
  <c r="DH79" i="57"/>
  <c r="DI79" i="57" s="1"/>
  <c r="DJ79" i="57" s="1"/>
  <c r="DH77" i="57"/>
  <c r="DI77" i="57" s="1"/>
  <c r="DJ77" i="57" s="1"/>
  <c r="DH75" i="57"/>
  <c r="DH73" i="57"/>
  <c r="DI73" i="57" s="1"/>
  <c r="DJ73" i="57" s="1"/>
  <c r="DH71" i="57"/>
  <c r="DI71" i="57" s="1"/>
  <c r="DJ71" i="57" s="1"/>
  <c r="DH80" i="57"/>
  <c r="DI80" i="57" s="1"/>
  <c r="DJ80" i="57" s="1"/>
  <c r="DH74" i="57"/>
  <c r="DI74" i="57" s="1"/>
  <c r="DJ74" i="57" s="1"/>
  <c r="DH68" i="57"/>
  <c r="DI68" i="57" s="1"/>
  <c r="DJ68" i="57" s="1"/>
  <c r="DH66" i="57"/>
  <c r="DI66" i="57" s="1"/>
  <c r="DJ66" i="57" s="1"/>
  <c r="DH78" i="57"/>
  <c r="DI78" i="57" s="1"/>
  <c r="DJ78" i="57" s="1"/>
  <c r="DH76" i="57"/>
  <c r="DI76" i="57" s="1"/>
  <c r="DJ76" i="57" s="1"/>
  <c r="DH72" i="57"/>
  <c r="DI72" i="57" s="1"/>
  <c r="DJ72" i="57" s="1"/>
  <c r="DH70" i="57"/>
  <c r="DI70" i="57" s="1"/>
  <c r="DJ70" i="57" s="1"/>
  <c r="DH69" i="57"/>
  <c r="DI69" i="57" s="1"/>
  <c r="DJ69" i="57" s="1"/>
  <c r="DH67" i="57"/>
  <c r="DH65" i="57"/>
  <c r="DI65" i="57" s="1"/>
  <c r="DJ65" i="57" s="1"/>
  <c r="DH61" i="57"/>
  <c r="DI61" i="57" s="1"/>
  <c r="DJ61" i="57" s="1"/>
  <c r="DH59" i="57"/>
  <c r="DI59" i="57" s="1"/>
  <c r="DJ59" i="57" s="1"/>
  <c r="DH57" i="57"/>
  <c r="DI57" i="57" s="1"/>
  <c r="DJ57" i="57" s="1"/>
  <c r="DH55" i="57"/>
  <c r="DI55" i="57" s="1"/>
  <c r="DJ55" i="57" s="1"/>
  <c r="DH64" i="57"/>
  <c r="DI64" i="57" s="1"/>
  <c r="DJ64" i="57" s="1"/>
  <c r="DH63" i="57"/>
  <c r="DI63" i="57" s="1"/>
  <c r="DJ63" i="57" s="1"/>
  <c r="DH62" i="57"/>
  <c r="DH60" i="57"/>
  <c r="DI60" i="57" s="1"/>
  <c r="DJ60" i="57" s="1"/>
  <c r="DH58" i="57"/>
  <c r="DI58" i="57" s="1"/>
  <c r="DJ58" i="57" s="1"/>
  <c r="DH56" i="57"/>
  <c r="DI56" i="57" s="1"/>
  <c r="DJ56" i="57" s="1"/>
  <c r="DH53" i="57"/>
  <c r="DH51" i="57"/>
  <c r="DI51" i="57" s="1"/>
  <c r="DH54" i="57"/>
  <c r="DI54" i="57" s="1"/>
  <c r="DJ54" i="57" s="1"/>
  <c r="DH52" i="57"/>
  <c r="DI52" i="57" s="1"/>
  <c r="DJ52" i="57" s="1"/>
  <c r="V13" i="57"/>
  <c r="CJ58" i="57"/>
  <c r="CJ57" i="57"/>
  <c r="EB89" i="57"/>
  <c r="GO68" i="57"/>
  <c r="CJ79" i="57"/>
  <c r="BP89" i="57"/>
  <c r="CJ51" i="57"/>
  <c r="CJ52" i="57"/>
  <c r="CJ54" i="57"/>
  <c r="EZ69" i="57"/>
  <c r="FA69" i="57" s="1"/>
  <c r="GO58" i="57"/>
  <c r="GO59" i="57"/>
  <c r="DG89" i="57"/>
  <c r="CJ77" i="57"/>
  <c r="CJ65" i="57"/>
  <c r="GN56" i="57"/>
  <c r="GO56" i="57" s="1"/>
  <c r="GN57" i="57"/>
  <c r="GO57" i="57" s="1"/>
  <c r="GN73" i="57"/>
  <c r="GO73" i="57" s="1"/>
  <c r="GO63" i="57"/>
  <c r="FQ90" i="57"/>
  <c r="FQ80" i="57"/>
  <c r="FR80" i="57" s="1"/>
  <c r="FS80" i="57" s="1"/>
  <c r="FQ78" i="57"/>
  <c r="FR78" i="57" s="1"/>
  <c r="FS78" i="57" s="1"/>
  <c r="FQ76" i="57"/>
  <c r="FR76" i="57" s="1"/>
  <c r="FS76" i="57" s="1"/>
  <c r="FQ74" i="57"/>
  <c r="FR74" i="57" s="1"/>
  <c r="FS74" i="57" s="1"/>
  <c r="FQ72" i="57"/>
  <c r="FR72" i="57" s="1"/>
  <c r="FS72" i="57" s="1"/>
  <c r="FQ70" i="57"/>
  <c r="FR70" i="57" s="1"/>
  <c r="FS70" i="57" s="1"/>
  <c r="FQ79" i="57"/>
  <c r="FR79" i="57" s="1"/>
  <c r="FS79" i="57" s="1"/>
  <c r="FQ77" i="57"/>
  <c r="FR77" i="57" s="1"/>
  <c r="FS77" i="57" s="1"/>
  <c r="FQ75" i="57"/>
  <c r="FR75" i="57" s="1"/>
  <c r="FS75" i="57" s="1"/>
  <c r="FQ73" i="57"/>
  <c r="FR73" i="57" s="1"/>
  <c r="FS73" i="57" s="1"/>
  <c r="FQ67" i="57"/>
  <c r="FR67" i="57" s="1"/>
  <c r="FS67" i="57" s="1"/>
  <c r="FQ69" i="57"/>
  <c r="FR69" i="57" s="1"/>
  <c r="FS69" i="57" s="1"/>
  <c r="FQ71" i="57"/>
  <c r="FR71" i="57" s="1"/>
  <c r="FS71" i="57" s="1"/>
  <c r="FQ66" i="57"/>
  <c r="FR66" i="57" s="1"/>
  <c r="FS66" i="57" s="1"/>
  <c r="FQ63" i="57"/>
  <c r="FR63" i="57" s="1"/>
  <c r="FS63" i="57" s="1"/>
  <c r="FQ64" i="57"/>
  <c r="FR64" i="57" s="1"/>
  <c r="FS64" i="57" s="1"/>
  <c r="FQ61" i="57"/>
  <c r="FR61" i="57" s="1"/>
  <c r="FS61" i="57" s="1"/>
  <c r="FQ59" i="57"/>
  <c r="FR59" i="57" s="1"/>
  <c r="FS59" i="57" s="1"/>
  <c r="FQ57" i="57"/>
  <c r="FR57" i="57" s="1"/>
  <c r="FS57" i="57" s="1"/>
  <c r="FQ65" i="57"/>
  <c r="FR65" i="57" s="1"/>
  <c r="FS65" i="57" s="1"/>
  <c r="V16" i="57"/>
  <c r="FQ55" i="57"/>
  <c r="FR55" i="57" s="1"/>
  <c r="FS55" i="57" s="1"/>
  <c r="FQ68" i="57"/>
  <c r="FR68" i="57" s="1"/>
  <c r="FS68" i="57" s="1"/>
  <c r="FQ53" i="57"/>
  <c r="FR53" i="57" s="1"/>
  <c r="FS53" i="57" s="1"/>
  <c r="FQ51" i="57"/>
  <c r="FQ62" i="57"/>
  <c r="FR62" i="57" s="1"/>
  <c r="FS62" i="57" s="1"/>
  <c r="FQ60" i="57"/>
  <c r="FR60" i="57" s="1"/>
  <c r="FS60" i="57" s="1"/>
  <c r="FQ58" i="57"/>
  <c r="FR58" i="57" s="1"/>
  <c r="FS58" i="57" s="1"/>
  <c r="FQ54" i="57"/>
  <c r="FR54" i="57" s="1"/>
  <c r="FS54" i="57" s="1"/>
  <c r="FQ52" i="57"/>
  <c r="FR52" i="57" s="1"/>
  <c r="FS52" i="57" s="1"/>
  <c r="FQ56" i="57"/>
  <c r="FR56" i="57" s="1"/>
  <c r="FS56" i="57" s="1"/>
  <c r="EZ71" i="57"/>
  <c r="FA71" i="57" s="1"/>
  <c r="GO52" i="57"/>
  <c r="GO60" i="57"/>
  <c r="DI75" i="57"/>
  <c r="DJ75" i="57" s="1"/>
  <c r="GO80" i="57"/>
  <c r="GO82" i="57"/>
  <c r="GP82" i="57" s="1"/>
  <c r="CJ72" i="57"/>
  <c r="EC90" i="57"/>
  <c r="EC79" i="57"/>
  <c r="ED79" i="57" s="1"/>
  <c r="EE79" i="57" s="1"/>
  <c r="EF79" i="57" s="1"/>
  <c r="EC77" i="57"/>
  <c r="ED77" i="57" s="1"/>
  <c r="EE77" i="57" s="1"/>
  <c r="EF77" i="57" s="1"/>
  <c r="EC75" i="57"/>
  <c r="ED75" i="57" s="1"/>
  <c r="EE75" i="57" s="1"/>
  <c r="EC73" i="57"/>
  <c r="ED73" i="57" s="1"/>
  <c r="EE73" i="57" s="1"/>
  <c r="EC71" i="57"/>
  <c r="ED71" i="57" s="1"/>
  <c r="EE71" i="57" s="1"/>
  <c r="EC74" i="57"/>
  <c r="ED74" i="57" s="1"/>
  <c r="EE74" i="57" s="1"/>
  <c r="EF74" i="57" s="1"/>
  <c r="EC70" i="57"/>
  <c r="ED70" i="57" s="1"/>
  <c r="EE70" i="57" s="1"/>
  <c r="EF70" i="57" s="1"/>
  <c r="EC80" i="57"/>
  <c r="ED80" i="57" s="1"/>
  <c r="EE80" i="57" s="1"/>
  <c r="EC76" i="57"/>
  <c r="ED76" i="57" s="1"/>
  <c r="EE76" i="57" s="1"/>
  <c r="EF76" i="57" s="1"/>
  <c r="EC78" i="57"/>
  <c r="ED78" i="57" s="1"/>
  <c r="EE78" i="57" s="1"/>
  <c r="EF78" i="57" s="1"/>
  <c r="EC72" i="57"/>
  <c r="ED72" i="57" s="1"/>
  <c r="EE72" i="57" s="1"/>
  <c r="EC68" i="57"/>
  <c r="ED68" i="57" s="1"/>
  <c r="EE68" i="57" s="1"/>
  <c r="EC66" i="57"/>
  <c r="ED66" i="57" s="1"/>
  <c r="EE66" i="57" s="1"/>
  <c r="EC69" i="57"/>
  <c r="ED69" i="57" s="1"/>
  <c r="EE69" i="57" s="1"/>
  <c r="EC67" i="57"/>
  <c r="EC65" i="57"/>
  <c r="ED65" i="57" s="1"/>
  <c r="EE65" i="57" s="1"/>
  <c r="EF65" i="57" s="1"/>
  <c r="EC61" i="57"/>
  <c r="ED61" i="57" s="1"/>
  <c r="EE61" i="57" s="1"/>
  <c r="EF61" i="57" s="1"/>
  <c r="EC59" i="57"/>
  <c r="ED59" i="57" s="1"/>
  <c r="EE59" i="57" s="1"/>
  <c r="EF59" i="57" s="1"/>
  <c r="EC57" i="57"/>
  <c r="EC55" i="57"/>
  <c r="ED55" i="57" s="1"/>
  <c r="EE55" i="57" s="1"/>
  <c r="EC63" i="57"/>
  <c r="ED63" i="57" s="1"/>
  <c r="EE63" i="57" s="1"/>
  <c r="EC62" i="57"/>
  <c r="EC60" i="57"/>
  <c r="ED60" i="57" s="1"/>
  <c r="EE60" i="57" s="1"/>
  <c r="EC58" i="57"/>
  <c r="ED58" i="57" s="1"/>
  <c r="EE58" i="57" s="1"/>
  <c r="EC56" i="57"/>
  <c r="ED56" i="57" s="1"/>
  <c r="EE56" i="57" s="1"/>
  <c r="EF56" i="57" s="1"/>
  <c r="EC64" i="57"/>
  <c r="ED64" i="57" s="1"/>
  <c r="EE64" i="57" s="1"/>
  <c r="EF64" i="57" s="1"/>
  <c r="EC53" i="57"/>
  <c r="ED53" i="57" s="1"/>
  <c r="EE53" i="57" s="1"/>
  <c r="EC51" i="57"/>
  <c r="EC54" i="57"/>
  <c r="ED54" i="57" s="1"/>
  <c r="EE54" i="57" s="1"/>
  <c r="EC52" i="57"/>
  <c r="ED52" i="57" s="1"/>
  <c r="EE52" i="57" s="1"/>
  <c r="V14" i="57"/>
  <c r="DG90" i="57"/>
  <c r="GN75" i="57"/>
  <c r="GO75" i="57" s="1"/>
  <c r="EZ63" i="57"/>
  <c r="FA63" i="57" s="1"/>
  <c r="EZ68" i="57"/>
  <c r="FA68" i="57" s="1"/>
  <c r="GO54" i="57"/>
  <c r="GO62" i="57"/>
  <c r="EF69" i="57"/>
  <c r="EF72" i="57"/>
  <c r="CJ78" i="57"/>
  <c r="CJ75" i="57"/>
  <c r="CJ61" i="57"/>
  <c r="DI67" i="57"/>
  <c r="DJ67" i="57" s="1"/>
  <c r="EY51" i="57"/>
  <c r="DI53" i="57"/>
  <c r="DJ53" i="57" s="1"/>
  <c r="CJ55" i="57"/>
  <c r="GN77" i="57"/>
  <c r="GO77" i="57" s="1"/>
  <c r="GO61" i="57"/>
  <c r="EZ75" i="57"/>
  <c r="FA75" i="57" s="1"/>
  <c r="GO55" i="57"/>
  <c r="GO65" i="57"/>
  <c r="ED67" i="57"/>
  <c r="EE67" i="57" s="1"/>
  <c r="EF67" i="57" s="1"/>
  <c r="CJ62" i="57"/>
  <c r="AV89" i="57"/>
  <c r="CJ53" i="57"/>
  <c r="GN79" i="57"/>
  <c r="GO79" i="57" s="1"/>
  <c r="ED57" i="57"/>
  <c r="EE57" i="57" s="1"/>
  <c r="DI62" i="57"/>
  <c r="DJ62" i="57" s="1"/>
  <c r="EZ53" i="57"/>
  <c r="FA53" i="57" s="1"/>
  <c r="EZ60" i="57"/>
  <c r="FA60" i="57" s="1"/>
  <c r="GL51" i="57"/>
  <c r="EF75" i="57"/>
  <c r="AW79" i="57"/>
  <c r="AX79" i="57" s="1"/>
  <c r="AY79" i="57" s="1"/>
  <c r="AW77" i="57"/>
  <c r="AX77" i="57" s="1"/>
  <c r="AY77" i="57" s="1"/>
  <c r="AW75" i="57"/>
  <c r="AX75" i="57" s="1"/>
  <c r="AY75" i="57" s="1"/>
  <c r="AW73" i="57"/>
  <c r="AX73" i="57" s="1"/>
  <c r="AY73" i="57" s="1"/>
  <c r="AW90" i="57"/>
  <c r="AW80" i="57"/>
  <c r="AX80" i="57" s="1"/>
  <c r="AY80" i="57" s="1"/>
  <c r="AW78" i="57"/>
  <c r="AX78" i="57" s="1"/>
  <c r="AY78" i="57" s="1"/>
  <c r="AW68" i="57"/>
  <c r="AX68" i="57" s="1"/>
  <c r="AY68" i="57" s="1"/>
  <c r="AW72" i="57"/>
  <c r="AX72" i="57" s="1"/>
  <c r="AY72" i="57" s="1"/>
  <c r="AW74" i="57"/>
  <c r="AX74" i="57" s="1"/>
  <c r="AY74" i="57" s="1"/>
  <c r="AW70" i="57"/>
  <c r="AX70" i="57" s="1"/>
  <c r="AY70" i="57" s="1"/>
  <c r="AW76" i="57"/>
  <c r="AX76" i="57" s="1"/>
  <c r="AY76" i="57" s="1"/>
  <c r="AW69" i="57"/>
  <c r="AX69" i="57" s="1"/>
  <c r="AY69" i="57" s="1"/>
  <c r="AW66" i="57"/>
  <c r="AX66" i="57" s="1"/>
  <c r="AY66" i="57" s="1"/>
  <c r="AW71" i="57"/>
  <c r="AX71" i="57" s="1"/>
  <c r="AY71" i="57" s="1"/>
  <c r="AW62" i="57"/>
  <c r="AX62" i="57" s="1"/>
  <c r="AY62" i="57" s="1"/>
  <c r="AW60" i="57"/>
  <c r="AX60" i="57" s="1"/>
  <c r="AY60" i="57" s="1"/>
  <c r="AW58" i="57"/>
  <c r="AX58" i="57" s="1"/>
  <c r="AY58" i="57" s="1"/>
  <c r="AW64" i="57"/>
  <c r="AX64" i="57" s="1"/>
  <c r="AY64" i="57" s="1"/>
  <c r="AW67" i="57"/>
  <c r="AX67" i="57" s="1"/>
  <c r="AY67" i="57" s="1"/>
  <c r="AW63" i="57"/>
  <c r="AX63" i="57" s="1"/>
  <c r="AY63" i="57" s="1"/>
  <c r="AW61" i="57"/>
  <c r="AX61" i="57" s="1"/>
  <c r="AY61" i="57" s="1"/>
  <c r="AW59" i="57"/>
  <c r="AX59" i="57" s="1"/>
  <c r="AY59" i="57" s="1"/>
  <c r="AW57" i="57"/>
  <c r="AX57" i="57" s="1"/>
  <c r="AY57" i="57" s="1"/>
  <c r="AW55" i="57"/>
  <c r="AX55" i="57" s="1"/>
  <c r="AY55" i="57" s="1"/>
  <c r="AW54" i="57"/>
  <c r="AX54" i="57" s="1"/>
  <c r="AY54" i="57" s="1"/>
  <c r="AW52" i="57"/>
  <c r="AX52" i="57" s="1"/>
  <c r="AY52" i="57" s="1"/>
  <c r="AW65" i="57"/>
  <c r="AX65" i="57" s="1"/>
  <c r="AY65" i="57" s="1"/>
  <c r="AW56" i="57"/>
  <c r="AX56" i="57" s="1"/>
  <c r="AY56" i="57" s="1"/>
  <c r="AW53" i="57"/>
  <c r="AX53" i="57" s="1"/>
  <c r="AY53" i="57" s="1"/>
  <c r="AW51" i="57"/>
  <c r="V9" i="57"/>
  <c r="GO70" i="57"/>
  <c r="CJ73" i="57"/>
  <c r="GO72" i="57"/>
  <c r="CJ59" i="57"/>
  <c r="CJ60" i="57"/>
  <c r="GN76" i="57"/>
  <c r="GO76" i="57" s="1"/>
  <c r="GN78" i="57"/>
  <c r="GO78" i="57" s="1"/>
  <c r="GN83" i="57"/>
  <c r="GO83" i="57" s="1"/>
  <c r="GP83" i="57" s="1"/>
  <c r="ED62" i="57"/>
  <c r="EE62" i="57" s="1"/>
  <c r="BR90" i="57"/>
  <c r="V38" i="57"/>
  <c r="Y11" i="57"/>
  <c r="AA11" i="57" s="1"/>
  <c r="EZ62" i="57"/>
  <c r="FA62" i="57" s="1"/>
  <c r="GO53" i="57"/>
  <c r="GO66" i="57"/>
  <c r="GO67" i="57"/>
  <c r="EF52" i="57"/>
  <c r="GM84" i="56"/>
  <c r="AV55" i="56"/>
  <c r="AV58" i="56"/>
  <c r="DG79" i="56"/>
  <c r="AD9" i="56"/>
  <c r="DG69" i="56"/>
  <c r="DG63" i="56"/>
  <c r="AD11" i="56"/>
  <c r="BT85" i="56" s="1"/>
  <c r="V26" i="56"/>
  <c r="AE17" i="56"/>
  <c r="DG57" i="56"/>
  <c r="DG53" i="56"/>
  <c r="V30" i="56"/>
  <c r="EB69" i="56"/>
  <c r="AD12" i="56"/>
  <c r="AD15" i="56"/>
  <c r="EZ85" i="56" s="1"/>
  <c r="AV56" i="56"/>
  <c r="DG60" i="56"/>
  <c r="AV72" i="56"/>
  <c r="AV76" i="56"/>
  <c r="U13" i="56"/>
  <c r="Y13" i="56" s="1"/>
  <c r="AA13" i="56" s="1"/>
  <c r="AV62" i="56"/>
  <c r="DG67" i="56"/>
  <c r="AV71" i="56"/>
  <c r="DG77" i="56"/>
  <c r="AD13" i="56"/>
  <c r="V29" i="56"/>
  <c r="BP53" i="56"/>
  <c r="CJ53" i="56" s="1"/>
  <c r="EB63" i="56"/>
  <c r="BP70" i="56"/>
  <c r="CJ70" i="56" s="1"/>
  <c r="DG76" i="56"/>
  <c r="V43" i="56"/>
  <c r="FQ60" i="56" s="1"/>
  <c r="FR60" i="56" s="1"/>
  <c r="FS60" i="56" s="1"/>
  <c r="FT60" i="56" s="1"/>
  <c r="AV66" i="56"/>
  <c r="BP75" i="56"/>
  <c r="CJ75" i="56" s="1"/>
  <c r="V23" i="56"/>
  <c r="X23" i="56" s="1"/>
  <c r="DG59" i="56"/>
  <c r="AV65" i="56"/>
  <c r="AV79" i="56"/>
  <c r="AV80" i="56"/>
  <c r="DF84" i="56"/>
  <c r="DG70" i="56"/>
  <c r="BP73" i="56"/>
  <c r="CJ73" i="56" s="1"/>
  <c r="FT85" i="56"/>
  <c r="Y15" i="56"/>
  <c r="AA15" i="56" s="1"/>
  <c r="V42" i="56"/>
  <c r="CM47" i="56"/>
  <c r="Y12" i="56"/>
  <c r="AA12" i="56" s="1"/>
  <c r="AE12" i="56" s="1"/>
  <c r="CO85" i="56" s="1"/>
  <c r="EF85" i="56"/>
  <c r="BR85" i="56"/>
  <c r="V38" i="56"/>
  <c r="Y11" i="56"/>
  <c r="AA11" i="56" s="1"/>
  <c r="AZ85" i="56"/>
  <c r="AE16" i="56"/>
  <c r="CJ52" i="56"/>
  <c r="AV52" i="56"/>
  <c r="AV59" i="56"/>
  <c r="BP59" i="56"/>
  <c r="CJ56" i="56"/>
  <c r="CJ60" i="56"/>
  <c r="DG62" i="56"/>
  <c r="EB62" i="56"/>
  <c r="U14" i="56"/>
  <c r="U37" i="56"/>
  <c r="DG51" i="56"/>
  <c r="FP84" i="56"/>
  <c r="CI84" i="56"/>
  <c r="EB54" i="56"/>
  <c r="DG54" i="56"/>
  <c r="EB55" i="56"/>
  <c r="DG55" i="56"/>
  <c r="EB64" i="56"/>
  <c r="DG64" i="56"/>
  <c r="EV84" i="56"/>
  <c r="CJ54" i="56"/>
  <c r="CJ62" i="56"/>
  <c r="V27" i="56"/>
  <c r="U8" i="56"/>
  <c r="FQ77" i="56"/>
  <c r="FR77" i="56" s="1"/>
  <c r="FS77" i="56" s="1"/>
  <c r="FT77" i="56" s="1"/>
  <c r="FQ73" i="56"/>
  <c r="FR73" i="56" s="1"/>
  <c r="FS73" i="56" s="1"/>
  <c r="FQ64" i="56"/>
  <c r="FR64" i="56" s="1"/>
  <c r="FS64" i="56" s="1"/>
  <c r="FQ58" i="56"/>
  <c r="FR58" i="56" s="1"/>
  <c r="FS58" i="56" s="1"/>
  <c r="FQ57" i="56"/>
  <c r="FR57" i="56" s="1"/>
  <c r="FS57" i="56" s="1"/>
  <c r="AU84" i="56"/>
  <c r="AV85" i="56" s="1"/>
  <c r="BP51" i="56"/>
  <c r="AV54" i="56"/>
  <c r="CJ63" i="56"/>
  <c r="DG56" i="56"/>
  <c r="AV60" i="56"/>
  <c r="AV63" i="56"/>
  <c r="EB61" i="56"/>
  <c r="DG61" i="56"/>
  <c r="CJ65" i="56"/>
  <c r="EB68" i="56"/>
  <c r="DG68" i="56"/>
  <c r="CJ79" i="56"/>
  <c r="BP57" i="56"/>
  <c r="EB59" i="56"/>
  <c r="BP61" i="56"/>
  <c r="CJ66" i="56"/>
  <c r="EB75" i="56"/>
  <c r="DG75" i="56"/>
  <c r="EB58" i="56"/>
  <c r="DG58" i="56"/>
  <c r="BP68" i="56"/>
  <c r="CJ74" i="56"/>
  <c r="DG65" i="56"/>
  <c r="EB70" i="56"/>
  <c r="EB73" i="56"/>
  <c r="AU85" i="56"/>
  <c r="BP67" i="56"/>
  <c r="EB72" i="56"/>
  <c r="DG72" i="56"/>
  <c r="BP64" i="56"/>
  <c r="CJ72" i="56"/>
  <c r="EB74" i="56"/>
  <c r="DG74" i="56"/>
  <c r="BP77" i="56"/>
  <c r="EB80" i="56"/>
  <c r="DG80" i="56"/>
  <c r="CJ78" i="56"/>
  <c r="CJ80" i="56"/>
  <c r="DG66" i="56"/>
  <c r="BP69" i="56"/>
  <c r="AV78" i="56"/>
  <c r="EB78" i="56"/>
  <c r="DG78" i="56"/>
  <c r="DG71" i="56"/>
  <c r="AV74" i="56"/>
  <c r="FF83" i="55"/>
  <c r="FG83" i="55"/>
  <c r="FH83" i="55"/>
  <c r="FI83" i="55"/>
  <c r="FJ83" i="55"/>
  <c r="FK83" i="55"/>
  <c r="FL83" i="55"/>
  <c r="FM83" i="55"/>
  <c r="FN83" i="55"/>
  <c r="FO83" i="55"/>
  <c r="FP83" i="55"/>
  <c r="FQ83" i="55"/>
  <c r="FR83" i="55"/>
  <c r="FS83" i="55"/>
  <c r="FT83" i="55"/>
  <c r="FU83" i="55"/>
  <c r="FV83" i="55"/>
  <c r="FW83" i="55"/>
  <c r="FX83" i="55"/>
  <c r="FE83" i="55"/>
  <c r="FV82" i="55"/>
  <c r="FV52" i="55"/>
  <c r="FV53" i="55"/>
  <c r="FV54" i="55"/>
  <c r="FV55" i="55"/>
  <c r="FV56" i="55"/>
  <c r="FV57" i="55"/>
  <c r="FV81" i="55"/>
  <c r="FV58" i="55"/>
  <c r="FV59" i="55"/>
  <c r="FV60" i="55"/>
  <c r="FV61" i="55"/>
  <c r="FV62" i="55"/>
  <c r="FV63" i="55"/>
  <c r="FV64" i="55"/>
  <c r="FV65" i="55"/>
  <c r="FV66" i="55"/>
  <c r="FV67" i="55"/>
  <c r="FV68" i="55"/>
  <c r="FV69" i="55"/>
  <c r="FV70" i="55"/>
  <c r="FV71" i="55"/>
  <c r="FV72" i="55"/>
  <c r="FV73" i="55"/>
  <c r="FV74" i="55"/>
  <c r="FV75" i="55"/>
  <c r="FV76" i="55"/>
  <c r="FV77" i="55"/>
  <c r="FV78" i="55"/>
  <c r="FV79" i="55"/>
  <c r="FV80" i="55"/>
  <c r="FV51" i="55"/>
  <c r="FU82" i="55"/>
  <c r="FU52" i="55"/>
  <c r="FU53" i="55"/>
  <c r="FU54" i="55"/>
  <c r="FU55" i="55"/>
  <c r="FU56" i="55"/>
  <c r="FU57" i="55"/>
  <c r="FU81" i="55"/>
  <c r="FU58" i="55"/>
  <c r="FU59" i="55"/>
  <c r="FU60" i="55"/>
  <c r="FU61" i="55"/>
  <c r="FU62" i="55"/>
  <c r="FU63" i="55"/>
  <c r="FU64" i="55"/>
  <c r="FU65" i="55"/>
  <c r="FU66" i="55"/>
  <c r="FU67" i="55"/>
  <c r="FU68" i="55"/>
  <c r="FU69" i="55"/>
  <c r="FU70" i="55"/>
  <c r="FU71" i="55"/>
  <c r="FU72" i="55"/>
  <c r="FU73" i="55"/>
  <c r="FU74" i="55"/>
  <c r="FU75" i="55"/>
  <c r="FU76" i="55"/>
  <c r="FU77" i="55"/>
  <c r="FU78" i="55"/>
  <c r="FU79" i="55"/>
  <c r="FU80" i="55"/>
  <c r="FU51" i="55"/>
  <c r="FT82" i="55"/>
  <c r="FT52" i="55"/>
  <c r="FT53" i="55"/>
  <c r="FT54" i="55"/>
  <c r="FT55" i="55"/>
  <c r="FT56" i="55"/>
  <c r="FT57" i="55"/>
  <c r="FT58" i="55"/>
  <c r="FT59" i="55"/>
  <c r="FT81" i="55"/>
  <c r="FT60" i="55"/>
  <c r="FT61" i="55"/>
  <c r="FT62" i="55"/>
  <c r="FT63" i="55"/>
  <c r="FT64" i="55"/>
  <c r="FT65" i="55"/>
  <c r="FT66" i="55"/>
  <c r="FT67" i="55"/>
  <c r="FT68" i="55"/>
  <c r="FT69" i="55"/>
  <c r="FT70" i="55"/>
  <c r="FT71" i="55"/>
  <c r="FT72" i="55"/>
  <c r="FT73" i="55"/>
  <c r="FT74" i="55"/>
  <c r="FT75" i="55"/>
  <c r="FT76" i="55"/>
  <c r="FT77" i="55"/>
  <c r="FT78" i="55"/>
  <c r="FT79" i="55"/>
  <c r="FT80" i="55"/>
  <c r="FT51" i="55"/>
  <c r="EZ51" i="55"/>
  <c r="AE16" i="55"/>
  <c r="AD16" i="55"/>
  <c r="AC16" i="55"/>
  <c r="AA16" i="55"/>
  <c r="Y16" i="55"/>
  <c r="FS82" i="55"/>
  <c r="FS52" i="55"/>
  <c r="FS53" i="55"/>
  <c r="FS54" i="55"/>
  <c r="FS55" i="55"/>
  <c r="FS56" i="55"/>
  <c r="FS57" i="55"/>
  <c r="FS81" i="55"/>
  <c r="FS58" i="55"/>
  <c r="FS59" i="55"/>
  <c r="FS60" i="55"/>
  <c r="FS61" i="55"/>
  <c r="FS62" i="55"/>
  <c r="FS63" i="55"/>
  <c r="FS64" i="55"/>
  <c r="FS65" i="55"/>
  <c r="FS66" i="55"/>
  <c r="FS67" i="55"/>
  <c r="FS68" i="55"/>
  <c r="FS69" i="55"/>
  <c r="FS70" i="55"/>
  <c r="FS71" i="55"/>
  <c r="FS72" i="55"/>
  <c r="FS73" i="55"/>
  <c r="FS74" i="55"/>
  <c r="FS75" i="55"/>
  <c r="FS76" i="55"/>
  <c r="FS77" i="55"/>
  <c r="FS78" i="55"/>
  <c r="FS79" i="55"/>
  <c r="FS80" i="55"/>
  <c r="FS51" i="55"/>
  <c r="FR82" i="55"/>
  <c r="FR52" i="55"/>
  <c r="FR53" i="55"/>
  <c r="FR54" i="55"/>
  <c r="FR55" i="55"/>
  <c r="FR56" i="55"/>
  <c r="FR81" i="55"/>
  <c r="FR57" i="55"/>
  <c r="FR58" i="55"/>
  <c r="FR59" i="55"/>
  <c r="FR60" i="55"/>
  <c r="FR61" i="55"/>
  <c r="FR62" i="55"/>
  <c r="FR63" i="55"/>
  <c r="FR64" i="55"/>
  <c r="FR65" i="55"/>
  <c r="FR66" i="55"/>
  <c r="FR67" i="55"/>
  <c r="FR68" i="55"/>
  <c r="FR69" i="55"/>
  <c r="FR70" i="55"/>
  <c r="FR71" i="55"/>
  <c r="FR72" i="55"/>
  <c r="FR73" i="55"/>
  <c r="FR74" i="55"/>
  <c r="FR75" i="55"/>
  <c r="FR76" i="55"/>
  <c r="FR77" i="55"/>
  <c r="FR78" i="55"/>
  <c r="FR79" i="55"/>
  <c r="FR80" i="55"/>
  <c r="FR51" i="55"/>
  <c r="FQ82" i="55"/>
  <c r="FQ52" i="55"/>
  <c r="FQ81" i="55"/>
  <c r="FQ53" i="55"/>
  <c r="FQ54" i="55"/>
  <c r="FQ55" i="55"/>
  <c r="FQ56" i="55"/>
  <c r="FQ57" i="55"/>
  <c r="FQ58" i="55"/>
  <c r="FQ59" i="55"/>
  <c r="FQ60" i="55"/>
  <c r="FQ61" i="55"/>
  <c r="FQ62" i="55"/>
  <c r="FQ63" i="55"/>
  <c r="FQ64" i="55"/>
  <c r="FQ65" i="55"/>
  <c r="FQ66" i="55"/>
  <c r="FQ67" i="55"/>
  <c r="FQ68" i="55"/>
  <c r="FQ69" i="55"/>
  <c r="FQ70" i="55"/>
  <c r="FQ71" i="55"/>
  <c r="FQ72" i="55"/>
  <c r="FQ73" i="55"/>
  <c r="FQ74" i="55"/>
  <c r="FQ75" i="55"/>
  <c r="FQ76" i="55"/>
  <c r="FQ77" i="55"/>
  <c r="FQ78" i="55"/>
  <c r="FQ79" i="55"/>
  <c r="FQ80" i="55"/>
  <c r="FQ51" i="55"/>
  <c r="FP82" i="55"/>
  <c r="FP52" i="55"/>
  <c r="FP53" i="55"/>
  <c r="FP54" i="55"/>
  <c r="FP55" i="55"/>
  <c r="FP56" i="55"/>
  <c r="FP57" i="55"/>
  <c r="FP81" i="55"/>
  <c r="FP58" i="55"/>
  <c r="FP59" i="55"/>
  <c r="FP60" i="55"/>
  <c r="FP61" i="55"/>
  <c r="FP62" i="55"/>
  <c r="FP63" i="55"/>
  <c r="FP64" i="55"/>
  <c r="FP65" i="55"/>
  <c r="FP66" i="55"/>
  <c r="FP67" i="55"/>
  <c r="FP68" i="55"/>
  <c r="FP69" i="55"/>
  <c r="FP70" i="55"/>
  <c r="FP71" i="55"/>
  <c r="FP72" i="55"/>
  <c r="FP73" i="55"/>
  <c r="FP74" i="55"/>
  <c r="FP75" i="55"/>
  <c r="FP76" i="55"/>
  <c r="FP77" i="55"/>
  <c r="FP78" i="55"/>
  <c r="FP79" i="55"/>
  <c r="FP80" i="55"/>
  <c r="FP51" i="55"/>
  <c r="FO82" i="55"/>
  <c r="FO81" i="55"/>
  <c r="FJ82" i="55"/>
  <c r="FJ81" i="55"/>
  <c r="FK81" i="55"/>
  <c r="FL81" i="55"/>
  <c r="FM81" i="55"/>
  <c r="FN81" i="55"/>
  <c r="FI81" i="55"/>
  <c r="V43" i="55"/>
  <c r="V16" i="55"/>
  <c r="U43" i="55"/>
  <c r="U29" i="55"/>
  <c r="U16" i="55"/>
  <c r="FD83" i="55"/>
  <c r="FC83" i="55"/>
  <c r="FB83" i="55"/>
  <c r="FA83" i="55"/>
  <c r="EZ83" i="55"/>
  <c r="EY83" i="55"/>
  <c r="EX83" i="55"/>
  <c r="EW83" i="55"/>
  <c r="EV83" i="55"/>
  <c r="EU83" i="55"/>
  <c r="ET83" i="55"/>
  <c r="ES83" i="55"/>
  <c r="ER83" i="55"/>
  <c r="EQ83" i="55"/>
  <c r="EP83" i="55"/>
  <c r="EO83" i="55"/>
  <c r="EN83" i="55"/>
  <c r="EM83" i="55"/>
  <c r="EL83" i="55"/>
  <c r="EK83" i="55"/>
  <c r="EJ83" i="55"/>
  <c r="EI83" i="55"/>
  <c r="EH83" i="55"/>
  <c r="EG83" i="55"/>
  <c r="EF83" i="55"/>
  <c r="EE83" i="55"/>
  <c r="ED83" i="55"/>
  <c r="EC83" i="55"/>
  <c r="EB83" i="55"/>
  <c r="EA83" i="55"/>
  <c r="DZ83" i="55"/>
  <c r="DY83" i="55"/>
  <c r="DX83" i="55"/>
  <c r="DW83" i="55"/>
  <c r="DV83" i="55"/>
  <c r="DU83" i="55"/>
  <c r="DT83" i="55"/>
  <c r="DS83" i="55"/>
  <c r="DR83" i="55"/>
  <c r="DQ83" i="55"/>
  <c r="DP83" i="55"/>
  <c r="DO83" i="55"/>
  <c r="DN83" i="55"/>
  <c r="DM83" i="55"/>
  <c r="DL83" i="55"/>
  <c r="DK83" i="55"/>
  <c r="DJ83" i="55"/>
  <c r="DI83" i="55"/>
  <c r="DH83" i="55"/>
  <c r="DG83" i="55"/>
  <c r="DF83" i="55"/>
  <c r="DE83" i="55"/>
  <c r="DD83" i="55"/>
  <c r="DC83" i="55"/>
  <c r="DB83" i="55"/>
  <c r="DA83" i="55"/>
  <c r="CZ83" i="55"/>
  <c r="CY83" i="55"/>
  <c r="CX83" i="55"/>
  <c r="CW83" i="55"/>
  <c r="CV83" i="55"/>
  <c r="CU83" i="55"/>
  <c r="CT83" i="55"/>
  <c r="CS83" i="55"/>
  <c r="CR83" i="55"/>
  <c r="CQ83" i="55"/>
  <c r="CP83" i="55"/>
  <c r="CO83" i="55"/>
  <c r="CN83" i="55"/>
  <c r="CM83" i="55"/>
  <c r="CL83" i="55"/>
  <c r="CK83" i="55"/>
  <c r="CJ83" i="55"/>
  <c r="CI83" i="55"/>
  <c r="CH83" i="55"/>
  <c r="CG83" i="55"/>
  <c r="CF83" i="55"/>
  <c r="CE83" i="55"/>
  <c r="CD83" i="55"/>
  <c r="CC83" i="55"/>
  <c r="CB83" i="55"/>
  <c r="CA83" i="55"/>
  <c r="BZ83" i="55"/>
  <c r="BY83" i="55"/>
  <c r="BX83" i="55"/>
  <c r="BW83" i="55"/>
  <c r="BV83" i="55"/>
  <c r="BU83" i="55"/>
  <c r="BT83" i="55"/>
  <c r="BS83" i="55"/>
  <c r="BR83" i="55"/>
  <c r="BQ83" i="55"/>
  <c r="BP83" i="55"/>
  <c r="BO83" i="55"/>
  <c r="BN83" i="55"/>
  <c r="BM83" i="55"/>
  <c r="BL83" i="55"/>
  <c r="BK83" i="55"/>
  <c r="BJ83" i="55"/>
  <c r="BI83" i="55"/>
  <c r="BH83" i="55"/>
  <c r="BG83" i="55"/>
  <c r="BF83" i="55"/>
  <c r="BE83" i="55"/>
  <c r="BD83" i="55"/>
  <c r="BC83" i="55"/>
  <c r="BB83" i="55"/>
  <c r="BA83" i="55"/>
  <c r="AZ83" i="55"/>
  <c r="AY83" i="55"/>
  <c r="AX83" i="55"/>
  <c r="AW83" i="55"/>
  <c r="AV83" i="55"/>
  <c r="AU83" i="55"/>
  <c r="AT83" i="55"/>
  <c r="AS83" i="55"/>
  <c r="AR83" i="55"/>
  <c r="AQ83" i="55"/>
  <c r="AP83" i="55"/>
  <c r="AO83" i="55"/>
  <c r="AN83" i="55"/>
  <c r="AM83" i="55"/>
  <c r="AL83" i="55"/>
  <c r="AK83" i="55"/>
  <c r="EA82" i="55"/>
  <c r="DF82" i="55"/>
  <c r="CM82" i="55"/>
  <c r="EU81" i="55"/>
  <c r="ET81" i="55"/>
  <c r="ES81" i="55"/>
  <c r="ER81" i="55"/>
  <c r="EQ81" i="55"/>
  <c r="EP81" i="55"/>
  <c r="EO81" i="55"/>
  <c r="EA81" i="55"/>
  <c r="DZ81" i="55"/>
  <c r="DY81" i="55"/>
  <c r="DX81" i="55"/>
  <c r="DW81" i="55"/>
  <c r="DV81" i="55"/>
  <c r="DU81" i="55"/>
  <c r="DE81" i="55"/>
  <c r="DD81" i="55"/>
  <c r="DC81" i="55"/>
  <c r="DB81" i="55"/>
  <c r="DA81" i="55"/>
  <c r="CZ81" i="55"/>
  <c r="CH81" i="55"/>
  <c r="CG81" i="55"/>
  <c r="CF81" i="55"/>
  <c r="CE81" i="55"/>
  <c r="CD81" i="55"/>
  <c r="CC81" i="55"/>
  <c r="BO81" i="55"/>
  <c r="BN81" i="55"/>
  <c r="BM81" i="55"/>
  <c r="BL81" i="55"/>
  <c r="BK81" i="55"/>
  <c r="BJ81" i="55"/>
  <c r="BI81" i="55"/>
  <c r="AT81" i="55"/>
  <c r="AS81" i="55"/>
  <c r="AR81" i="55"/>
  <c r="AQ81" i="55"/>
  <c r="AP81" i="55"/>
  <c r="AO81" i="55"/>
  <c r="EV80" i="55"/>
  <c r="DF80" i="55"/>
  <c r="EB80" i="55"/>
  <c r="CI80" i="55"/>
  <c r="AU80" i="55"/>
  <c r="BP80" i="55"/>
  <c r="EV79" i="55"/>
  <c r="DF79" i="55"/>
  <c r="CI79" i="55"/>
  <c r="AU79" i="55"/>
  <c r="BP79" i="55"/>
  <c r="EV78" i="55"/>
  <c r="DF78" i="55"/>
  <c r="CI78" i="55"/>
  <c r="AU78" i="55"/>
  <c r="AV78" i="55"/>
  <c r="EV77" i="55"/>
  <c r="DF77" i="55"/>
  <c r="EB77" i="55"/>
  <c r="CI77" i="55"/>
  <c r="AU77" i="55"/>
  <c r="EV76" i="55"/>
  <c r="DF76" i="55"/>
  <c r="EB76" i="55"/>
  <c r="CI76" i="55"/>
  <c r="AU76" i="55"/>
  <c r="BP76" i="55"/>
  <c r="EV75" i="55"/>
  <c r="DF75" i="55"/>
  <c r="CI75" i="55"/>
  <c r="AU75" i="55"/>
  <c r="BP75" i="55"/>
  <c r="EV74" i="55"/>
  <c r="DF74" i="55"/>
  <c r="EB74" i="55"/>
  <c r="CI74" i="55"/>
  <c r="AU74" i="55"/>
  <c r="AV74" i="55"/>
  <c r="EV73" i="55"/>
  <c r="DF73" i="55"/>
  <c r="EB73" i="55"/>
  <c r="CI73" i="55"/>
  <c r="DG73" i="55"/>
  <c r="BP73" i="55"/>
  <c r="CJ73" i="55"/>
  <c r="AU73" i="55"/>
  <c r="AV73" i="55"/>
  <c r="EV72" i="55"/>
  <c r="DF72" i="55"/>
  <c r="EB72" i="55"/>
  <c r="CI72" i="55"/>
  <c r="AU72" i="55"/>
  <c r="BP72" i="55"/>
  <c r="EV71" i="55"/>
  <c r="DF71" i="55"/>
  <c r="EB71" i="55"/>
  <c r="CI71" i="55"/>
  <c r="AU71" i="55"/>
  <c r="BP71" i="55"/>
  <c r="CJ71" i="55"/>
  <c r="EV70" i="55"/>
  <c r="DF70" i="55"/>
  <c r="CI70" i="55"/>
  <c r="AU70" i="55"/>
  <c r="AV70" i="55"/>
  <c r="EV69" i="55"/>
  <c r="DF69" i="55"/>
  <c r="EB69" i="55"/>
  <c r="CI69" i="55"/>
  <c r="AU69" i="55"/>
  <c r="AV69" i="55"/>
  <c r="EV68" i="55"/>
  <c r="DF68" i="55"/>
  <c r="EB68" i="55"/>
  <c r="CI68" i="55"/>
  <c r="AU68" i="55"/>
  <c r="BP68" i="55"/>
  <c r="CJ68" i="55"/>
  <c r="EV67" i="55"/>
  <c r="DF67" i="55"/>
  <c r="CI67" i="55"/>
  <c r="AU67" i="55"/>
  <c r="BP67" i="55"/>
  <c r="CJ67" i="55"/>
  <c r="EV66" i="55"/>
  <c r="DF66" i="55"/>
  <c r="EB66" i="55"/>
  <c r="CI66" i="55"/>
  <c r="AU66" i="55"/>
  <c r="BP66" i="55"/>
  <c r="CJ66" i="55"/>
  <c r="EV65" i="55"/>
  <c r="DF65" i="55"/>
  <c r="CI65" i="55"/>
  <c r="AU65" i="55"/>
  <c r="EV64" i="55"/>
  <c r="DF64" i="55"/>
  <c r="EB64" i="55"/>
  <c r="CI64" i="55"/>
  <c r="AU64" i="55"/>
  <c r="AV64" i="55"/>
  <c r="EV63" i="55"/>
  <c r="DF63" i="55"/>
  <c r="CI63" i="55"/>
  <c r="AU63" i="55"/>
  <c r="BP63" i="55"/>
  <c r="EV62" i="55"/>
  <c r="DF62" i="55"/>
  <c r="CI62" i="55"/>
  <c r="AU62" i="55"/>
  <c r="BP62" i="55"/>
  <c r="CJ62" i="55"/>
  <c r="EV61" i="55"/>
  <c r="DF61" i="55"/>
  <c r="DG61" i="55"/>
  <c r="CI61" i="55"/>
  <c r="AU61" i="55"/>
  <c r="BP61" i="55"/>
  <c r="CJ61" i="55"/>
  <c r="EV60" i="55"/>
  <c r="DF60" i="55"/>
  <c r="CI60" i="55"/>
  <c r="AU60" i="55"/>
  <c r="AV60" i="55"/>
  <c r="EV59" i="55"/>
  <c r="DF59" i="55"/>
  <c r="CI59" i="55"/>
  <c r="AU59" i="55"/>
  <c r="BP59" i="55"/>
  <c r="EV58" i="55"/>
  <c r="DF58" i="55"/>
  <c r="EB58" i="55"/>
  <c r="CI58" i="55"/>
  <c r="AU58" i="55"/>
  <c r="BP58" i="55"/>
  <c r="EV57" i="55"/>
  <c r="DF57" i="55"/>
  <c r="CI57" i="55"/>
  <c r="AU57" i="55"/>
  <c r="BP57" i="55"/>
  <c r="EV56" i="55"/>
  <c r="DF56" i="55"/>
  <c r="CI56" i="55"/>
  <c r="AU56" i="55"/>
  <c r="BP56" i="55"/>
  <c r="CJ56" i="55"/>
  <c r="EV55" i="55"/>
  <c r="DF55" i="55"/>
  <c r="DG55" i="55"/>
  <c r="CI55" i="55"/>
  <c r="AU55" i="55"/>
  <c r="BP55" i="55"/>
  <c r="CJ55" i="55"/>
  <c r="EV54" i="55"/>
  <c r="DF54" i="55"/>
  <c r="CI54" i="55"/>
  <c r="AU54" i="55"/>
  <c r="BP54" i="55"/>
  <c r="EV53" i="55"/>
  <c r="DF53" i="55"/>
  <c r="CI53" i="55"/>
  <c r="AU53" i="55"/>
  <c r="BP53" i="55"/>
  <c r="EV52" i="55"/>
  <c r="DF52" i="55"/>
  <c r="CI52" i="55"/>
  <c r="AU52" i="55"/>
  <c r="BP52" i="55"/>
  <c r="CJ52" i="55"/>
  <c r="EV51" i="55"/>
  <c r="DF51" i="55"/>
  <c r="CI51" i="55"/>
  <c r="AU51" i="55"/>
  <c r="BP51" i="55"/>
  <c r="CJ51" i="55"/>
  <c r="U42" i="55"/>
  <c r="U41" i="55"/>
  <c r="EB82" i="55"/>
  <c r="U40" i="55"/>
  <c r="U38" i="55"/>
  <c r="BP82" i="55"/>
  <c r="U36" i="55"/>
  <c r="U37" i="55"/>
  <c r="U9" i="55"/>
  <c r="U28" i="55"/>
  <c r="U27" i="55"/>
  <c r="U26" i="55"/>
  <c r="V26" i="55"/>
  <c r="U24" i="55"/>
  <c r="V24" i="55"/>
  <c r="V25" i="55"/>
  <c r="U23" i="55"/>
  <c r="V23" i="55"/>
  <c r="AC15" i="55"/>
  <c r="AB15" i="55"/>
  <c r="AD15" i="55"/>
  <c r="AC14" i="55"/>
  <c r="AB14" i="55"/>
  <c r="AD14" i="55"/>
  <c r="T14" i="55"/>
  <c r="U15" i="55"/>
  <c r="AC13" i="55"/>
  <c r="AB13" i="55"/>
  <c r="AC12" i="55"/>
  <c r="AB12" i="55"/>
  <c r="T12" i="55"/>
  <c r="U13" i="55"/>
  <c r="Y13" i="55"/>
  <c r="AA13" i="55"/>
  <c r="AC11" i="55"/>
  <c r="AB11" i="55"/>
  <c r="AD11" i="55"/>
  <c r="AC9" i="55"/>
  <c r="AB9" i="55"/>
  <c r="AD9" i="55"/>
  <c r="T8" i="55"/>
  <c r="U11" i="55"/>
  <c r="BR82" i="55"/>
  <c r="T7" i="55"/>
  <c r="AV62" i="55"/>
  <c r="DG54" i="55"/>
  <c r="BP60" i="55"/>
  <c r="V27" i="55"/>
  <c r="X28" i="55"/>
  <c r="DG65" i="55"/>
  <c r="AE13" i="55"/>
  <c r="V28" i="55"/>
  <c r="AV57" i="55"/>
  <c r="BP64" i="55"/>
  <c r="CJ64" i="55"/>
  <c r="EB65" i="55"/>
  <c r="AD12" i="55"/>
  <c r="AV79" i="55"/>
  <c r="AD13" i="55"/>
  <c r="AV63" i="55"/>
  <c r="BP70" i="55"/>
  <c r="CJ70" i="55"/>
  <c r="DG77" i="55"/>
  <c r="U8" i="55"/>
  <c r="U10" i="55"/>
  <c r="EB54" i="55"/>
  <c r="AV59" i="55"/>
  <c r="DG67" i="55"/>
  <c r="BP69" i="55"/>
  <c r="CJ69" i="55"/>
  <c r="AV76" i="55"/>
  <c r="DF81" i="55"/>
  <c r="DG82" i="55"/>
  <c r="AV53" i="55"/>
  <c r="AV56" i="55"/>
  <c r="DG64" i="55"/>
  <c r="AV66" i="55"/>
  <c r="DG70" i="55"/>
  <c r="AV72" i="55"/>
  <c r="V29" i="55"/>
  <c r="X29" i="55"/>
  <c r="AV55" i="55"/>
  <c r="AV61" i="55"/>
  <c r="AV68" i="55"/>
  <c r="DG69" i="55"/>
  <c r="AV75" i="55"/>
  <c r="AU82" i="55"/>
  <c r="AV52" i="55"/>
  <c r="DG66" i="55"/>
  <c r="AV71" i="55"/>
  <c r="AV80" i="55"/>
  <c r="DG58" i="55"/>
  <c r="DG71" i="55"/>
  <c r="DG74" i="55"/>
  <c r="EV82" i="55"/>
  <c r="EZ82" i="55"/>
  <c r="AZ82" i="55"/>
  <c r="V37" i="55"/>
  <c r="Y9" i="55"/>
  <c r="AA9" i="55"/>
  <c r="AE9" i="55"/>
  <c r="BA82" i="55"/>
  <c r="DL82" i="55"/>
  <c r="CJ58" i="55"/>
  <c r="V42" i="55"/>
  <c r="Y15" i="55"/>
  <c r="AA15" i="55"/>
  <c r="AE15" i="55"/>
  <c r="CJ54" i="55"/>
  <c r="X23" i="55"/>
  <c r="X26" i="55"/>
  <c r="V36" i="55"/>
  <c r="V8" i="55"/>
  <c r="DG51" i="55"/>
  <c r="CJ60" i="55"/>
  <c r="U12" i="55"/>
  <c r="CI81" i="55"/>
  <c r="AV54" i="55"/>
  <c r="EB55" i="55"/>
  <c r="AV58" i="55"/>
  <c r="Y11" i="55"/>
  <c r="AA11" i="55"/>
  <c r="EB57" i="55"/>
  <c r="DG57" i="55"/>
  <c r="EF82" i="55"/>
  <c r="X24" i="55"/>
  <c r="X27" i="55"/>
  <c r="EV81" i="55"/>
  <c r="EB52" i="55"/>
  <c r="DG52" i="55"/>
  <c r="CJ57" i="55"/>
  <c r="CJ75" i="55"/>
  <c r="U14" i="55"/>
  <c r="V38" i="55"/>
  <c r="AU81" i="55"/>
  <c r="AV82" i="55"/>
  <c r="EB56" i="55"/>
  <c r="DG56" i="55"/>
  <c r="BP65" i="55"/>
  <c r="AV65" i="55"/>
  <c r="X25" i="55"/>
  <c r="AV51" i="55"/>
  <c r="CJ53" i="55"/>
  <c r="EB59" i="55"/>
  <c r="DG59" i="55"/>
  <c r="AV77" i="55"/>
  <c r="BP77" i="55"/>
  <c r="BT82" i="55"/>
  <c r="EB51" i="55"/>
  <c r="DG60" i="55"/>
  <c r="EB60" i="55"/>
  <c r="EB53" i="55"/>
  <c r="DG53" i="55"/>
  <c r="EB62" i="55"/>
  <c r="DG62" i="55"/>
  <c r="CJ63" i="55"/>
  <c r="EB61" i="55"/>
  <c r="EB78" i="55"/>
  <c r="DG78" i="55"/>
  <c r="EB63" i="55"/>
  <c r="DG63" i="55"/>
  <c r="EB67" i="55"/>
  <c r="EB75" i="55"/>
  <c r="DG75" i="55"/>
  <c r="CJ79" i="55"/>
  <c r="CJ59" i="55"/>
  <c r="AV67" i="55"/>
  <c r="EB70" i="55"/>
  <c r="CJ76" i="55"/>
  <c r="CJ72" i="55"/>
  <c r="CJ80" i="55"/>
  <c r="BP74" i="55"/>
  <c r="EB79" i="55"/>
  <c r="DG79" i="55"/>
  <c r="BP78" i="55"/>
  <c r="DG68" i="55"/>
  <c r="DG72" i="55"/>
  <c r="DG76" i="55"/>
  <c r="DG80" i="55"/>
  <c r="BP81" i="55"/>
  <c r="CJ77" i="55"/>
  <c r="CJ65" i="55"/>
  <c r="EW80" i="55"/>
  <c r="EX80" i="55"/>
  <c r="EY80" i="55"/>
  <c r="EZ80" i="55"/>
  <c r="EW76" i="55"/>
  <c r="EX76" i="55"/>
  <c r="EY76" i="55"/>
  <c r="EZ76" i="55"/>
  <c r="EW72" i="55"/>
  <c r="EX72" i="55"/>
  <c r="EY72" i="55"/>
  <c r="EW68" i="55"/>
  <c r="EX68" i="55"/>
  <c r="EY68" i="55"/>
  <c r="EW82" i="55"/>
  <c r="EW77" i="55"/>
  <c r="EX77" i="55"/>
  <c r="EY77" i="55"/>
  <c r="EW78" i="55"/>
  <c r="EX78" i="55"/>
  <c r="EY78" i="55"/>
  <c r="EW79" i="55"/>
  <c r="EX79" i="55"/>
  <c r="EY79" i="55"/>
  <c r="EW75" i="55"/>
  <c r="EX75" i="55"/>
  <c r="EY75" i="55"/>
  <c r="EW71" i="55"/>
  <c r="EX71" i="55"/>
  <c r="EY71" i="55"/>
  <c r="EZ71" i="55"/>
  <c r="EW73" i="55"/>
  <c r="EX73" i="55"/>
  <c r="EY73" i="55"/>
  <c r="EZ73" i="55"/>
  <c r="EW70" i="55"/>
  <c r="EX70" i="55"/>
  <c r="EY70" i="55"/>
  <c r="EW62" i="55"/>
  <c r="EX62" i="55"/>
  <c r="EY62" i="55"/>
  <c r="EZ62" i="55"/>
  <c r="EW58" i="55"/>
  <c r="EX58" i="55"/>
  <c r="EY58" i="55"/>
  <c r="EW74" i="55"/>
  <c r="EX74" i="55"/>
  <c r="EY74" i="55"/>
  <c r="EW63" i="55"/>
  <c r="EX63" i="55"/>
  <c r="EY63" i="55"/>
  <c r="EZ63" i="55"/>
  <c r="EW59" i="55"/>
  <c r="EX59" i="55"/>
  <c r="EY59" i="55"/>
  <c r="EW69" i="55"/>
  <c r="EX69" i="55"/>
  <c r="EY69" i="55"/>
  <c r="EZ69" i="55"/>
  <c r="EW65" i="55"/>
  <c r="EX65" i="55"/>
  <c r="EY65" i="55"/>
  <c r="EW56" i="55"/>
  <c r="EX56" i="55"/>
  <c r="EY56" i="55"/>
  <c r="EW52" i="55"/>
  <c r="EX52" i="55"/>
  <c r="EY52" i="55"/>
  <c r="EW66" i="55"/>
  <c r="EX66" i="55"/>
  <c r="EY66" i="55"/>
  <c r="EZ66" i="55"/>
  <c r="EW64" i="55"/>
  <c r="EX64" i="55"/>
  <c r="EY64" i="55"/>
  <c r="EW57" i="55"/>
  <c r="EX57" i="55"/>
  <c r="EY57" i="55"/>
  <c r="EZ57" i="55"/>
  <c r="EW53" i="55"/>
  <c r="EX53" i="55"/>
  <c r="EY53" i="55"/>
  <c r="EZ53" i="55"/>
  <c r="EW61" i="55"/>
  <c r="EX61" i="55"/>
  <c r="EY61" i="55"/>
  <c r="EZ61" i="55"/>
  <c r="EW55" i="55"/>
  <c r="EX55" i="55"/>
  <c r="EY55" i="55"/>
  <c r="EZ55" i="55"/>
  <c r="EW54" i="55"/>
  <c r="EX54" i="55"/>
  <c r="EY54" i="55"/>
  <c r="V15" i="55"/>
  <c r="EW51" i="55"/>
  <c r="EW67" i="55"/>
  <c r="EX67" i="55"/>
  <c r="EY67" i="55"/>
  <c r="EW60" i="55"/>
  <c r="EX60" i="55"/>
  <c r="EY60" i="55"/>
  <c r="EZ60" i="55"/>
  <c r="EZ79" i="55"/>
  <c r="DG81" i="55"/>
  <c r="CJ74" i="55"/>
  <c r="CJ78" i="55"/>
  <c r="EZ70" i="55"/>
  <c r="EZ74" i="55"/>
  <c r="AW77" i="55"/>
  <c r="AX77" i="55"/>
  <c r="AY77" i="55"/>
  <c r="AZ77" i="55"/>
  <c r="AW73" i="55"/>
  <c r="AX73" i="55"/>
  <c r="AY73" i="55"/>
  <c r="AW69" i="55"/>
  <c r="AX69" i="55"/>
  <c r="AY69" i="55"/>
  <c r="AW78" i="55"/>
  <c r="AX78" i="55"/>
  <c r="AY78" i="55"/>
  <c r="AZ78" i="55"/>
  <c r="AW82" i="55"/>
  <c r="AW79" i="55"/>
  <c r="AX79" i="55"/>
  <c r="AY79" i="55"/>
  <c r="AW80" i="55"/>
  <c r="AX80" i="55"/>
  <c r="AY80" i="55"/>
  <c r="AZ80" i="55"/>
  <c r="AW76" i="55"/>
  <c r="AX76" i="55"/>
  <c r="AY76" i="55"/>
  <c r="AZ76" i="55"/>
  <c r="AW72" i="55"/>
  <c r="AX72" i="55"/>
  <c r="AY72" i="55"/>
  <c r="AZ72" i="55"/>
  <c r="AW70" i="55"/>
  <c r="AX70" i="55"/>
  <c r="AY70" i="55"/>
  <c r="AW68" i="55"/>
  <c r="AX68" i="55"/>
  <c r="AY68" i="55"/>
  <c r="AZ68" i="55"/>
  <c r="AW63" i="55"/>
  <c r="AX63" i="55"/>
  <c r="AY63" i="55"/>
  <c r="AW59" i="55"/>
  <c r="AX59" i="55"/>
  <c r="AY59" i="55"/>
  <c r="AZ59" i="55"/>
  <c r="AW64" i="55"/>
  <c r="AX64" i="55"/>
  <c r="AY64" i="55"/>
  <c r="AW60" i="55"/>
  <c r="AX60" i="55"/>
  <c r="AY60" i="55"/>
  <c r="AW71" i="55"/>
  <c r="AX71" i="55"/>
  <c r="AY71" i="55"/>
  <c r="AZ71" i="55"/>
  <c r="AW61" i="55"/>
  <c r="AX61" i="55"/>
  <c r="AY61" i="55"/>
  <c r="AZ61" i="55"/>
  <c r="AW57" i="55"/>
  <c r="AX57" i="55"/>
  <c r="AY57" i="55"/>
  <c r="AZ57" i="55"/>
  <c r="AW53" i="55"/>
  <c r="AX53" i="55"/>
  <c r="AY53" i="55"/>
  <c r="AZ53" i="55"/>
  <c r="AW66" i="55"/>
  <c r="AX66" i="55"/>
  <c r="AY66" i="55"/>
  <c r="AZ66" i="55"/>
  <c r="AW58" i="55"/>
  <c r="AX58" i="55"/>
  <c r="AY58" i="55"/>
  <c r="AW54" i="55"/>
  <c r="AX54" i="55"/>
  <c r="AY54" i="55"/>
  <c r="AW75" i="55"/>
  <c r="AX75" i="55"/>
  <c r="AY75" i="55"/>
  <c r="AZ75" i="55"/>
  <c r="AW65" i="55"/>
  <c r="AW62" i="55"/>
  <c r="AX62" i="55"/>
  <c r="AY62" i="55"/>
  <c r="AZ62" i="55"/>
  <c r="AW74" i="55"/>
  <c r="AX74" i="55"/>
  <c r="AY74" i="55"/>
  <c r="AW67" i="55"/>
  <c r="AX67" i="55"/>
  <c r="AY67" i="55"/>
  <c r="AZ67" i="55"/>
  <c r="AW56" i="55"/>
  <c r="AX56" i="55"/>
  <c r="AY56" i="55"/>
  <c r="AW51" i="55"/>
  <c r="V9" i="55"/>
  <c r="AW55" i="55"/>
  <c r="AX55" i="55"/>
  <c r="AY55" i="55"/>
  <c r="AZ55" i="55"/>
  <c r="AW52" i="55"/>
  <c r="AX52" i="55"/>
  <c r="AY52" i="55"/>
  <c r="AZ52" i="55"/>
  <c r="AV81" i="55"/>
  <c r="EB81" i="55"/>
  <c r="BQ77" i="55"/>
  <c r="CK77" i="55"/>
  <c r="BQ73" i="55"/>
  <c r="BQ69" i="55"/>
  <c r="BQ78" i="55"/>
  <c r="CK78" i="55"/>
  <c r="BQ74" i="55"/>
  <c r="CK74" i="55"/>
  <c r="BQ70" i="55"/>
  <c r="BQ82" i="55"/>
  <c r="BQ80" i="55"/>
  <c r="BQ76" i="55"/>
  <c r="BQ71" i="55"/>
  <c r="BQ75" i="55"/>
  <c r="BQ79" i="55"/>
  <c r="BQ72" i="55"/>
  <c r="BQ65" i="55"/>
  <c r="CK65" i="55"/>
  <c r="BQ56" i="55"/>
  <c r="BQ62" i="55"/>
  <c r="BQ59" i="55"/>
  <c r="BQ64" i="55"/>
  <c r="BQ61" i="55"/>
  <c r="BQ67" i="55"/>
  <c r="BQ66" i="55"/>
  <c r="BQ63" i="55"/>
  <c r="BQ54" i="55"/>
  <c r="BQ68" i="55"/>
  <c r="BQ58" i="55"/>
  <c r="BQ53" i="55"/>
  <c r="BQ51" i="55"/>
  <c r="V12" i="55"/>
  <c r="BQ60" i="55"/>
  <c r="BQ57" i="55"/>
  <c r="BQ55" i="55"/>
  <c r="BQ52" i="55"/>
  <c r="V11" i="55"/>
  <c r="AE11" i="55"/>
  <c r="EZ64" i="55"/>
  <c r="EZ78" i="55"/>
  <c r="AX65" i="55"/>
  <c r="AY65" i="55"/>
  <c r="ED82" i="55"/>
  <c r="Y14" i="55"/>
  <c r="AA14" i="55"/>
  <c r="V41" i="55"/>
  <c r="V40" i="55"/>
  <c r="Y12" i="55"/>
  <c r="AA12" i="55"/>
  <c r="CM47" i="55"/>
  <c r="AZ60" i="55"/>
  <c r="AW81" i="55"/>
  <c r="AZ54" i="55"/>
  <c r="BA54" i="55"/>
  <c r="BB54" i="55"/>
  <c r="AZ58" i="55"/>
  <c r="BA58" i="55"/>
  <c r="BB58" i="55"/>
  <c r="DH82" i="55"/>
  <c r="DH77" i="55"/>
  <c r="DI77" i="55"/>
  <c r="DJ77" i="55"/>
  <c r="DH73" i="55"/>
  <c r="DI73" i="55"/>
  <c r="DJ73" i="55"/>
  <c r="DH69" i="55"/>
  <c r="DI69" i="55"/>
  <c r="DJ69" i="55"/>
  <c r="DH78" i="55"/>
  <c r="DI78" i="55"/>
  <c r="DJ78" i="55"/>
  <c r="DH74" i="55"/>
  <c r="DI74" i="55"/>
  <c r="DJ74" i="55"/>
  <c r="DH70" i="55"/>
  <c r="DI70" i="55"/>
  <c r="DJ70" i="55"/>
  <c r="DH66" i="55"/>
  <c r="DI66" i="55"/>
  <c r="DJ66" i="55"/>
  <c r="DH79" i="55"/>
  <c r="DI79" i="55"/>
  <c r="DJ79" i="55"/>
  <c r="DH76" i="55"/>
  <c r="DI76" i="55"/>
  <c r="DJ76" i="55"/>
  <c r="DH68" i="55"/>
  <c r="DI68" i="55"/>
  <c r="DJ68" i="55"/>
  <c r="DH80" i="55"/>
  <c r="DI80" i="55"/>
  <c r="DJ80" i="55"/>
  <c r="DH67" i="55"/>
  <c r="DI67" i="55"/>
  <c r="DJ67" i="55"/>
  <c r="DH75" i="55"/>
  <c r="DI75" i="55"/>
  <c r="DJ75" i="55"/>
  <c r="DH72" i="55"/>
  <c r="DI72" i="55"/>
  <c r="DJ72" i="55"/>
  <c r="DH71" i="55"/>
  <c r="DI71" i="55"/>
  <c r="DJ71" i="55"/>
  <c r="DH61" i="55"/>
  <c r="DI61" i="55"/>
  <c r="DJ61" i="55"/>
  <c r="DH56" i="55"/>
  <c r="DI56" i="55"/>
  <c r="DJ56" i="55"/>
  <c r="DH63" i="55"/>
  <c r="DI63" i="55"/>
  <c r="DJ63" i="55"/>
  <c r="DH60" i="55"/>
  <c r="DI60" i="55"/>
  <c r="DJ60" i="55"/>
  <c r="DH65" i="55"/>
  <c r="DI65" i="55"/>
  <c r="DJ65" i="55"/>
  <c r="DH62" i="55"/>
  <c r="DI62" i="55"/>
  <c r="DJ62" i="55"/>
  <c r="DH64" i="55"/>
  <c r="DI64" i="55"/>
  <c r="DJ64" i="55"/>
  <c r="DH59" i="55"/>
  <c r="DI59" i="55"/>
  <c r="DJ59" i="55"/>
  <c r="DH55" i="55"/>
  <c r="DI55" i="55"/>
  <c r="DJ55" i="55"/>
  <c r="DH52" i="55"/>
  <c r="DI52" i="55"/>
  <c r="DJ52" i="55"/>
  <c r="DH57" i="55"/>
  <c r="DI57" i="55"/>
  <c r="DJ57" i="55"/>
  <c r="DH54" i="55"/>
  <c r="DI54" i="55"/>
  <c r="DJ54" i="55"/>
  <c r="V13" i="55"/>
  <c r="X16" i="55"/>
  <c r="DH51" i="55"/>
  <c r="DH58" i="55"/>
  <c r="DI58" i="55"/>
  <c r="DJ58" i="55"/>
  <c r="DH53" i="55"/>
  <c r="DI53" i="55"/>
  <c r="DJ53" i="55"/>
  <c r="CK52" i="55"/>
  <c r="CL52" i="55"/>
  <c r="CM52" i="55"/>
  <c r="CN52" i="55"/>
  <c r="BR52" i="55"/>
  <c r="BS52" i="55"/>
  <c r="CK55" i="55"/>
  <c r="CL55" i="55"/>
  <c r="CM55" i="55"/>
  <c r="CN55" i="55"/>
  <c r="BR55" i="55"/>
  <c r="BS55" i="55"/>
  <c r="CK54" i="55"/>
  <c r="CL54" i="55"/>
  <c r="CM54" i="55"/>
  <c r="BR54" i="55"/>
  <c r="BS54" i="55"/>
  <c r="EC82" i="55"/>
  <c r="EC77" i="55"/>
  <c r="ED77" i="55"/>
  <c r="EE77" i="55"/>
  <c r="EC73" i="55"/>
  <c r="ED73" i="55"/>
  <c r="EE73" i="55"/>
  <c r="EC69" i="55"/>
  <c r="ED69" i="55"/>
  <c r="EE69" i="55"/>
  <c r="EF69" i="55"/>
  <c r="EC78" i="55"/>
  <c r="ED78" i="55"/>
  <c r="EE78" i="55"/>
  <c r="EF78" i="55"/>
  <c r="EC74" i="55"/>
  <c r="ED74" i="55"/>
  <c r="EE74" i="55"/>
  <c r="EF74" i="55"/>
  <c r="EC70" i="55"/>
  <c r="ED70" i="55"/>
  <c r="EE70" i="55"/>
  <c r="EF70" i="55"/>
  <c r="EC66" i="55"/>
  <c r="ED66" i="55"/>
  <c r="EE66" i="55"/>
  <c r="EC80" i="55"/>
  <c r="ED80" i="55"/>
  <c r="EE80" i="55"/>
  <c r="EF80" i="55"/>
  <c r="EC72" i="55"/>
  <c r="ED72" i="55"/>
  <c r="EE72" i="55"/>
  <c r="EC75" i="55"/>
  <c r="ED75" i="55"/>
  <c r="EE75" i="55"/>
  <c r="EF75" i="55"/>
  <c r="EC71" i="55"/>
  <c r="ED71" i="55"/>
  <c r="EE71" i="55"/>
  <c r="EF71" i="55"/>
  <c r="EC79" i="55"/>
  <c r="ED79" i="55"/>
  <c r="EE79" i="55"/>
  <c r="EC64" i="55"/>
  <c r="ED64" i="55"/>
  <c r="EE64" i="55"/>
  <c r="EF64" i="55"/>
  <c r="EC56" i="55"/>
  <c r="ED56" i="55"/>
  <c r="EE56" i="55"/>
  <c r="EF56" i="55"/>
  <c r="EC76" i="55"/>
  <c r="ED76" i="55"/>
  <c r="EE76" i="55"/>
  <c r="EC67" i="55"/>
  <c r="ED67" i="55"/>
  <c r="EE67" i="55"/>
  <c r="EF67" i="55"/>
  <c r="EC61" i="55"/>
  <c r="ED61" i="55"/>
  <c r="EE61" i="55"/>
  <c r="EF61" i="55"/>
  <c r="EC63" i="55"/>
  <c r="ED63" i="55"/>
  <c r="EE63" i="55"/>
  <c r="EF63" i="55"/>
  <c r="EC68" i="55"/>
  <c r="ED68" i="55"/>
  <c r="EE68" i="55"/>
  <c r="EC65" i="55"/>
  <c r="ED65" i="55"/>
  <c r="EE65" i="55"/>
  <c r="EF65" i="55"/>
  <c r="EC51" i="55"/>
  <c r="EC53" i="55"/>
  <c r="ED53" i="55"/>
  <c r="EE53" i="55"/>
  <c r="EF53" i="55"/>
  <c r="EC62" i="55"/>
  <c r="ED62" i="55"/>
  <c r="EE62" i="55"/>
  <c r="EC58" i="55"/>
  <c r="ED58" i="55"/>
  <c r="EE58" i="55"/>
  <c r="V14" i="55"/>
  <c r="EC55" i="55"/>
  <c r="ED55" i="55"/>
  <c r="EE55" i="55"/>
  <c r="EF55" i="55"/>
  <c r="EC52" i="55"/>
  <c r="ED52" i="55"/>
  <c r="EE52" i="55"/>
  <c r="EC60" i="55"/>
  <c r="ED60" i="55"/>
  <c r="EE60" i="55"/>
  <c r="EF60" i="55"/>
  <c r="EC54" i="55"/>
  <c r="ED54" i="55"/>
  <c r="EE54" i="55"/>
  <c r="EF54" i="55"/>
  <c r="EC59" i="55"/>
  <c r="ED59" i="55"/>
  <c r="EE59" i="55"/>
  <c r="EF59" i="55"/>
  <c r="EC57" i="55"/>
  <c r="ED57" i="55"/>
  <c r="EE57" i="55"/>
  <c r="EF57" i="55"/>
  <c r="CK57" i="55"/>
  <c r="CL57" i="55"/>
  <c r="CM57" i="55"/>
  <c r="BR57" i="55"/>
  <c r="BS57" i="55"/>
  <c r="CK63" i="55"/>
  <c r="CL63" i="55"/>
  <c r="CM63" i="55"/>
  <c r="CN63" i="55"/>
  <c r="BR63" i="55"/>
  <c r="BS63" i="55"/>
  <c r="CK70" i="55"/>
  <c r="CL70" i="55"/>
  <c r="CM70" i="55"/>
  <c r="CN70" i="55"/>
  <c r="BR70" i="55"/>
  <c r="BS70" i="55"/>
  <c r="X9" i="55"/>
  <c r="X12" i="55"/>
  <c r="X11" i="55"/>
  <c r="EZ67" i="55"/>
  <c r="FA67" i="55"/>
  <c r="FA64" i="55"/>
  <c r="FA74" i="55"/>
  <c r="FA78" i="55"/>
  <c r="BA59" i="55"/>
  <c r="BB59" i="55"/>
  <c r="CL78" i="55"/>
  <c r="CM78" i="55"/>
  <c r="CN78" i="55"/>
  <c r="EW81" i="55"/>
  <c r="EX82" i="55"/>
  <c r="EX51" i="55"/>
  <c r="FA66" i="55"/>
  <c r="EZ77" i="55"/>
  <c r="FA77" i="55"/>
  <c r="AE14" i="55"/>
  <c r="EF73" i="55"/>
  <c r="EF66" i="55"/>
  <c r="EF79" i="55"/>
  <c r="EF68" i="55"/>
  <c r="EF52" i="55"/>
  <c r="EF76" i="55"/>
  <c r="EF58" i="55"/>
  <c r="CK66" i="55"/>
  <c r="CL66" i="55"/>
  <c r="CM66" i="55"/>
  <c r="BR66" i="55"/>
  <c r="BS66" i="55"/>
  <c r="CK67" i="55"/>
  <c r="CL67" i="55"/>
  <c r="CM67" i="55"/>
  <c r="CN67" i="55"/>
  <c r="BR67" i="55"/>
  <c r="BS67" i="55"/>
  <c r="CK79" i="55"/>
  <c r="CL79" i="55"/>
  <c r="CM79" i="55"/>
  <c r="CN79" i="55"/>
  <c r="BR79" i="55"/>
  <c r="BS79" i="55"/>
  <c r="BA66" i="55"/>
  <c r="BB66" i="55"/>
  <c r="BA78" i="55"/>
  <c r="BB78" i="55"/>
  <c r="BR78" i="55"/>
  <c r="BS78" i="55"/>
  <c r="FA62" i="55"/>
  <c r="EZ52" i="55"/>
  <c r="FA52" i="55"/>
  <c r="CL77" i="55"/>
  <c r="CM77" i="55"/>
  <c r="BQ81" i="55"/>
  <c r="CK51" i="55"/>
  <c r="BR51" i="55"/>
  <c r="CK61" i="55"/>
  <c r="CL61" i="55"/>
  <c r="CM61" i="55"/>
  <c r="BR61" i="55"/>
  <c r="BS61" i="55"/>
  <c r="CK75" i="55"/>
  <c r="CL75" i="55"/>
  <c r="CM75" i="55"/>
  <c r="CN75" i="55"/>
  <c r="BR75" i="55"/>
  <c r="BS75" i="55"/>
  <c r="CK69" i="55"/>
  <c r="CL69" i="55"/>
  <c r="CM69" i="55"/>
  <c r="BR69" i="55"/>
  <c r="BS69" i="55"/>
  <c r="BA53" i="55"/>
  <c r="BB53" i="55"/>
  <c r="BA68" i="55"/>
  <c r="BB68" i="55"/>
  <c r="EZ54" i="55"/>
  <c r="FA54" i="55"/>
  <c r="EZ56" i="55"/>
  <c r="FA56" i="55"/>
  <c r="FA70" i="55"/>
  <c r="EZ68" i="55"/>
  <c r="FA68" i="55"/>
  <c r="BR77" i="55"/>
  <c r="BS77" i="55"/>
  <c r="CK71" i="55"/>
  <c r="CL71" i="55"/>
  <c r="CM71" i="55"/>
  <c r="CN71" i="55"/>
  <c r="BR71" i="55"/>
  <c r="BS71" i="55"/>
  <c r="AZ74" i="55"/>
  <c r="BA74" i="55"/>
  <c r="BB74" i="55"/>
  <c r="FA55" i="55"/>
  <c r="EZ65" i="55"/>
  <c r="FA65" i="55"/>
  <c r="FA73" i="55"/>
  <c r="AZ73" i="55"/>
  <c r="BA73" i="55"/>
  <c r="BB73" i="55"/>
  <c r="CK72" i="55"/>
  <c r="CL72" i="55"/>
  <c r="CM72" i="55"/>
  <c r="BR72" i="55"/>
  <c r="BS72" i="55"/>
  <c r="CK64" i="55"/>
  <c r="CL64" i="55"/>
  <c r="CM64" i="55"/>
  <c r="BR64" i="55"/>
  <c r="BS64" i="55"/>
  <c r="CK73" i="55"/>
  <c r="CL73" i="55"/>
  <c r="CM73" i="55"/>
  <c r="CN73" i="55"/>
  <c r="BR73" i="55"/>
  <c r="BS73" i="55"/>
  <c r="BA67" i="55"/>
  <c r="BB67" i="55"/>
  <c r="BA57" i="55"/>
  <c r="BB57" i="55"/>
  <c r="AE12" i="55"/>
  <c r="CO82" i="55"/>
  <c r="CN57" i="55"/>
  <c r="CN64" i="55"/>
  <c r="CN69" i="55"/>
  <c r="CN66" i="55"/>
  <c r="CN54" i="55"/>
  <c r="CN72" i="55"/>
  <c r="CN77" i="55"/>
  <c r="CN62" i="55"/>
  <c r="AZ70" i="55"/>
  <c r="BA70" i="55"/>
  <c r="BB70" i="55"/>
  <c r="CK58" i="55"/>
  <c r="CL58" i="55"/>
  <c r="CM58" i="55"/>
  <c r="BR58" i="55"/>
  <c r="BS58" i="55"/>
  <c r="CK59" i="55"/>
  <c r="CL59" i="55"/>
  <c r="CM59" i="55"/>
  <c r="CN59" i="55"/>
  <c r="BR59" i="55"/>
  <c r="BS59" i="55"/>
  <c r="CK76" i="55"/>
  <c r="CL76" i="55"/>
  <c r="CM76" i="55"/>
  <c r="CN76" i="55"/>
  <c r="BR76" i="55"/>
  <c r="BS76" i="55"/>
  <c r="AX51" i="55"/>
  <c r="BA62" i="55"/>
  <c r="BB62" i="55"/>
  <c r="BA61" i="55"/>
  <c r="BB61" i="55"/>
  <c r="BA72" i="55"/>
  <c r="BB72" i="55"/>
  <c r="EZ72" i="55"/>
  <c r="FA72" i="55"/>
  <c r="CL74" i="55"/>
  <c r="CM74" i="55"/>
  <c r="CN74" i="55"/>
  <c r="AZ69" i="55"/>
  <c r="BA69" i="55"/>
  <c r="BB69" i="55"/>
  <c r="FA61" i="55"/>
  <c r="FA69" i="55"/>
  <c r="FA71" i="55"/>
  <c r="FA76" i="55"/>
  <c r="BR65" i="55"/>
  <c r="BS65" i="55"/>
  <c r="AZ64" i="55"/>
  <c r="BA64" i="55"/>
  <c r="BB64" i="55"/>
  <c r="CK60" i="55"/>
  <c r="CL60" i="55"/>
  <c r="CM60" i="55"/>
  <c r="BR60" i="55"/>
  <c r="BS60" i="55"/>
  <c r="AZ65" i="55"/>
  <c r="BA65" i="55"/>
  <c r="BB65" i="55"/>
  <c r="CK68" i="55"/>
  <c r="CL68" i="55"/>
  <c r="CM68" i="55"/>
  <c r="CN68" i="55"/>
  <c r="BR68" i="55"/>
  <c r="BS68" i="55"/>
  <c r="CK62" i="55"/>
  <c r="CL62" i="55"/>
  <c r="CM62" i="55"/>
  <c r="BR62" i="55"/>
  <c r="BS62" i="55"/>
  <c r="CK80" i="55"/>
  <c r="CL80" i="55"/>
  <c r="CM80" i="55"/>
  <c r="CN80" i="55"/>
  <c r="BR80" i="55"/>
  <c r="BS80" i="55"/>
  <c r="AX82" i="55"/>
  <c r="BA52" i="55"/>
  <c r="BB52" i="55"/>
  <c r="BA71" i="55"/>
  <c r="BB71" i="55"/>
  <c r="BA76" i="55"/>
  <c r="BB76" i="55"/>
  <c r="AZ63" i="55"/>
  <c r="BA63" i="55"/>
  <c r="BB63" i="55"/>
  <c r="EZ58" i="55"/>
  <c r="FA58" i="55"/>
  <c r="BR74" i="55"/>
  <c r="BS74" i="55"/>
  <c r="FA53" i="55"/>
  <c r="EZ59" i="55"/>
  <c r="FA59" i="55"/>
  <c r="FA80" i="55"/>
  <c r="CL65" i="55"/>
  <c r="CM65" i="55"/>
  <c r="AZ56" i="55"/>
  <c r="BA56" i="55"/>
  <c r="BB56" i="55"/>
  <c r="CJ81" i="55"/>
  <c r="CK53" i="55"/>
  <c r="CL53" i="55"/>
  <c r="CM53" i="55"/>
  <c r="CN53" i="55"/>
  <c r="BR53" i="55"/>
  <c r="BS53" i="55"/>
  <c r="CK56" i="55"/>
  <c r="CL56" i="55"/>
  <c r="CM56" i="55"/>
  <c r="CN56" i="55"/>
  <c r="BR56" i="55"/>
  <c r="BS56" i="55"/>
  <c r="BA55" i="55"/>
  <c r="BB55" i="55"/>
  <c r="BA75" i="55"/>
  <c r="BB75" i="55"/>
  <c r="BA60" i="55"/>
  <c r="BB60" i="55"/>
  <c r="BA80" i="55"/>
  <c r="BB80" i="55"/>
  <c r="AZ79" i="55"/>
  <c r="BA79" i="55"/>
  <c r="BB79" i="55"/>
  <c r="BA77" i="55"/>
  <c r="BB77" i="55"/>
  <c r="FA60" i="55"/>
  <c r="FA57" i="55"/>
  <c r="FA63" i="55"/>
  <c r="FA79" i="55"/>
  <c r="EZ75" i="55"/>
  <c r="FA75" i="55"/>
  <c r="DK55" i="55"/>
  <c r="X13" i="55"/>
  <c r="DK52" i="55"/>
  <c r="X15" i="55"/>
  <c r="DK54" i="55"/>
  <c r="AX81" i="55"/>
  <c r="AY82" i="55"/>
  <c r="AY51" i="55"/>
  <c r="BT74" i="55"/>
  <c r="BU74" i="55"/>
  <c r="BV74" i="55"/>
  <c r="CO80" i="55"/>
  <c r="CO74" i="55"/>
  <c r="BT59" i="55"/>
  <c r="BU59" i="55"/>
  <c r="BV59" i="55"/>
  <c r="CO73" i="55"/>
  <c r="BT77" i="55"/>
  <c r="BU77" i="55"/>
  <c r="BV77" i="55"/>
  <c r="BT78" i="55"/>
  <c r="BU78" i="55"/>
  <c r="BV78" i="55"/>
  <c r="CO67" i="55"/>
  <c r="CO78" i="55"/>
  <c r="CO70" i="55"/>
  <c r="EG60" i="55"/>
  <c r="EG65" i="55"/>
  <c r="EG79" i="55"/>
  <c r="EG78" i="55"/>
  <c r="CO55" i="55"/>
  <c r="DK57" i="55"/>
  <c r="DK63" i="55"/>
  <c r="DK68" i="55"/>
  <c r="DK73" i="55"/>
  <c r="BT62" i="55"/>
  <c r="BU62" i="55"/>
  <c r="BV62" i="55"/>
  <c r="CO59" i="55"/>
  <c r="BT64" i="55"/>
  <c r="BU64" i="55"/>
  <c r="BV64" i="55"/>
  <c r="BR81" i="55"/>
  <c r="BS82" i="55"/>
  <c r="BS51" i="55"/>
  <c r="BT66" i="55"/>
  <c r="BU66" i="55"/>
  <c r="BV66" i="55"/>
  <c r="CP66" i="55"/>
  <c r="BT63" i="55"/>
  <c r="BU63" i="55"/>
  <c r="BV63" i="55"/>
  <c r="EG52" i="55"/>
  <c r="EG68" i="55"/>
  <c r="EG71" i="55"/>
  <c r="EG69" i="55"/>
  <c r="BT52" i="55"/>
  <c r="BU52" i="55"/>
  <c r="BV52" i="55"/>
  <c r="CP52" i="55"/>
  <c r="DL52" i="55"/>
  <c r="DM52" i="55"/>
  <c r="DK56" i="55"/>
  <c r="DK76" i="55"/>
  <c r="DK77" i="55"/>
  <c r="CO56" i="55"/>
  <c r="BT65" i="55"/>
  <c r="BU65" i="55"/>
  <c r="BV65" i="55"/>
  <c r="BT58" i="55"/>
  <c r="BU58" i="55"/>
  <c r="BV58" i="55"/>
  <c r="CO64" i="55"/>
  <c r="CK81" i="55"/>
  <c r="CL51" i="55"/>
  <c r="CO66" i="55"/>
  <c r="CO63" i="55"/>
  <c r="EG55" i="55"/>
  <c r="EG63" i="55"/>
  <c r="EG75" i="55"/>
  <c r="EG73" i="55"/>
  <c r="CO52" i="55"/>
  <c r="DL55" i="55"/>
  <c r="DM55" i="55"/>
  <c r="DK61" i="55"/>
  <c r="DK79" i="55"/>
  <c r="CO62" i="55"/>
  <c r="CN65" i="55"/>
  <c r="CO65" i="55"/>
  <c r="BT72" i="55"/>
  <c r="BU72" i="55"/>
  <c r="BV72" i="55"/>
  <c r="BT57" i="55"/>
  <c r="BU57" i="55"/>
  <c r="BV57" i="55"/>
  <c r="EG61" i="55"/>
  <c r="DK53" i="55"/>
  <c r="DK59" i="55"/>
  <c r="DK71" i="55"/>
  <c r="DK66" i="55"/>
  <c r="BT68" i="55"/>
  <c r="BU68" i="55"/>
  <c r="BV68" i="55"/>
  <c r="BT69" i="55"/>
  <c r="BU69" i="55"/>
  <c r="BV69" i="55"/>
  <c r="BU56" i="55"/>
  <c r="BV56" i="55"/>
  <c r="CP56" i="55"/>
  <c r="BT56" i="55"/>
  <c r="CO68" i="55"/>
  <c r="CN61" i="55"/>
  <c r="CO61" i="55"/>
  <c r="CN58" i="55"/>
  <c r="CO58" i="55"/>
  <c r="CO72" i="55"/>
  <c r="CO69" i="55"/>
  <c r="CO77" i="55"/>
  <c r="EF77" i="55"/>
  <c r="EG77" i="55"/>
  <c r="X14" i="55"/>
  <c r="CO57" i="55"/>
  <c r="EG58" i="55"/>
  <c r="EG67" i="55"/>
  <c r="EG80" i="55"/>
  <c r="DK58" i="55"/>
  <c r="DK64" i="55"/>
  <c r="DK72" i="55"/>
  <c r="DK70" i="55"/>
  <c r="EG76" i="55"/>
  <c r="EG66" i="55"/>
  <c r="BT54" i="55"/>
  <c r="BU54" i="55"/>
  <c r="BV54" i="55"/>
  <c r="DH81" i="55"/>
  <c r="DI82" i="55"/>
  <c r="DI51" i="55"/>
  <c r="DK62" i="55"/>
  <c r="DK75" i="55"/>
  <c r="DK74" i="55"/>
  <c r="BT79" i="55"/>
  <c r="BU79" i="55"/>
  <c r="BV79" i="55"/>
  <c r="CP79" i="55"/>
  <c r="EG57" i="55"/>
  <c r="BT53" i="55"/>
  <c r="BU53" i="55"/>
  <c r="BV53" i="55"/>
  <c r="BT60" i="55"/>
  <c r="BU60" i="55"/>
  <c r="BV60" i="55"/>
  <c r="BT76" i="55"/>
  <c r="BU76" i="55"/>
  <c r="BV76" i="55"/>
  <c r="BT71" i="55"/>
  <c r="BU71" i="55"/>
  <c r="BV71" i="55"/>
  <c r="CO75" i="55"/>
  <c r="CO79" i="55"/>
  <c r="EF72" i="55"/>
  <c r="EG72" i="55"/>
  <c r="EX81" i="55"/>
  <c r="EY82" i="55"/>
  <c r="EY51" i="55"/>
  <c r="EG59" i="55"/>
  <c r="EG53" i="55"/>
  <c r="EG56" i="55"/>
  <c r="EG70" i="55"/>
  <c r="CO54" i="55"/>
  <c r="DK65" i="55"/>
  <c r="DK67" i="55"/>
  <c r="DK78" i="55"/>
  <c r="BT75" i="55"/>
  <c r="BU75" i="55"/>
  <c r="BV75" i="55"/>
  <c r="CO53" i="55"/>
  <c r="BT80" i="55"/>
  <c r="BU80" i="55"/>
  <c r="BV80" i="55"/>
  <c r="CO76" i="55"/>
  <c r="CN60" i="55"/>
  <c r="CO60" i="55"/>
  <c r="BT73" i="55"/>
  <c r="BU73" i="55"/>
  <c r="BV73" i="55"/>
  <c r="CP73" i="55"/>
  <c r="CO71" i="55"/>
  <c r="BT61" i="55"/>
  <c r="BU61" i="55"/>
  <c r="BV61" i="55"/>
  <c r="BT67" i="55"/>
  <c r="BU67" i="55"/>
  <c r="BV67" i="55"/>
  <c r="EF62" i="55"/>
  <c r="EG62" i="55"/>
  <c r="BT70" i="55"/>
  <c r="BU70" i="55"/>
  <c r="BV70" i="55"/>
  <c r="CP70" i="55"/>
  <c r="EG54" i="55"/>
  <c r="EC81" i="55"/>
  <c r="ED51" i="55"/>
  <c r="EG64" i="55"/>
  <c r="EG74" i="55"/>
  <c r="BT55" i="55"/>
  <c r="BU55" i="55"/>
  <c r="BV55" i="55"/>
  <c r="DL54" i="55"/>
  <c r="DM54" i="55"/>
  <c r="DK60" i="55"/>
  <c r="DK80" i="55"/>
  <c r="DK69" i="55"/>
  <c r="CP78" i="55"/>
  <c r="CP64" i="55"/>
  <c r="CP55" i="55"/>
  <c r="DN55" i="55"/>
  <c r="EH55" i="55"/>
  <c r="FB55" i="55"/>
  <c r="CP53" i="55"/>
  <c r="CP54" i="55"/>
  <c r="DN54" i="55"/>
  <c r="EH54" i="55"/>
  <c r="FB54" i="55"/>
  <c r="CP75" i="55"/>
  <c r="CP65" i="55"/>
  <c r="CP61" i="55"/>
  <c r="CP74" i="55"/>
  <c r="CP67" i="55"/>
  <c r="CP80" i="55"/>
  <c r="CP71" i="55"/>
  <c r="CP69" i="55"/>
  <c r="CP62" i="55"/>
  <c r="CP77" i="55"/>
  <c r="CP76" i="55"/>
  <c r="CP68" i="55"/>
  <c r="CP57" i="55"/>
  <c r="CP60" i="55"/>
  <c r="CP72" i="55"/>
  <c r="CP63" i="55"/>
  <c r="CP59" i="55"/>
  <c r="CP58" i="55"/>
  <c r="DN52" i="55"/>
  <c r="EH52" i="55"/>
  <c r="FB52" i="55"/>
  <c r="DL78" i="55"/>
  <c r="DM78" i="55"/>
  <c r="DN78" i="55"/>
  <c r="EH78" i="55"/>
  <c r="FB78" i="55"/>
  <c r="DL77" i="55"/>
  <c r="DM77" i="55"/>
  <c r="EY81" i="55"/>
  <c r="EZ81" i="55"/>
  <c r="DL76" i="55"/>
  <c r="DM76" i="55"/>
  <c r="BS81" i="55"/>
  <c r="BT51" i="55"/>
  <c r="BT81" i="55"/>
  <c r="DL73" i="55"/>
  <c r="DM73" i="55"/>
  <c r="DN73" i="55"/>
  <c r="EH73" i="55"/>
  <c r="FB73" i="55"/>
  <c r="AY81" i="55"/>
  <c r="AZ51" i="55"/>
  <c r="AZ81" i="55"/>
  <c r="DL69" i="55"/>
  <c r="DM69" i="55"/>
  <c r="DN69" i="55"/>
  <c r="EH69" i="55"/>
  <c r="FB69" i="55"/>
  <c r="DL80" i="55"/>
  <c r="DM80" i="55"/>
  <c r="DN80" i="55"/>
  <c r="EH80" i="55"/>
  <c r="FB80" i="55"/>
  <c r="ED81" i="55"/>
  <c r="EE82" i="55"/>
  <c r="EE51" i="55"/>
  <c r="DL75" i="55"/>
  <c r="DM75" i="55"/>
  <c r="DL66" i="55"/>
  <c r="DM66" i="55"/>
  <c r="DN66" i="55"/>
  <c r="EH66" i="55"/>
  <c r="FB66" i="55"/>
  <c r="DL79" i="55"/>
  <c r="DM79" i="55"/>
  <c r="DN79" i="55"/>
  <c r="EH79" i="55"/>
  <c r="FB79" i="55"/>
  <c r="DL56" i="55"/>
  <c r="DM56" i="55"/>
  <c r="DN56" i="55"/>
  <c r="EH56" i="55"/>
  <c r="FB56" i="55"/>
  <c r="DL68" i="55"/>
  <c r="DM68" i="55"/>
  <c r="DN68" i="55"/>
  <c r="EH68" i="55"/>
  <c r="FB68" i="55"/>
  <c r="DL60" i="55"/>
  <c r="DM60" i="55"/>
  <c r="DN60" i="55"/>
  <c r="EH60" i="55"/>
  <c r="FB60" i="55"/>
  <c r="DL62" i="55"/>
  <c r="DM62" i="55"/>
  <c r="DL71" i="55"/>
  <c r="DM71" i="55"/>
  <c r="DL61" i="55"/>
  <c r="DM61" i="55"/>
  <c r="DL63" i="55"/>
  <c r="DM63" i="55"/>
  <c r="DN63" i="55"/>
  <c r="EH63" i="55"/>
  <c r="FB63" i="55"/>
  <c r="DL67" i="55"/>
  <c r="DM67" i="55"/>
  <c r="DN67" i="55"/>
  <c r="EH67" i="55"/>
  <c r="FB67" i="55"/>
  <c r="DL74" i="55"/>
  <c r="DM74" i="55"/>
  <c r="DN74" i="55"/>
  <c r="EH74" i="55"/>
  <c r="FB74" i="55"/>
  <c r="DL59" i="55"/>
  <c r="DM59" i="55"/>
  <c r="DL57" i="55"/>
  <c r="DM57" i="55"/>
  <c r="DN57" i="55"/>
  <c r="EH57" i="55"/>
  <c r="FB57" i="55"/>
  <c r="DL58" i="55"/>
  <c r="DM58" i="55"/>
  <c r="DL65" i="55"/>
  <c r="DM65" i="55"/>
  <c r="DL70" i="55"/>
  <c r="DM70" i="55"/>
  <c r="DN70" i="55"/>
  <c r="EH70" i="55"/>
  <c r="FB70" i="55"/>
  <c r="DI81" i="55"/>
  <c r="DJ82" i="55"/>
  <c r="DJ51" i="55"/>
  <c r="DL72" i="55"/>
  <c r="DM72" i="55"/>
  <c r="DN72" i="55"/>
  <c r="EH72" i="55"/>
  <c r="FB72" i="55"/>
  <c r="DM64" i="55"/>
  <c r="DN64" i="55"/>
  <c r="EH64" i="55"/>
  <c r="FB64" i="55"/>
  <c r="DL64" i="55"/>
  <c r="DL53" i="55"/>
  <c r="DM53" i="55"/>
  <c r="CL81" i="55"/>
  <c r="CM51" i="55"/>
  <c r="DN76" i="55"/>
  <c r="EH76" i="55"/>
  <c r="FB76" i="55"/>
  <c r="FA51" i="55"/>
  <c r="FA81" i="55"/>
  <c r="DN61" i="55"/>
  <c r="EH61" i="55"/>
  <c r="FB61" i="55"/>
  <c r="DN77" i="55"/>
  <c r="EH77" i="55"/>
  <c r="FB77" i="55"/>
  <c r="DN65" i="55"/>
  <c r="EH65" i="55"/>
  <c r="FB65" i="55"/>
  <c r="DN53" i="55"/>
  <c r="EH53" i="55"/>
  <c r="FB53" i="55"/>
  <c r="DN71" i="55"/>
  <c r="EH71" i="55"/>
  <c r="FB71" i="55"/>
  <c r="FA82" i="55"/>
  <c r="DN75" i="55"/>
  <c r="EH75" i="55"/>
  <c r="FB75" i="55"/>
  <c r="DN62" i="55"/>
  <c r="EH62" i="55"/>
  <c r="FB62" i="55"/>
  <c r="BU82" i="55"/>
  <c r="DN59" i="55"/>
  <c r="EH59" i="55"/>
  <c r="FB59" i="55"/>
  <c r="BU51" i="55"/>
  <c r="BU81" i="55"/>
  <c r="DJ81" i="55"/>
  <c r="DK51" i="55"/>
  <c r="DN58" i="55"/>
  <c r="EH58" i="55"/>
  <c r="FB58" i="55"/>
  <c r="EE81" i="55"/>
  <c r="EF51" i="55"/>
  <c r="EF81" i="55"/>
  <c r="BA51" i="55"/>
  <c r="CM81" i="55"/>
  <c r="CN51" i="55"/>
  <c r="CN81" i="55"/>
  <c r="CO51" i="55"/>
  <c r="CO81" i="55"/>
  <c r="EG51" i="55"/>
  <c r="EG81" i="55"/>
  <c r="EG82" i="55"/>
  <c r="BA81" i="55"/>
  <c r="BB82" i="55"/>
  <c r="BB51" i="55"/>
  <c r="DK81" i="55"/>
  <c r="DL51" i="55"/>
  <c r="DL81" i="55"/>
  <c r="DK82" i="55"/>
  <c r="BB81" i="55"/>
  <c r="BV82" i="55"/>
  <c r="BV51" i="55"/>
  <c r="DM82" i="55"/>
  <c r="DM51" i="55"/>
  <c r="DM81" i="55"/>
  <c r="BV81" i="55"/>
  <c r="CP82" i="55"/>
  <c r="CP51" i="55"/>
  <c r="CP81" i="55"/>
  <c r="DN82" i="55"/>
  <c r="DN51" i="55"/>
  <c r="DN81" i="55"/>
  <c r="EH82" i="55"/>
  <c r="EH51" i="55"/>
  <c r="EH81" i="55"/>
  <c r="FB82" i="55"/>
  <c r="FB51" i="55"/>
  <c r="FB81" i="55"/>
  <c r="DN69" i="59" l="1"/>
  <c r="EH69" i="59" s="1"/>
  <c r="FB69" i="59" s="1"/>
  <c r="FV69" i="59" s="1"/>
  <c r="GP69" i="59" s="1"/>
  <c r="HJ69" i="59" s="1"/>
  <c r="ID69" i="59" s="1"/>
  <c r="IX69" i="59" s="1"/>
  <c r="DN58" i="59"/>
  <c r="EH58" i="59" s="1"/>
  <c r="FB58" i="59" s="1"/>
  <c r="FV58" i="59" s="1"/>
  <c r="GP58" i="59" s="1"/>
  <c r="HJ58" i="59" s="1"/>
  <c r="ID58" i="59" s="1"/>
  <c r="IX58" i="59" s="1"/>
  <c r="DN52" i="59"/>
  <c r="EH52" i="59" s="1"/>
  <c r="FB52" i="59" s="1"/>
  <c r="FV52" i="59" s="1"/>
  <c r="GP52" i="59" s="1"/>
  <c r="HJ52" i="59" s="1"/>
  <c r="ID52" i="59" s="1"/>
  <c r="IX52" i="59" s="1"/>
  <c r="HI90" i="59"/>
  <c r="DN56" i="59"/>
  <c r="EH56" i="59" s="1"/>
  <c r="FB56" i="59" s="1"/>
  <c r="FV56" i="59" s="1"/>
  <c r="GP56" i="59" s="1"/>
  <c r="HJ56" i="59" s="1"/>
  <c r="ID56" i="59" s="1"/>
  <c r="IX56" i="59" s="1"/>
  <c r="DN53" i="59"/>
  <c r="EH53" i="59" s="1"/>
  <c r="FB53" i="59" s="1"/>
  <c r="FV53" i="59" s="1"/>
  <c r="GP53" i="59" s="1"/>
  <c r="HJ53" i="59" s="1"/>
  <c r="ID53" i="59" s="1"/>
  <c r="IX53" i="59" s="1"/>
  <c r="IC51" i="59"/>
  <c r="IC89" i="59" s="1"/>
  <c r="IC90" i="59"/>
  <c r="BU51" i="59"/>
  <c r="BU89" i="59" s="1"/>
  <c r="CO51" i="59"/>
  <c r="CO89" i="59" s="1"/>
  <c r="BA51" i="59"/>
  <c r="FU51" i="59"/>
  <c r="FU89" i="59" s="1"/>
  <c r="DN65" i="59"/>
  <c r="EH65" i="59" s="1"/>
  <c r="FB65" i="59" s="1"/>
  <c r="FV65" i="59" s="1"/>
  <c r="GP65" i="59" s="1"/>
  <c r="HJ65" i="59" s="1"/>
  <c r="ID65" i="59" s="1"/>
  <c r="IX65" i="59" s="1"/>
  <c r="FU90" i="59"/>
  <c r="DJ89" i="59"/>
  <c r="DK90" i="59" s="1"/>
  <c r="DK51" i="59"/>
  <c r="DN55" i="59"/>
  <c r="EH55" i="59" s="1"/>
  <c r="FB55" i="59" s="1"/>
  <c r="FV55" i="59" s="1"/>
  <c r="GP55" i="59" s="1"/>
  <c r="HJ55" i="59" s="1"/>
  <c r="ID55" i="59" s="1"/>
  <c r="IX55" i="59" s="1"/>
  <c r="BU90" i="59"/>
  <c r="HI51" i="59"/>
  <c r="HI89" i="59" s="1"/>
  <c r="DN77" i="59"/>
  <c r="EH77" i="59" s="1"/>
  <c r="FB77" i="59" s="1"/>
  <c r="FV77" i="59" s="1"/>
  <c r="GP77" i="59" s="1"/>
  <c r="HJ77" i="59" s="1"/>
  <c r="ID77" i="59" s="1"/>
  <c r="IX77" i="59" s="1"/>
  <c r="ID55" i="58"/>
  <c r="ID89" i="58" s="1"/>
  <c r="IC89" i="58"/>
  <c r="ID90" i="58" s="1"/>
  <c r="HJ81" i="58"/>
  <c r="HJ82" i="58"/>
  <c r="HJ83" i="58"/>
  <c r="DL61" i="58"/>
  <c r="DM61" i="58" s="1"/>
  <c r="DL58" i="58"/>
  <c r="DM58" i="58" s="1"/>
  <c r="DL62" i="58"/>
  <c r="DM62" i="58" s="1"/>
  <c r="DL54" i="58"/>
  <c r="DM54" i="58" s="1"/>
  <c r="CN75" i="58"/>
  <c r="CO75" i="58" s="1"/>
  <c r="CN71" i="58"/>
  <c r="CO71" i="58" s="1"/>
  <c r="CN65" i="58"/>
  <c r="CO65" i="58" s="1"/>
  <c r="DL59" i="58"/>
  <c r="DM59" i="58" s="1"/>
  <c r="BT66" i="58"/>
  <c r="BU66" i="58" s="1"/>
  <c r="BV66" i="58" s="1"/>
  <c r="CN52" i="58"/>
  <c r="CO52" i="58" s="1"/>
  <c r="DL80" i="58"/>
  <c r="DM80" i="58" s="1"/>
  <c r="CN74" i="58"/>
  <c r="CO74" i="58" s="1"/>
  <c r="CN56" i="58"/>
  <c r="CO56" i="58" s="1"/>
  <c r="DL78" i="58"/>
  <c r="DM78" i="58" s="1"/>
  <c r="DK56" i="58"/>
  <c r="BT64" i="58"/>
  <c r="BU64" i="58" s="1"/>
  <c r="BV64" i="58" s="1"/>
  <c r="DK65" i="58"/>
  <c r="BS89" i="58"/>
  <c r="BT51" i="58"/>
  <c r="DL76" i="58"/>
  <c r="DM76" i="58" s="1"/>
  <c r="BT78" i="58"/>
  <c r="BU78" i="58" s="1"/>
  <c r="BV78" i="58" s="1"/>
  <c r="BT52" i="58"/>
  <c r="BU52" i="58" s="1"/>
  <c r="BV52" i="58" s="1"/>
  <c r="CN72" i="58"/>
  <c r="CO72" i="58" s="1"/>
  <c r="DI89" i="58"/>
  <c r="DJ90" i="58" s="1"/>
  <c r="DJ51" i="58"/>
  <c r="GL89" i="58"/>
  <c r="GM90" i="58" s="1"/>
  <c r="GM51" i="58"/>
  <c r="DL68" i="58"/>
  <c r="DM68" i="58" s="1"/>
  <c r="BT77" i="58"/>
  <c r="BU77" i="58" s="1"/>
  <c r="BV77" i="58" s="1"/>
  <c r="BT70" i="58"/>
  <c r="BU70" i="58" s="1"/>
  <c r="BV70" i="58" s="1"/>
  <c r="DL73" i="58"/>
  <c r="DM73" i="58" s="1"/>
  <c r="CN69" i="58"/>
  <c r="CO69" i="58" s="1"/>
  <c r="BT60" i="58"/>
  <c r="BU60" i="58" s="1"/>
  <c r="BV60" i="58" s="1"/>
  <c r="CN64" i="58"/>
  <c r="CO64" i="58" s="1"/>
  <c r="BR89" i="58"/>
  <c r="BS90" i="58" s="1"/>
  <c r="BT79" i="58"/>
  <c r="BU79" i="58" s="1"/>
  <c r="BV79" i="58" s="1"/>
  <c r="FS89" i="58"/>
  <c r="FT51" i="58"/>
  <c r="FT89" i="58" s="1"/>
  <c r="FA51" i="58"/>
  <c r="FA89" i="58" s="1"/>
  <c r="DK71" i="58"/>
  <c r="DK52" i="58"/>
  <c r="CN77" i="58"/>
  <c r="CO77" i="58" s="1"/>
  <c r="BT62" i="58"/>
  <c r="BU62" i="58" s="1"/>
  <c r="BV62" i="58" s="1"/>
  <c r="CO60" i="58"/>
  <c r="CN60" i="58"/>
  <c r="BT76" i="58"/>
  <c r="BU76" i="58" s="1"/>
  <c r="BV76" i="58" s="1"/>
  <c r="CP76" i="58" s="1"/>
  <c r="DN76" i="58" s="1"/>
  <c r="EH76" i="58" s="1"/>
  <c r="FB76" i="58" s="1"/>
  <c r="FV76" i="58" s="1"/>
  <c r="GP76" i="58" s="1"/>
  <c r="HJ76" i="58" s="1"/>
  <c r="FA90" i="58"/>
  <c r="BT80" i="58"/>
  <c r="BU80" i="58" s="1"/>
  <c r="BV80" i="58" s="1"/>
  <c r="CN80" i="58"/>
  <c r="CO80" i="58" s="1"/>
  <c r="BT54" i="58"/>
  <c r="BU54" i="58" s="1"/>
  <c r="BV54" i="58" s="1"/>
  <c r="CP54" i="58" s="1"/>
  <c r="CN70" i="58"/>
  <c r="CO70" i="58" s="1"/>
  <c r="BT53" i="58"/>
  <c r="BU53" i="58" s="1"/>
  <c r="BV53" i="58" s="1"/>
  <c r="CN62" i="58"/>
  <c r="CO62" i="58" s="1"/>
  <c r="CN76" i="58"/>
  <c r="CO76" i="58" s="1"/>
  <c r="ED89" i="58"/>
  <c r="EE90" i="58" s="1"/>
  <c r="EE51" i="58"/>
  <c r="BT58" i="58"/>
  <c r="BU58" i="58" s="1"/>
  <c r="BV58" i="58" s="1"/>
  <c r="CN66" i="58"/>
  <c r="CO66" i="58" s="1"/>
  <c r="DK72" i="58"/>
  <c r="CK89" i="58"/>
  <c r="BU55" i="58"/>
  <c r="BV55" i="58" s="1"/>
  <c r="CP55" i="58" s="1"/>
  <c r="DN55" i="58" s="1"/>
  <c r="EH55" i="58" s="1"/>
  <c r="FB55" i="58" s="1"/>
  <c r="FV55" i="58" s="1"/>
  <c r="GP55" i="58" s="1"/>
  <c r="HJ55" i="58" s="1"/>
  <c r="BT55" i="58"/>
  <c r="CN54" i="58"/>
  <c r="CO54" i="58" s="1"/>
  <c r="CL51" i="58"/>
  <c r="DK77" i="58"/>
  <c r="CN53" i="58"/>
  <c r="CO53" i="58" s="1"/>
  <c r="AY89" i="58"/>
  <c r="AZ51" i="58"/>
  <c r="AZ89" i="58" s="1"/>
  <c r="DK60" i="58"/>
  <c r="BT67" i="58"/>
  <c r="BU67" i="58" s="1"/>
  <c r="BV67" i="58" s="1"/>
  <c r="CN63" i="58"/>
  <c r="CO63" i="58" s="1"/>
  <c r="CN79" i="58"/>
  <c r="CO79" i="58" s="1"/>
  <c r="BT72" i="58"/>
  <c r="BU72" i="58" s="1"/>
  <c r="BV72" i="58" s="1"/>
  <c r="CP72" i="58" s="1"/>
  <c r="BT61" i="58"/>
  <c r="BU61" i="58" s="1"/>
  <c r="BV61" i="58" s="1"/>
  <c r="BT69" i="58"/>
  <c r="BU69" i="58" s="1"/>
  <c r="BV69" i="58" s="1"/>
  <c r="CP69" i="58" s="1"/>
  <c r="BT68" i="58"/>
  <c r="BU68" i="58" s="1"/>
  <c r="BV68" i="58" s="1"/>
  <c r="CP68" i="58" s="1"/>
  <c r="DK63" i="58"/>
  <c r="BT57" i="58"/>
  <c r="BU57" i="58" s="1"/>
  <c r="BV57" i="58" s="1"/>
  <c r="DK75" i="58"/>
  <c r="DK53" i="58"/>
  <c r="BT63" i="58"/>
  <c r="BU63" i="58" s="1"/>
  <c r="BV63" i="58" s="1"/>
  <c r="CP63" i="58" s="1"/>
  <c r="CN67" i="58"/>
  <c r="CO67" i="58" s="1"/>
  <c r="CN58" i="58"/>
  <c r="CO58" i="58" s="1"/>
  <c r="CN61" i="58"/>
  <c r="CO61" i="58" s="1"/>
  <c r="BT59" i="58"/>
  <c r="BU59" i="58" s="1"/>
  <c r="BV59" i="58" s="1"/>
  <c r="CN68" i="58"/>
  <c r="CO68" i="58" s="1"/>
  <c r="DK64" i="58"/>
  <c r="CN57" i="58"/>
  <c r="CO57" i="58" s="1"/>
  <c r="DK79" i="58"/>
  <c r="BT73" i="58"/>
  <c r="BU73" i="58" s="1"/>
  <c r="BV73" i="58" s="1"/>
  <c r="CP73" i="58" s="1"/>
  <c r="DK74" i="58"/>
  <c r="DK67" i="58"/>
  <c r="BT71" i="58"/>
  <c r="BU71" i="58" s="1"/>
  <c r="BV71" i="58" s="1"/>
  <c r="BT65" i="58"/>
  <c r="BU65" i="58" s="1"/>
  <c r="BV65" i="58" s="1"/>
  <c r="CP65" i="58" s="1"/>
  <c r="DK69" i="58"/>
  <c r="CN78" i="58"/>
  <c r="CO78" i="58" s="1"/>
  <c r="CN59" i="58"/>
  <c r="CO59" i="58" s="1"/>
  <c r="HF89" i="58"/>
  <c r="HG90" i="58" s="1"/>
  <c r="HG51" i="58"/>
  <c r="BT74" i="58"/>
  <c r="BU74" i="58" s="1"/>
  <c r="BV74" i="58" s="1"/>
  <c r="BT56" i="58"/>
  <c r="BU56" i="58" s="1"/>
  <c r="BV56" i="58" s="1"/>
  <c r="DK57" i="58"/>
  <c r="BT75" i="58"/>
  <c r="BU75" i="58" s="1"/>
  <c r="BV75" i="58" s="1"/>
  <c r="DK66" i="58"/>
  <c r="CN73" i="58"/>
  <c r="CO73" i="58" s="1"/>
  <c r="DK70" i="58"/>
  <c r="EZ76" i="57"/>
  <c r="FA76" i="57" s="1"/>
  <c r="EZ74" i="57"/>
  <c r="FA74" i="57" s="1"/>
  <c r="EZ73" i="57"/>
  <c r="FA73" i="57" s="1"/>
  <c r="EZ78" i="57"/>
  <c r="FA78" i="57" s="1"/>
  <c r="EZ55" i="57"/>
  <c r="FA55" i="57" s="1"/>
  <c r="EZ64" i="57"/>
  <c r="FA64" i="57" s="1"/>
  <c r="EZ70" i="57"/>
  <c r="FA70" i="57" s="1"/>
  <c r="EZ57" i="57"/>
  <c r="FA57" i="57" s="1"/>
  <c r="GO64" i="57"/>
  <c r="EW89" i="57"/>
  <c r="EX90" i="57" s="1"/>
  <c r="EZ61" i="57"/>
  <c r="FA61" i="57" s="1"/>
  <c r="EZ65" i="57"/>
  <c r="FA65" i="57" s="1"/>
  <c r="EZ80" i="57"/>
  <c r="EZ59" i="57"/>
  <c r="FA59" i="57" s="1"/>
  <c r="GK89" i="57"/>
  <c r="GL90" i="57" s="1"/>
  <c r="GO69" i="57"/>
  <c r="EZ56" i="57"/>
  <c r="FA56" i="57" s="1"/>
  <c r="EZ79" i="57"/>
  <c r="FA79" i="57" s="1"/>
  <c r="EZ77" i="57"/>
  <c r="FA77" i="57" s="1"/>
  <c r="EZ51" i="57"/>
  <c r="EZ67" i="57"/>
  <c r="FA67" i="57" s="1"/>
  <c r="EX89" i="57"/>
  <c r="EY90" i="57" s="1"/>
  <c r="FA80" i="57"/>
  <c r="AZ69" i="57"/>
  <c r="BA69" i="57" s="1"/>
  <c r="BB69" i="57" s="1"/>
  <c r="DI89" i="57"/>
  <c r="DJ90" i="57" s="1"/>
  <c r="DJ51" i="57"/>
  <c r="AZ67" i="57"/>
  <c r="BA67" i="57" s="1"/>
  <c r="BB67" i="57" s="1"/>
  <c r="EF60" i="57"/>
  <c r="EG60" i="57" s="1"/>
  <c r="EF63" i="57"/>
  <c r="EG63" i="57" s="1"/>
  <c r="EF66" i="57"/>
  <c r="EG66" i="57" s="1"/>
  <c r="EF71" i="57"/>
  <c r="EG71" i="57" s="1"/>
  <c r="BA72" i="57"/>
  <c r="BB72" i="57" s="1"/>
  <c r="AZ72" i="57"/>
  <c r="EF68" i="57"/>
  <c r="EG68" i="57" s="1"/>
  <c r="AZ77" i="57"/>
  <c r="BA77" i="57" s="1"/>
  <c r="BB77" i="57" s="1"/>
  <c r="FT62" i="57"/>
  <c r="FU62" i="57" s="1"/>
  <c r="FT78" i="57"/>
  <c r="FU78" i="57" s="1"/>
  <c r="CJ89" i="57"/>
  <c r="EG65" i="57"/>
  <c r="AZ60" i="57"/>
  <c r="BA60" i="57" s="1"/>
  <c r="BB60" i="57" s="1"/>
  <c r="EC89" i="57"/>
  <c r="FT61" i="57"/>
  <c r="FU61" i="57" s="1"/>
  <c r="FT80" i="57"/>
  <c r="FU80" i="57" s="1"/>
  <c r="AZ52" i="57"/>
  <c r="BA52" i="57" s="1"/>
  <c r="BB52" i="57" s="1"/>
  <c r="AZ64" i="57"/>
  <c r="BA64" i="57" s="1"/>
  <c r="BB64" i="57" s="1"/>
  <c r="AZ70" i="57"/>
  <c r="BA70" i="57" s="1"/>
  <c r="BB70" i="57" s="1"/>
  <c r="AZ75" i="57"/>
  <c r="BA75" i="57" s="1"/>
  <c r="BB75" i="57" s="1"/>
  <c r="GL89" i="57"/>
  <c r="GM90" i="57" s="1"/>
  <c r="GM51" i="57"/>
  <c r="EG52" i="57"/>
  <c r="EG69" i="57"/>
  <c r="EG74" i="57"/>
  <c r="FT60" i="57"/>
  <c r="FU60" i="57" s="1"/>
  <c r="FT57" i="57"/>
  <c r="FU57" i="57" s="1"/>
  <c r="FT67" i="57"/>
  <c r="FU67" i="57" s="1"/>
  <c r="FT76" i="57"/>
  <c r="FU76" i="57" s="1"/>
  <c r="X9" i="57"/>
  <c r="AZ57" i="57"/>
  <c r="BA57" i="57" s="1"/>
  <c r="BB57" i="57" s="1"/>
  <c r="AZ62" i="57"/>
  <c r="BA62" i="57" s="1"/>
  <c r="BB62" i="57" s="1"/>
  <c r="AZ68" i="57"/>
  <c r="BA68" i="57" s="1"/>
  <c r="BB68" i="57" s="1"/>
  <c r="EG72" i="57"/>
  <c r="EG75" i="57"/>
  <c r="EF53" i="57"/>
  <c r="EG53" i="57" s="1"/>
  <c r="FT53" i="57"/>
  <c r="FU53" i="57" s="1"/>
  <c r="FT64" i="57"/>
  <c r="FU64" i="57" s="1"/>
  <c r="FT77" i="57"/>
  <c r="FU77" i="57" s="1"/>
  <c r="AZ54" i="57"/>
  <c r="BA54" i="57" s="1"/>
  <c r="BB54" i="57" s="1"/>
  <c r="EY89" i="57"/>
  <c r="FA51" i="57"/>
  <c r="FT73" i="57"/>
  <c r="FU73" i="57" s="1"/>
  <c r="EF54" i="57"/>
  <c r="EG54" i="57" s="1"/>
  <c r="AZ55" i="57"/>
  <c r="BA55" i="57" s="1"/>
  <c r="BB55" i="57" s="1"/>
  <c r="AZ79" i="57"/>
  <c r="BA79" i="57" s="1"/>
  <c r="BB79" i="57" s="1"/>
  <c r="EF55" i="57"/>
  <c r="EG55" i="57" s="1"/>
  <c r="FQ89" i="57"/>
  <c r="FR90" i="57" s="1"/>
  <c r="FR51" i="57"/>
  <c r="FT75" i="57"/>
  <c r="FU75" i="57" s="1"/>
  <c r="EG64" i="57"/>
  <c r="ED51" i="57"/>
  <c r="EF62" i="57"/>
  <c r="EG62" i="57" s="1"/>
  <c r="AW89" i="57"/>
  <c r="AX90" i="57" s="1"/>
  <c r="AZ59" i="57"/>
  <c r="BA59" i="57" s="1"/>
  <c r="BB59" i="57" s="1"/>
  <c r="BA71" i="57"/>
  <c r="BB71" i="57" s="1"/>
  <c r="AZ71" i="57"/>
  <c r="EF58" i="57"/>
  <c r="EG58" i="57" s="1"/>
  <c r="EG59" i="57"/>
  <c r="EG78" i="57"/>
  <c r="EG77" i="57"/>
  <c r="FT56" i="57"/>
  <c r="FU56" i="57" s="1"/>
  <c r="FT68" i="57"/>
  <c r="FU68" i="57" s="1"/>
  <c r="FT63" i="57"/>
  <c r="FU63" i="57" s="1"/>
  <c r="FT79" i="57"/>
  <c r="FU79" i="57" s="1"/>
  <c r="AZ74" i="57"/>
  <c r="BA74" i="57" s="1"/>
  <c r="BB74" i="57" s="1"/>
  <c r="EG67" i="57"/>
  <c r="AZ53" i="57"/>
  <c r="BA53" i="57" s="1"/>
  <c r="BB53" i="57" s="1"/>
  <c r="AZ61" i="57"/>
  <c r="BA61" i="57" s="1"/>
  <c r="BB61" i="57" s="1"/>
  <c r="AZ66" i="57"/>
  <c r="BA66" i="57" s="1"/>
  <c r="BB66" i="57" s="1"/>
  <c r="AZ80" i="57"/>
  <c r="BA80" i="57" s="1"/>
  <c r="BB80" i="57" s="1"/>
  <c r="AX51" i="57"/>
  <c r="EG56" i="57"/>
  <c r="EG61" i="57"/>
  <c r="EG76" i="57"/>
  <c r="EG79" i="57"/>
  <c r="FT52" i="57"/>
  <c r="FU52" i="57" s="1"/>
  <c r="FT55" i="57"/>
  <c r="FU55" i="57" s="1"/>
  <c r="FT66" i="57"/>
  <c r="FU66" i="57" s="1"/>
  <c r="FT70" i="57"/>
  <c r="FU70" i="57" s="1"/>
  <c r="FT59" i="57"/>
  <c r="FU59" i="57" s="1"/>
  <c r="AZ78" i="57"/>
  <c r="BA78" i="57" s="1"/>
  <c r="BB78" i="57" s="1"/>
  <c r="AE11" i="57"/>
  <c r="AZ56" i="57"/>
  <c r="BA56" i="57" s="1"/>
  <c r="BB56" i="57" s="1"/>
  <c r="AZ63" i="57"/>
  <c r="BA63" i="57" s="1"/>
  <c r="BB63" i="57" s="1"/>
  <c r="EF57" i="57"/>
  <c r="EG57" i="57" s="1"/>
  <c r="FT54" i="57"/>
  <c r="FU54" i="57" s="1"/>
  <c r="FT71" i="57"/>
  <c r="FU71" i="57" s="1"/>
  <c r="FT72" i="57"/>
  <c r="FU72" i="57" s="1"/>
  <c r="EF80" i="57"/>
  <c r="EG80" i="57" s="1"/>
  <c r="AZ58" i="57"/>
  <c r="BA58" i="57" s="1"/>
  <c r="BB58" i="57" s="1"/>
  <c r="DH89" i="57"/>
  <c r="DI90" i="57" s="1"/>
  <c r="BQ79" i="57"/>
  <c r="BQ77" i="57"/>
  <c r="BQ75" i="57"/>
  <c r="BQ73" i="57"/>
  <c r="BQ90" i="57"/>
  <c r="BQ80" i="57"/>
  <c r="BQ72" i="57"/>
  <c r="BQ71" i="57"/>
  <c r="BQ78" i="57"/>
  <c r="BQ74" i="57"/>
  <c r="BQ68" i="57"/>
  <c r="BQ76" i="57"/>
  <c r="BQ70" i="57"/>
  <c r="BQ69" i="57"/>
  <c r="BQ67" i="57"/>
  <c r="BQ65" i="57"/>
  <c r="BQ61" i="57"/>
  <c r="BQ59" i="57"/>
  <c r="BQ57" i="57"/>
  <c r="BQ63" i="57"/>
  <c r="BQ62" i="57"/>
  <c r="BQ60" i="57"/>
  <c r="BQ58" i="57"/>
  <c r="BQ56" i="57"/>
  <c r="BQ66" i="57"/>
  <c r="BQ64" i="57"/>
  <c r="BQ53" i="57"/>
  <c r="BQ51" i="57"/>
  <c r="BQ55" i="57"/>
  <c r="V12" i="57"/>
  <c r="BQ54" i="57"/>
  <c r="BQ52" i="57"/>
  <c r="V11" i="57"/>
  <c r="AZ65" i="57"/>
  <c r="BA65" i="57" s="1"/>
  <c r="BB65" i="57" s="1"/>
  <c r="AZ76" i="57"/>
  <c r="BA76" i="57" s="1"/>
  <c r="BB76" i="57" s="1"/>
  <c r="AZ73" i="57"/>
  <c r="BA73" i="57" s="1"/>
  <c r="BB73" i="57" s="1"/>
  <c r="EG70" i="57"/>
  <c r="FT58" i="57"/>
  <c r="FU58" i="57" s="1"/>
  <c r="FT65" i="57"/>
  <c r="FU65" i="57" s="1"/>
  <c r="FU69" i="57"/>
  <c r="FT69" i="57"/>
  <c r="FT74" i="57"/>
  <c r="FU74" i="57" s="1"/>
  <c r="EF73" i="57"/>
  <c r="EG73" i="57" s="1"/>
  <c r="FQ61" i="56"/>
  <c r="FR61" i="56" s="1"/>
  <c r="FS61" i="56" s="1"/>
  <c r="FT61" i="56" s="1"/>
  <c r="FQ75" i="56"/>
  <c r="FR75" i="56" s="1"/>
  <c r="FS75" i="56" s="1"/>
  <c r="FQ56" i="56"/>
  <c r="FR56" i="56" s="1"/>
  <c r="FS56" i="56" s="1"/>
  <c r="FQ63" i="56"/>
  <c r="FR63" i="56" s="1"/>
  <c r="FS63" i="56" s="1"/>
  <c r="FQ65" i="56"/>
  <c r="FR65" i="56" s="1"/>
  <c r="FS65" i="56" s="1"/>
  <c r="FT65" i="56" s="1"/>
  <c r="FQ68" i="56"/>
  <c r="FR68" i="56" s="1"/>
  <c r="FS68" i="56" s="1"/>
  <c r="FQ51" i="56"/>
  <c r="FR51" i="56" s="1"/>
  <c r="FQ67" i="56"/>
  <c r="FR67" i="56" s="1"/>
  <c r="FS67" i="56" s="1"/>
  <c r="FT67" i="56" s="1"/>
  <c r="FQ76" i="56"/>
  <c r="FR76" i="56" s="1"/>
  <c r="FS76" i="56" s="1"/>
  <c r="FQ53" i="56"/>
  <c r="FR53" i="56" s="1"/>
  <c r="FS53" i="56" s="1"/>
  <c r="FT53" i="56" s="1"/>
  <c r="FU53" i="56" s="1"/>
  <c r="FQ70" i="56"/>
  <c r="FR70" i="56" s="1"/>
  <c r="FS70" i="56" s="1"/>
  <c r="FQ85" i="56"/>
  <c r="AE11" i="56"/>
  <c r="FQ62" i="56"/>
  <c r="FR62" i="56" s="1"/>
  <c r="FS62" i="56" s="1"/>
  <c r="FT62" i="56" s="1"/>
  <c r="FU62" i="56" s="1"/>
  <c r="FQ72" i="56"/>
  <c r="FR72" i="56" s="1"/>
  <c r="FS72" i="56" s="1"/>
  <c r="FT72" i="56" s="1"/>
  <c r="FU72" i="56" s="1"/>
  <c r="FQ69" i="56"/>
  <c r="FR69" i="56" s="1"/>
  <c r="FS69" i="56" s="1"/>
  <c r="FT69" i="56" s="1"/>
  <c r="AE13" i="56"/>
  <c r="V40" i="56"/>
  <c r="DH69" i="56" s="1"/>
  <c r="DI69" i="56" s="1"/>
  <c r="DJ69" i="56" s="1"/>
  <c r="FQ54" i="56"/>
  <c r="FR54" i="56" s="1"/>
  <c r="FS54" i="56" s="1"/>
  <c r="FQ55" i="56"/>
  <c r="FR55" i="56" s="1"/>
  <c r="FS55" i="56" s="1"/>
  <c r="FT55" i="56" s="1"/>
  <c r="V16" i="56"/>
  <c r="AV84" i="56"/>
  <c r="AE15" i="56"/>
  <c r="FQ59" i="56"/>
  <c r="FR59" i="56" s="1"/>
  <c r="FS59" i="56" s="1"/>
  <c r="FT59" i="56" s="1"/>
  <c r="FQ80" i="56"/>
  <c r="FR80" i="56" s="1"/>
  <c r="FS80" i="56" s="1"/>
  <c r="FT80" i="56" s="1"/>
  <c r="FU80" i="56" s="1"/>
  <c r="FQ66" i="56"/>
  <c r="FR66" i="56" s="1"/>
  <c r="FS66" i="56" s="1"/>
  <c r="FT66" i="56" s="1"/>
  <c r="FU66" i="56" s="1"/>
  <c r="FQ71" i="56"/>
  <c r="FR71" i="56" s="1"/>
  <c r="FS71" i="56" s="1"/>
  <c r="FT71" i="56" s="1"/>
  <c r="DG85" i="56"/>
  <c r="DL85" i="56"/>
  <c r="FQ52" i="56"/>
  <c r="FR52" i="56" s="1"/>
  <c r="FS52" i="56" s="1"/>
  <c r="FT52" i="56" s="1"/>
  <c r="FU52" i="56" s="1"/>
  <c r="FQ74" i="56"/>
  <c r="FR74" i="56" s="1"/>
  <c r="FS74" i="56" s="1"/>
  <c r="FT74" i="56" s="1"/>
  <c r="FQ78" i="56"/>
  <c r="FR78" i="56" s="1"/>
  <c r="FS78" i="56" s="1"/>
  <c r="FT78" i="56" s="1"/>
  <c r="FQ79" i="56"/>
  <c r="FR79" i="56" s="1"/>
  <c r="FS79" i="56" s="1"/>
  <c r="FT79" i="56" s="1"/>
  <c r="FU79" i="56" s="1"/>
  <c r="FT64" i="56"/>
  <c r="FU64" i="56" s="1"/>
  <c r="FU60" i="56"/>
  <c r="ED85" i="56"/>
  <c r="Y14" i="56"/>
  <c r="AA14" i="56" s="1"/>
  <c r="V41" i="56"/>
  <c r="BP84" i="56"/>
  <c r="CJ51" i="56"/>
  <c r="CJ69" i="56"/>
  <c r="BQ77" i="56"/>
  <c r="CK77" i="56" s="1"/>
  <c r="BQ69" i="56"/>
  <c r="CK69" i="56" s="1"/>
  <c r="BQ85" i="56"/>
  <c r="BQ80" i="56"/>
  <c r="BQ75" i="56"/>
  <c r="BQ79" i="56"/>
  <c r="BQ74" i="56"/>
  <c r="BQ61" i="56"/>
  <c r="CK61" i="56" s="1"/>
  <c r="BQ64" i="56"/>
  <c r="CK64" i="56" s="1"/>
  <c r="BQ71" i="56"/>
  <c r="BQ67" i="56"/>
  <c r="CK67" i="56" s="1"/>
  <c r="BQ76" i="56"/>
  <c r="BQ73" i="56"/>
  <c r="BQ70" i="56"/>
  <c r="BQ72" i="56"/>
  <c r="BQ65" i="56"/>
  <c r="BQ78" i="56"/>
  <c r="BQ68" i="56"/>
  <c r="CK68" i="56" s="1"/>
  <c r="BQ62" i="56"/>
  <c r="BQ60" i="56"/>
  <c r="BQ63" i="56"/>
  <c r="BQ57" i="56"/>
  <c r="CK57" i="56" s="1"/>
  <c r="BQ55" i="56"/>
  <c r="BQ58" i="56"/>
  <c r="BQ66" i="56"/>
  <c r="BQ51" i="56"/>
  <c r="BQ52" i="56"/>
  <c r="V11" i="56"/>
  <c r="V12" i="56"/>
  <c r="BQ56" i="56"/>
  <c r="BQ54" i="56"/>
  <c r="BQ59" i="56"/>
  <c r="CK59" i="56" s="1"/>
  <c r="BQ53" i="56"/>
  <c r="FT58" i="56"/>
  <c r="FU58" i="56" s="1"/>
  <c r="FT70" i="56"/>
  <c r="FU70" i="56" s="1"/>
  <c r="CJ77" i="56"/>
  <c r="CJ64" i="56"/>
  <c r="FU77" i="56"/>
  <c r="FT54" i="56"/>
  <c r="FU54" i="56" s="1"/>
  <c r="FT75" i="56"/>
  <c r="FU75" i="56" s="1"/>
  <c r="CJ57" i="56"/>
  <c r="U9" i="56"/>
  <c r="U10" i="56" s="1"/>
  <c r="V24" i="56"/>
  <c r="CJ68" i="56"/>
  <c r="CJ61" i="56"/>
  <c r="DG84" i="56"/>
  <c r="EB84" i="56"/>
  <c r="DH77" i="56"/>
  <c r="DI77" i="56" s="1"/>
  <c r="DJ77" i="56" s="1"/>
  <c r="DH80" i="56"/>
  <c r="DI80" i="56" s="1"/>
  <c r="DJ80" i="56" s="1"/>
  <c r="DH79" i="56"/>
  <c r="DI79" i="56" s="1"/>
  <c r="DJ79" i="56" s="1"/>
  <c r="DH74" i="56"/>
  <c r="DH76" i="56"/>
  <c r="DI76" i="56" s="1"/>
  <c r="DJ76" i="56" s="1"/>
  <c r="DH61" i="56"/>
  <c r="DI61" i="56" s="1"/>
  <c r="DJ61" i="56" s="1"/>
  <c r="DH70" i="56"/>
  <c r="DI70" i="56" s="1"/>
  <c r="DJ70" i="56" s="1"/>
  <c r="DH67" i="56"/>
  <c r="DI67" i="56" s="1"/>
  <c r="DJ67" i="56" s="1"/>
  <c r="DH65" i="56"/>
  <c r="DI65" i="56" s="1"/>
  <c r="DJ65" i="56" s="1"/>
  <c r="DH68" i="56"/>
  <c r="DI68" i="56" s="1"/>
  <c r="DJ68" i="56" s="1"/>
  <c r="DH71" i="56"/>
  <c r="DI71" i="56" s="1"/>
  <c r="DJ71" i="56" s="1"/>
  <c r="DH57" i="56"/>
  <c r="DI57" i="56" s="1"/>
  <c r="DJ57" i="56" s="1"/>
  <c r="DH55" i="56"/>
  <c r="DI55" i="56" s="1"/>
  <c r="DJ55" i="56" s="1"/>
  <c r="DH63" i="56"/>
  <c r="DI63" i="56" s="1"/>
  <c r="DJ63" i="56" s="1"/>
  <c r="DH62" i="56"/>
  <c r="DI62" i="56" s="1"/>
  <c r="DJ62" i="56" s="1"/>
  <c r="DH58" i="56"/>
  <c r="DI58" i="56" s="1"/>
  <c r="DJ58" i="56" s="1"/>
  <c r="DH54" i="56"/>
  <c r="DI54" i="56" s="1"/>
  <c r="DJ54" i="56" s="1"/>
  <c r="V13" i="56"/>
  <c r="DH53" i="56"/>
  <c r="DI53" i="56" s="1"/>
  <c r="DJ53" i="56" s="1"/>
  <c r="DH56" i="56"/>
  <c r="DI56" i="56" s="1"/>
  <c r="DJ56" i="56" s="1"/>
  <c r="EW74" i="56"/>
  <c r="EX74" i="56" s="1"/>
  <c r="EY74" i="56" s="1"/>
  <c r="EW80" i="56"/>
  <c r="EX80" i="56" s="1"/>
  <c r="EY80" i="56" s="1"/>
  <c r="EW72" i="56"/>
  <c r="EX72" i="56" s="1"/>
  <c r="EY72" i="56" s="1"/>
  <c r="EW78" i="56"/>
  <c r="EX78" i="56" s="1"/>
  <c r="EY78" i="56" s="1"/>
  <c r="EW85" i="56"/>
  <c r="EW76" i="56"/>
  <c r="EX76" i="56" s="1"/>
  <c r="EY76" i="56" s="1"/>
  <c r="EW79" i="56"/>
  <c r="EX79" i="56" s="1"/>
  <c r="EY79" i="56" s="1"/>
  <c r="EW71" i="56"/>
  <c r="EX71" i="56" s="1"/>
  <c r="EY71" i="56" s="1"/>
  <c r="EW73" i="56"/>
  <c r="EX73" i="56" s="1"/>
  <c r="EY73" i="56" s="1"/>
  <c r="EW70" i="56"/>
  <c r="EX70" i="56" s="1"/>
  <c r="EY70" i="56" s="1"/>
  <c r="EW66" i="56"/>
  <c r="EX66" i="56" s="1"/>
  <c r="EY66" i="56" s="1"/>
  <c r="EW58" i="56"/>
  <c r="EX58" i="56" s="1"/>
  <c r="EY58" i="56" s="1"/>
  <c r="EW69" i="56"/>
  <c r="EX69" i="56" s="1"/>
  <c r="EY69" i="56" s="1"/>
  <c r="EW61" i="56"/>
  <c r="EX61" i="56" s="1"/>
  <c r="EY61" i="56" s="1"/>
  <c r="EW64" i="56"/>
  <c r="EX64" i="56" s="1"/>
  <c r="EY64" i="56" s="1"/>
  <c r="EW67" i="56"/>
  <c r="EX67" i="56" s="1"/>
  <c r="EY67" i="56" s="1"/>
  <c r="EW65" i="56"/>
  <c r="EX65" i="56" s="1"/>
  <c r="EY65" i="56" s="1"/>
  <c r="EW75" i="56"/>
  <c r="EX75" i="56" s="1"/>
  <c r="EY75" i="56" s="1"/>
  <c r="EW68" i="56"/>
  <c r="EX68" i="56" s="1"/>
  <c r="EY68" i="56" s="1"/>
  <c r="EW62" i="56"/>
  <c r="EX62" i="56" s="1"/>
  <c r="EY62" i="56" s="1"/>
  <c r="EW54" i="56"/>
  <c r="EX54" i="56" s="1"/>
  <c r="EY54" i="56" s="1"/>
  <c r="EW63" i="56"/>
  <c r="EX63" i="56" s="1"/>
  <c r="EY63" i="56" s="1"/>
  <c r="EW57" i="56"/>
  <c r="EX57" i="56" s="1"/>
  <c r="EY57" i="56" s="1"/>
  <c r="EW59" i="56"/>
  <c r="EX59" i="56" s="1"/>
  <c r="EY59" i="56" s="1"/>
  <c r="EW77" i="56"/>
  <c r="EX77" i="56" s="1"/>
  <c r="EY77" i="56" s="1"/>
  <c r="EW55" i="56"/>
  <c r="EX55" i="56" s="1"/>
  <c r="EY55" i="56" s="1"/>
  <c r="EW60" i="56"/>
  <c r="EX60" i="56" s="1"/>
  <c r="EY60" i="56" s="1"/>
  <c r="EW56" i="56"/>
  <c r="EX56" i="56" s="1"/>
  <c r="EY56" i="56" s="1"/>
  <c r="EW51" i="56"/>
  <c r="EW53" i="56"/>
  <c r="EX53" i="56" s="1"/>
  <c r="EY53" i="56" s="1"/>
  <c r="V15" i="56"/>
  <c r="EW52" i="56"/>
  <c r="EX52" i="56" s="1"/>
  <c r="EY52" i="56" s="1"/>
  <c r="FT68" i="56"/>
  <c r="FU68" i="56" s="1"/>
  <c r="FT57" i="56"/>
  <c r="FU57" i="56" s="1"/>
  <c r="FU65" i="56"/>
  <c r="FU71" i="56"/>
  <c r="FU55" i="56"/>
  <c r="FT56" i="56"/>
  <c r="FU56" i="56" s="1"/>
  <c r="FT73" i="56"/>
  <c r="FU73" i="56" s="1"/>
  <c r="FU61" i="56"/>
  <c r="DI74" i="56"/>
  <c r="DJ74" i="56" s="1"/>
  <c r="CJ67" i="56"/>
  <c r="V36" i="56"/>
  <c r="V8" i="56" s="1"/>
  <c r="CJ59" i="56"/>
  <c r="FT63" i="56"/>
  <c r="FU63" i="56" s="1"/>
  <c r="FT76" i="56"/>
  <c r="FU76" i="56" s="1"/>
  <c r="DK89" i="59" l="1"/>
  <c r="DL51" i="59"/>
  <c r="DL89" i="59" s="1"/>
  <c r="BA89" i="59"/>
  <c r="BB90" i="59" s="1"/>
  <c r="BB51" i="59"/>
  <c r="DN73" i="58"/>
  <c r="EH73" i="58" s="1"/>
  <c r="FB73" i="58" s="1"/>
  <c r="FV73" i="58" s="1"/>
  <c r="GP73" i="58" s="1"/>
  <c r="HJ73" i="58" s="1"/>
  <c r="CP58" i="58"/>
  <c r="DN58" i="58" s="1"/>
  <c r="EH58" i="58" s="1"/>
  <c r="FB58" i="58" s="1"/>
  <c r="FV58" i="58" s="1"/>
  <c r="GP58" i="58" s="1"/>
  <c r="HJ58" i="58" s="1"/>
  <c r="DN54" i="58"/>
  <c r="EH54" i="58" s="1"/>
  <c r="FB54" i="58" s="1"/>
  <c r="FV54" i="58" s="1"/>
  <c r="GP54" i="58" s="1"/>
  <c r="HJ54" i="58" s="1"/>
  <c r="CP70" i="58"/>
  <c r="CP52" i="58"/>
  <c r="CP77" i="58"/>
  <c r="CP67" i="58"/>
  <c r="CP74" i="58"/>
  <c r="CP60" i="58"/>
  <c r="CP61" i="58"/>
  <c r="DN61" i="58" s="1"/>
  <c r="EH61" i="58" s="1"/>
  <c r="FB61" i="58" s="1"/>
  <c r="FV61" i="58" s="1"/>
  <c r="GP61" i="58" s="1"/>
  <c r="HJ61" i="58" s="1"/>
  <c r="BA51" i="58"/>
  <c r="CP53" i="58"/>
  <c r="CP59" i="58"/>
  <c r="DN59" i="58" s="1"/>
  <c r="EH59" i="58" s="1"/>
  <c r="FB59" i="58" s="1"/>
  <c r="FV59" i="58" s="1"/>
  <c r="GP59" i="58" s="1"/>
  <c r="HJ59" i="58" s="1"/>
  <c r="CP66" i="58"/>
  <c r="CP80" i="58"/>
  <c r="DN80" i="58" s="1"/>
  <c r="EH80" i="58" s="1"/>
  <c r="FB80" i="58" s="1"/>
  <c r="FV80" i="58" s="1"/>
  <c r="GP80" i="58" s="1"/>
  <c r="HJ80" i="58" s="1"/>
  <c r="DM74" i="58"/>
  <c r="DL74" i="58"/>
  <c r="BA89" i="58"/>
  <c r="BB90" i="58" s="1"/>
  <c r="BB51" i="58"/>
  <c r="EE89" i="58"/>
  <c r="EF51" i="58"/>
  <c r="EF89" i="58" s="1"/>
  <c r="CP79" i="58"/>
  <c r="GM89" i="58"/>
  <c r="GO90" i="58" s="1"/>
  <c r="GO51" i="58"/>
  <c r="GO89" i="58" s="1"/>
  <c r="GN51" i="58"/>
  <c r="GN89" i="58" s="1"/>
  <c r="DL52" i="58"/>
  <c r="DM52" i="58" s="1"/>
  <c r="DN52" i="58" s="1"/>
  <c r="EH52" i="58" s="1"/>
  <c r="FB52" i="58" s="1"/>
  <c r="FV52" i="58" s="1"/>
  <c r="GP52" i="58" s="1"/>
  <c r="HJ52" i="58" s="1"/>
  <c r="CP78" i="58"/>
  <c r="DN78" i="58" s="1"/>
  <c r="EH78" i="58" s="1"/>
  <c r="FB78" i="58" s="1"/>
  <c r="FV78" i="58" s="1"/>
  <c r="GP78" i="58" s="1"/>
  <c r="HJ78" i="58" s="1"/>
  <c r="CP64" i="58"/>
  <c r="DM69" i="58"/>
  <c r="DN69" i="58" s="1"/>
  <c r="EH69" i="58" s="1"/>
  <c r="FB69" i="58" s="1"/>
  <c r="FV69" i="58" s="1"/>
  <c r="GP69" i="58" s="1"/>
  <c r="HJ69" i="58" s="1"/>
  <c r="DL69" i="58"/>
  <c r="DL71" i="58"/>
  <c r="DM71" i="58" s="1"/>
  <c r="DJ89" i="58"/>
  <c r="DM56" i="58"/>
  <c r="DL56" i="58"/>
  <c r="CP56" i="58"/>
  <c r="DN56" i="58" s="1"/>
  <c r="EH56" i="58" s="1"/>
  <c r="FB56" i="58" s="1"/>
  <c r="FV56" i="58" s="1"/>
  <c r="GP56" i="58" s="1"/>
  <c r="HJ56" i="58" s="1"/>
  <c r="DL79" i="58"/>
  <c r="DM79" i="58" s="1"/>
  <c r="DL53" i="58"/>
  <c r="DM53" i="58" s="1"/>
  <c r="DN53" i="58" s="1"/>
  <c r="EH53" i="58" s="1"/>
  <c r="FB53" i="58" s="1"/>
  <c r="FV53" i="58" s="1"/>
  <c r="GP53" i="58" s="1"/>
  <c r="HJ53" i="58" s="1"/>
  <c r="DL72" i="58"/>
  <c r="DM72" i="58" s="1"/>
  <c r="DN72" i="58" s="1"/>
  <c r="EH72" i="58" s="1"/>
  <c r="FB72" i="58" s="1"/>
  <c r="FV72" i="58" s="1"/>
  <c r="GP72" i="58" s="1"/>
  <c r="HJ72" i="58" s="1"/>
  <c r="DL66" i="58"/>
  <c r="DM66" i="58" s="1"/>
  <c r="HG89" i="58"/>
  <c r="HH89" i="58"/>
  <c r="DL75" i="58"/>
  <c r="DM75" i="58" s="1"/>
  <c r="DM77" i="58"/>
  <c r="DN77" i="58" s="1"/>
  <c r="EH77" i="58" s="1"/>
  <c r="FB77" i="58" s="1"/>
  <c r="FV77" i="58" s="1"/>
  <c r="GP77" i="58" s="1"/>
  <c r="HJ77" i="58" s="1"/>
  <c r="DL77" i="58"/>
  <c r="BT89" i="58"/>
  <c r="BU90" i="58" s="1"/>
  <c r="DN68" i="58"/>
  <c r="EH68" i="58" s="1"/>
  <c r="FB68" i="58" s="1"/>
  <c r="FV68" i="58" s="1"/>
  <c r="GP68" i="58" s="1"/>
  <c r="HJ68" i="58" s="1"/>
  <c r="CL89" i="58"/>
  <c r="CM51" i="58"/>
  <c r="DK51" i="58" s="1"/>
  <c r="FU51" i="58"/>
  <c r="FU89" i="58" s="1"/>
  <c r="BU51" i="58"/>
  <c r="BU89" i="58" s="1"/>
  <c r="CP71" i="58"/>
  <c r="DL64" i="58"/>
  <c r="DM64" i="58" s="1"/>
  <c r="CP57" i="58"/>
  <c r="DL60" i="58"/>
  <c r="DM60" i="58" s="1"/>
  <c r="DN60" i="58" s="1"/>
  <c r="EH60" i="58" s="1"/>
  <c r="FB60" i="58" s="1"/>
  <c r="FV60" i="58" s="1"/>
  <c r="GP60" i="58" s="1"/>
  <c r="HJ60" i="58" s="1"/>
  <c r="CP62" i="58"/>
  <c r="DN62" i="58" s="1"/>
  <c r="EH62" i="58" s="1"/>
  <c r="FB62" i="58" s="1"/>
  <c r="FV62" i="58" s="1"/>
  <c r="GP62" i="58" s="1"/>
  <c r="HJ62" i="58" s="1"/>
  <c r="FU90" i="58"/>
  <c r="DL70" i="58"/>
  <c r="DM70" i="58" s="1"/>
  <c r="DN70" i="58" s="1"/>
  <c r="EH70" i="58" s="1"/>
  <c r="FB70" i="58" s="1"/>
  <c r="FV70" i="58" s="1"/>
  <c r="GP70" i="58" s="1"/>
  <c r="HJ70" i="58" s="1"/>
  <c r="CP75" i="58"/>
  <c r="DL57" i="58"/>
  <c r="DM57" i="58" s="1"/>
  <c r="DL67" i="58"/>
  <c r="DM67" i="58" s="1"/>
  <c r="DL63" i="58"/>
  <c r="DM63" i="58" s="1"/>
  <c r="DN63" i="58" s="1"/>
  <c r="EH63" i="58" s="1"/>
  <c r="FB63" i="58" s="1"/>
  <c r="FV63" i="58" s="1"/>
  <c r="GP63" i="58" s="1"/>
  <c r="HJ63" i="58" s="1"/>
  <c r="DL65" i="58"/>
  <c r="DM65" i="58" s="1"/>
  <c r="DN65" i="58" s="1"/>
  <c r="EH65" i="58" s="1"/>
  <c r="FB65" i="58" s="1"/>
  <c r="FV65" i="58" s="1"/>
  <c r="GP65" i="58" s="1"/>
  <c r="HJ65" i="58" s="1"/>
  <c r="EZ89" i="57"/>
  <c r="FA90" i="57"/>
  <c r="FA89" i="57"/>
  <c r="X15" i="57"/>
  <c r="CK79" i="57"/>
  <c r="CL79" i="57" s="1"/>
  <c r="CM79" i="57" s="1"/>
  <c r="BR79" i="57"/>
  <c r="BS79" i="57" s="1"/>
  <c r="AX89" i="57"/>
  <c r="AY90" i="57" s="1"/>
  <c r="AY51" i="57"/>
  <c r="ED89" i="57"/>
  <c r="EE90" i="57" s="1"/>
  <c r="EE51" i="57"/>
  <c r="CK64" i="57"/>
  <c r="CL64" i="57" s="1"/>
  <c r="CM64" i="57" s="1"/>
  <c r="BR64" i="57"/>
  <c r="BS64" i="57" s="1"/>
  <c r="CK59" i="57"/>
  <c r="CL59" i="57" s="1"/>
  <c r="CM59" i="57" s="1"/>
  <c r="BR59" i="57"/>
  <c r="BS59" i="57" s="1"/>
  <c r="CK74" i="57"/>
  <c r="CL74" i="57" s="1"/>
  <c r="CM74" i="57" s="1"/>
  <c r="BR74" i="57"/>
  <c r="BS74" i="57" s="1"/>
  <c r="CK77" i="57"/>
  <c r="CL77" i="57" s="1"/>
  <c r="CM77" i="57" s="1"/>
  <c r="BR77" i="57"/>
  <c r="BS77" i="57" s="1"/>
  <c r="X16" i="57"/>
  <c r="CK52" i="57"/>
  <c r="CL52" i="57" s="1"/>
  <c r="CM52" i="57" s="1"/>
  <c r="BR52" i="57"/>
  <c r="BS52" i="57" s="1"/>
  <c r="CK56" i="57"/>
  <c r="CL56" i="57" s="1"/>
  <c r="CM56" i="57" s="1"/>
  <c r="BR56" i="57"/>
  <c r="BS56" i="57" s="1"/>
  <c r="CK65" i="57"/>
  <c r="CL65" i="57" s="1"/>
  <c r="CM65" i="57" s="1"/>
  <c r="BR65" i="57"/>
  <c r="BS65" i="57" s="1"/>
  <c r="CK71" i="57"/>
  <c r="CL71" i="57" s="1"/>
  <c r="CM71" i="57" s="1"/>
  <c r="BR71" i="57"/>
  <c r="BS71" i="57" s="1"/>
  <c r="X11" i="57"/>
  <c r="GM89" i="57"/>
  <c r="GN51" i="57"/>
  <c r="GN89" i="57" s="1"/>
  <c r="CK78" i="57"/>
  <c r="CL78" i="57" s="1"/>
  <c r="CM78" i="57" s="1"/>
  <c r="BR78" i="57"/>
  <c r="BS78" i="57" s="1"/>
  <c r="CK67" i="57"/>
  <c r="CL67" i="57" s="1"/>
  <c r="CM67" i="57" s="1"/>
  <c r="BR67" i="57"/>
  <c r="BS67" i="57" s="1"/>
  <c r="CK72" i="57"/>
  <c r="CL72" i="57" s="1"/>
  <c r="CM72" i="57" s="1"/>
  <c r="BR72" i="57"/>
  <c r="BS72" i="57" s="1"/>
  <c r="X12" i="57"/>
  <c r="CK61" i="57"/>
  <c r="CL61" i="57" s="1"/>
  <c r="CM61" i="57" s="1"/>
  <c r="BR61" i="57"/>
  <c r="BS61" i="57" s="1"/>
  <c r="CK54" i="57"/>
  <c r="CL54" i="57" s="1"/>
  <c r="CM54" i="57" s="1"/>
  <c r="BR54" i="57"/>
  <c r="BS54" i="57" s="1"/>
  <c r="CK58" i="57"/>
  <c r="CL58" i="57" s="1"/>
  <c r="CM58" i="57" s="1"/>
  <c r="BR58" i="57"/>
  <c r="BS58" i="57" s="1"/>
  <c r="CK60" i="57"/>
  <c r="CL60" i="57" s="1"/>
  <c r="CM60" i="57" s="1"/>
  <c r="BR60" i="57"/>
  <c r="BS60" i="57" s="1"/>
  <c r="CK69" i="57"/>
  <c r="CL69" i="57" s="1"/>
  <c r="CM69" i="57" s="1"/>
  <c r="BR69" i="57"/>
  <c r="BS69" i="57" s="1"/>
  <c r="CK80" i="57"/>
  <c r="CL80" i="57" s="1"/>
  <c r="CM80" i="57" s="1"/>
  <c r="BR80" i="57"/>
  <c r="BS80" i="57" s="1"/>
  <c r="X14" i="57"/>
  <c r="DJ89" i="57"/>
  <c r="CK66" i="57"/>
  <c r="CL66" i="57" s="1"/>
  <c r="CM66" i="57" s="1"/>
  <c r="BR66" i="57"/>
  <c r="BS66" i="57" s="1"/>
  <c r="CK62" i="57"/>
  <c r="CL62" i="57" s="1"/>
  <c r="CM62" i="57" s="1"/>
  <c r="BR62" i="57"/>
  <c r="BS62" i="57" s="1"/>
  <c r="CK70" i="57"/>
  <c r="CL70" i="57" s="1"/>
  <c r="CM70" i="57" s="1"/>
  <c r="BR70" i="57"/>
  <c r="BS70" i="57" s="1"/>
  <c r="CK55" i="57"/>
  <c r="CL55" i="57" s="1"/>
  <c r="CM55" i="57" s="1"/>
  <c r="BR55" i="57"/>
  <c r="BS55" i="57" s="1"/>
  <c r="BQ89" i="57"/>
  <c r="CK51" i="57"/>
  <c r="BR51" i="57"/>
  <c r="CK63" i="57"/>
  <c r="CL63" i="57" s="1"/>
  <c r="CM63" i="57" s="1"/>
  <c r="BR63" i="57"/>
  <c r="BS63" i="57" s="1"/>
  <c r="CK76" i="57"/>
  <c r="CL76" i="57" s="1"/>
  <c r="CM76" i="57" s="1"/>
  <c r="BR76" i="57"/>
  <c r="BS76" i="57" s="1"/>
  <c r="CK73" i="57"/>
  <c r="CL73" i="57" s="1"/>
  <c r="CM73" i="57" s="1"/>
  <c r="BR73" i="57"/>
  <c r="BS73" i="57" s="1"/>
  <c r="FR89" i="57"/>
  <c r="FS90" i="57" s="1"/>
  <c r="FS51" i="57"/>
  <c r="X13" i="57"/>
  <c r="CK53" i="57"/>
  <c r="CL53" i="57" s="1"/>
  <c r="CM53" i="57" s="1"/>
  <c r="BR53" i="57"/>
  <c r="BS53" i="57" s="1"/>
  <c r="CK57" i="57"/>
  <c r="CL57" i="57" s="1"/>
  <c r="CM57" i="57" s="1"/>
  <c r="BR57" i="57"/>
  <c r="BS57" i="57" s="1"/>
  <c r="CK68" i="57"/>
  <c r="CL68" i="57" s="1"/>
  <c r="CM68" i="57" s="1"/>
  <c r="BR68" i="57"/>
  <c r="BS68" i="57" s="1"/>
  <c r="CK75" i="57"/>
  <c r="CL75" i="57" s="1"/>
  <c r="CM75" i="57" s="1"/>
  <c r="BR75" i="57"/>
  <c r="BS75" i="57" s="1"/>
  <c r="FU69" i="56"/>
  <c r="DH52" i="56"/>
  <c r="DI52" i="56" s="1"/>
  <c r="DJ52" i="56" s="1"/>
  <c r="DH66" i="56"/>
  <c r="DI66" i="56" s="1"/>
  <c r="DJ66" i="56" s="1"/>
  <c r="DH72" i="56"/>
  <c r="DI72" i="56" s="1"/>
  <c r="DJ72" i="56" s="1"/>
  <c r="DH85" i="56"/>
  <c r="FU67" i="56"/>
  <c r="DH78" i="56"/>
  <c r="DI78" i="56" s="1"/>
  <c r="DJ78" i="56" s="1"/>
  <c r="DH60" i="56"/>
  <c r="DI60" i="56" s="1"/>
  <c r="DJ60" i="56" s="1"/>
  <c r="DH64" i="56"/>
  <c r="DI64" i="56" s="1"/>
  <c r="DJ64" i="56" s="1"/>
  <c r="DH75" i="56"/>
  <c r="DI75" i="56" s="1"/>
  <c r="DJ75" i="56" s="1"/>
  <c r="DH51" i="56"/>
  <c r="DI51" i="56" s="1"/>
  <c r="DH59" i="56"/>
  <c r="DI59" i="56" s="1"/>
  <c r="DJ59" i="56" s="1"/>
  <c r="DH73" i="56"/>
  <c r="DI73" i="56" s="1"/>
  <c r="DJ73" i="56" s="1"/>
  <c r="CL68" i="56"/>
  <c r="CM68" i="56" s="1"/>
  <c r="BR68" i="56"/>
  <c r="BS68" i="56" s="1"/>
  <c r="BT68" i="56" s="1"/>
  <c r="CL64" i="56"/>
  <c r="CM64" i="56" s="1"/>
  <c r="DK64" i="56" s="1"/>
  <c r="DL64" i="56" s="1"/>
  <c r="DM64" i="56" s="1"/>
  <c r="FU59" i="56"/>
  <c r="BR64" i="56"/>
  <c r="BS64" i="56" s="1"/>
  <c r="BT64" i="56" s="1"/>
  <c r="FU78" i="56"/>
  <c r="CL67" i="56"/>
  <c r="CM67" i="56" s="1"/>
  <c r="CN67" i="56" s="1"/>
  <c r="FU74" i="56"/>
  <c r="CL77" i="56"/>
  <c r="CM77" i="56" s="1"/>
  <c r="CN77" i="56" s="1"/>
  <c r="CO77" i="56" s="1"/>
  <c r="DK68" i="56"/>
  <c r="DL68" i="56" s="1"/>
  <c r="DM68" i="56" s="1"/>
  <c r="BR67" i="56"/>
  <c r="BS67" i="56" s="1"/>
  <c r="BT67" i="56" s="1"/>
  <c r="FQ84" i="56"/>
  <c r="FR85" i="56" s="1"/>
  <c r="BR77" i="56"/>
  <c r="BS77" i="56" s="1"/>
  <c r="BT77" i="56" s="1"/>
  <c r="CL69" i="56"/>
  <c r="CM69" i="56" s="1"/>
  <c r="CN69" i="56" s="1"/>
  <c r="CO69" i="56" s="1"/>
  <c r="BR69" i="56"/>
  <c r="BS69" i="56" s="1"/>
  <c r="BT69" i="56" s="1"/>
  <c r="BU69" i="56" s="1"/>
  <c r="DJ51" i="56"/>
  <c r="EZ67" i="56"/>
  <c r="FA67" i="56" s="1"/>
  <c r="CK58" i="56"/>
  <c r="CL58" i="56" s="1"/>
  <c r="CM58" i="56" s="1"/>
  <c r="DK58" i="56" s="1"/>
  <c r="BR58" i="56"/>
  <c r="BS58" i="56" s="1"/>
  <c r="EZ64" i="56"/>
  <c r="FA64" i="56" s="1"/>
  <c r="EZ79" i="56"/>
  <c r="FA79" i="56" s="1"/>
  <c r="V25" i="56"/>
  <c r="X25" i="56" s="1"/>
  <c r="X24" i="56"/>
  <c r="CK54" i="56"/>
  <c r="CL54" i="56" s="1"/>
  <c r="CM54" i="56" s="1"/>
  <c r="BR54" i="56"/>
  <c r="BS54" i="56" s="1"/>
  <c r="CK55" i="56"/>
  <c r="CL55" i="56" s="1"/>
  <c r="CM55" i="56" s="1"/>
  <c r="DK55" i="56" s="1"/>
  <c r="BR55" i="56"/>
  <c r="BS55" i="56" s="1"/>
  <c r="CK72" i="56"/>
  <c r="CL72" i="56" s="1"/>
  <c r="CM72" i="56" s="1"/>
  <c r="DK72" i="56" s="1"/>
  <c r="BR72" i="56"/>
  <c r="BS72" i="56" s="1"/>
  <c r="CK74" i="56"/>
  <c r="CL74" i="56" s="1"/>
  <c r="CM74" i="56" s="1"/>
  <c r="DK74" i="56" s="1"/>
  <c r="BR74" i="56"/>
  <c r="BS74" i="56" s="1"/>
  <c r="EZ61" i="56"/>
  <c r="FA61" i="56" s="1"/>
  <c r="BR61" i="56"/>
  <c r="BS61" i="56" s="1"/>
  <c r="Y9" i="56"/>
  <c r="AA9" i="56" s="1"/>
  <c r="V37" i="56"/>
  <c r="CK56" i="56"/>
  <c r="CL56" i="56" s="1"/>
  <c r="CM56" i="56" s="1"/>
  <c r="DK56" i="56" s="1"/>
  <c r="BR56" i="56"/>
  <c r="BS56" i="56" s="1"/>
  <c r="CK70" i="56"/>
  <c r="CL70" i="56" s="1"/>
  <c r="CM70" i="56" s="1"/>
  <c r="BR70" i="56"/>
  <c r="BS70" i="56" s="1"/>
  <c r="CK79" i="56"/>
  <c r="CL79" i="56" s="1"/>
  <c r="CM79" i="56" s="1"/>
  <c r="BR79" i="56"/>
  <c r="BS79" i="56" s="1"/>
  <c r="EZ59" i="56"/>
  <c r="FA59" i="56" s="1"/>
  <c r="EZ57" i="56"/>
  <c r="FA57" i="56" s="1"/>
  <c r="EZ53" i="56"/>
  <c r="FA53" i="56" s="1"/>
  <c r="EZ63" i="56"/>
  <c r="FA63" i="56" s="1"/>
  <c r="EZ76" i="56"/>
  <c r="FA76" i="56" s="1"/>
  <c r="BR59" i="56"/>
  <c r="BS59" i="56" s="1"/>
  <c r="EW84" i="56"/>
  <c r="EX85" i="56" s="1"/>
  <c r="EX51" i="56"/>
  <c r="EZ54" i="56"/>
  <c r="FA54" i="56" s="1"/>
  <c r="EZ69" i="56"/>
  <c r="FA69" i="56" s="1"/>
  <c r="CL61" i="56"/>
  <c r="CM61" i="56" s="1"/>
  <c r="DK61" i="56" s="1"/>
  <c r="CK63" i="56"/>
  <c r="CL63" i="56" s="1"/>
  <c r="CM63" i="56" s="1"/>
  <c r="DK63" i="56" s="1"/>
  <c r="BR63" i="56"/>
  <c r="BS63" i="56" s="1"/>
  <c r="BR73" i="56"/>
  <c r="BS73" i="56" s="1"/>
  <c r="CK73" i="56"/>
  <c r="CL73" i="56" s="1"/>
  <c r="CM73" i="56" s="1"/>
  <c r="CK75" i="56"/>
  <c r="CL75" i="56" s="1"/>
  <c r="CM75" i="56" s="1"/>
  <c r="DK75" i="56" s="1"/>
  <c r="BR75" i="56"/>
  <c r="BS75" i="56" s="1"/>
  <c r="EZ71" i="56"/>
  <c r="FA71" i="56" s="1"/>
  <c r="EZ56" i="56"/>
  <c r="FA56" i="56" s="1"/>
  <c r="EZ62" i="56"/>
  <c r="FA62" i="56" s="1"/>
  <c r="EZ58" i="56"/>
  <c r="FA58" i="56" s="1"/>
  <c r="EZ78" i="56"/>
  <c r="FA78" i="56" s="1"/>
  <c r="CL57" i="56"/>
  <c r="CM57" i="56" s="1"/>
  <c r="DK57" i="56" s="1"/>
  <c r="CN64" i="56"/>
  <c r="CO64" i="56" s="1"/>
  <c r="CK60" i="56"/>
  <c r="CL60" i="56" s="1"/>
  <c r="CM60" i="56" s="1"/>
  <c r="DK60" i="56" s="1"/>
  <c r="BR60" i="56"/>
  <c r="BS60" i="56" s="1"/>
  <c r="BR76" i="56"/>
  <c r="BS76" i="56" s="1"/>
  <c r="CK76" i="56"/>
  <c r="CL76" i="56" s="1"/>
  <c r="CM76" i="56" s="1"/>
  <c r="CK80" i="56"/>
  <c r="CL80" i="56" s="1"/>
  <c r="CM80" i="56" s="1"/>
  <c r="BR80" i="56"/>
  <c r="BS80" i="56" s="1"/>
  <c r="EZ52" i="56"/>
  <c r="FA52" i="56" s="1"/>
  <c r="CK65" i="56"/>
  <c r="CL65" i="56" s="1"/>
  <c r="CM65" i="56" s="1"/>
  <c r="BR65" i="56"/>
  <c r="BS65" i="56" s="1"/>
  <c r="EZ60" i="56"/>
  <c r="FA60" i="56" s="1"/>
  <c r="EZ68" i="56"/>
  <c r="FA68" i="56" s="1"/>
  <c r="EZ66" i="56"/>
  <c r="FA66" i="56" s="1"/>
  <c r="EZ72" i="56"/>
  <c r="FA72" i="56" s="1"/>
  <c r="DK70" i="56"/>
  <c r="CN68" i="56"/>
  <c r="CO68" i="56" s="1"/>
  <c r="BR57" i="56"/>
  <c r="BS57" i="56" s="1"/>
  <c r="BU64" i="56"/>
  <c r="CK52" i="56"/>
  <c r="CL52" i="56" s="1"/>
  <c r="CM52" i="56" s="1"/>
  <c r="BR52" i="56"/>
  <c r="BS52" i="56" s="1"/>
  <c r="CK62" i="56"/>
  <c r="CL62" i="56" s="1"/>
  <c r="CM62" i="56" s="1"/>
  <c r="DK62" i="56" s="1"/>
  <c r="BR62" i="56"/>
  <c r="BS62" i="56" s="1"/>
  <c r="CJ84" i="56"/>
  <c r="CL59" i="56"/>
  <c r="CM59" i="56" s="1"/>
  <c r="DK59" i="56" s="1"/>
  <c r="EZ55" i="56"/>
  <c r="FA55" i="56" s="1"/>
  <c r="EZ70" i="56"/>
  <c r="FA70" i="56" s="1"/>
  <c r="FR84" i="56"/>
  <c r="FS85" i="56" s="1"/>
  <c r="FS51" i="56"/>
  <c r="BQ84" i="56"/>
  <c r="CK51" i="56"/>
  <c r="CL51" i="56" s="1"/>
  <c r="BR71" i="56"/>
  <c r="BS71" i="56" s="1"/>
  <c r="CK71" i="56"/>
  <c r="CL71" i="56" s="1"/>
  <c r="CM71" i="56" s="1"/>
  <c r="EC77" i="56"/>
  <c r="ED77" i="56" s="1"/>
  <c r="EE77" i="56" s="1"/>
  <c r="EF77" i="56" s="1"/>
  <c r="EC69" i="56"/>
  <c r="ED69" i="56" s="1"/>
  <c r="EE69" i="56" s="1"/>
  <c r="EF69" i="56" s="1"/>
  <c r="EC80" i="56"/>
  <c r="ED80" i="56" s="1"/>
  <c r="EE80" i="56" s="1"/>
  <c r="EF80" i="56" s="1"/>
  <c r="EC75" i="56"/>
  <c r="ED75" i="56" s="1"/>
  <c r="EE75" i="56" s="1"/>
  <c r="EF75" i="56" s="1"/>
  <c r="EC85" i="56"/>
  <c r="EC79" i="56"/>
  <c r="ED79" i="56" s="1"/>
  <c r="EE79" i="56" s="1"/>
  <c r="EF79" i="56" s="1"/>
  <c r="EC74" i="56"/>
  <c r="ED74" i="56" s="1"/>
  <c r="EE74" i="56" s="1"/>
  <c r="EF74" i="56" s="1"/>
  <c r="EC61" i="56"/>
  <c r="ED61" i="56" s="1"/>
  <c r="EE61" i="56" s="1"/>
  <c r="EC71" i="56"/>
  <c r="ED71" i="56" s="1"/>
  <c r="EE71" i="56" s="1"/>
  <c r="EF71" i="56" s="1"/>
  <c r="EC64" i="56"/>
  <c r="ED64" i="56" s="1"/>
  <c r="EE64" i="56" s="1"/>
  <c r="EF64" i="56" s="1"/>
  <c r="EC67" i="56"/>
  <c r="ED67" i="56" s="1"/>
  <c r="EE67" i="56" s="1"/>
  <c r="EF67" i="56" s="1"/>
  <c r="EC76" i="56"/>
  <c r="ED76" i="56" s="1"/>
  <c r="EE76" i="56" s="1"/>
  <c r="EF76" i="56" s="1"/>
  <c r="EC73" i="56"/>
  <c r="ED73" i="56" s="1"/>
  <c r="EE73" i="56" s="1"/>
  <c r="EF73" i="56" s="1"/>
  <c r="EC70" i="56"/>
  <c r="ED70" i="56" s="1"/>
  <c r="EE70" i="56" s="1"/>
  <c r="EF70" i="56" s="1"/>
  <c r="EC65" i="56"/>
  <c r="ED65" i="56" s="1"/>
  <c r="EE65" i="56" s="1"/>
  <c r="EC78" i="56"/>
  <c r="ED78" i="56" s="1"/>
  <c r="EE78" i="56" s="1"/>
  <c r="EC72" i="56"/>
  <c r="ED72" i="56" s="1"/>
  <c r="EE72" i="56" s="1"/>
  <c r="EC68" i="56"/>
  <c r="ED68" i="56" s="1"/>
  <c r="EE68" i="56" s="1"/>
  <c r="EF68" i="56" s="1"/>
  <c r="EC58" i="56"/>
  <c r="ED58" i="56" s="1"/>
  <c r="EE58" i="56" s="1"/>
  <c r="EF58" i="56" s="1"/>
  <c r="EC59" i="56"/>
  <c r="ED59" i="56" s="1"/>
  <c r="EE59" i="56" s="1"/>
  <c r="EF59" i="56" s="1"/>
  <c r="EC57" i="56"/>
  <c r="ED57" i="56" s="1"/>
  <c r="EE57" i="56" s="1"/>
  <c r="EF57" i="56" s="1"/>
  <c r="EC66" i="56"/>
  <c r="ED66" i="56" s="1"/>
  <c r="EE66" i="56" s="1"/>
  <c r="EF66" i="56" s="1"/>
  <c r="EC60" i="56"/>
  <c r="ED60" i="56" s="1"/>
  <c r="EE60" i="56" s="1"/>
  <c r="EC55" i="56"/>
  <c r="ED55" i="56" s="1"/>
  <c r="EE55" i="56" s="1"/>
  <c r="EC63" i="56"/>
  <c r="ED63" i="56" s="1"/>
  <c r="EE63" i="56" s="1"/>
  <c r="EF63" i="56" s="1"/>
  <c r="EC51" i="56"/>
  <c r="EC53" i="56"/>
  <c r="ED53" i="56" s="1"/>
  <c r="EE53" i="56" s="1"/>
  <c r="EF53" i="56" s="1"/>
  <c r="EC62" i="56"/>
  <c r="ED62" i="56" s="1"/>
  <c r="EE62" i="56" s="1"/>
  <c r="EC56" i="56"/>
  <c r="ED56" i="56" s="1"/>
  <c r="EE56" i="56" s="1"/>
  <c r="EC54" i="56"/>
  <c r="ED54" i="56" s="1"/>
  <c r="EE54" i="56" s="1"/>
  <c r="EF54" i="56" s="1"/>
  <c r="EC52" i="56"/>
  <c r="ED52" i="56" s="1"/>
  <c r="EE52" i="56" s="1"/>
  <c r="V14" i="56"/>
  <c r="DK76" i="56"/>
  <c r="EZ75" i="56"/>
  <c r="FA75" i="56" s="1"/>
  <c r="EZ80" i="56"/>
  <c r="FA80" i="56" s="1"/>
  <c r="EZ77" i="56"/>
  <c r="FA77" i="56" s="1"/>
  <c r="EZ65" i="56"/>
  <c r="FA65" i="56" s="1"/>
  <c r="EZ73" i="56"/>
  <c r="FA73" i="56" s="1"/>
  <c r="EZ74" i="56"/>
  <c r="FA74" i="56" s="1"/>
  <c r="DK77" i="56"/>
  <c r="BU77" i="56"/>
  <c r="CK53" i="56"/>
  <c r="CL53" i="56" s="1"/>
  <c r="CM53" i="56" s="1"/>
  <c r="DK53" i="56" s="1"/>
  <c r="BR53" i="56"/>
  <c r="BS53" i="56" s="1"/>
  <c r="CK66" i="56"/>
  <c r="CL66" i="56" s="1"/>
  <c r="CM66" i="56" s="1"/>
  <c r="BR66" i="56"/>
  <c r="BS66" i="56" s="1"/>
  <c r="CK78" i="56"/>
  <c r="CL78" i="56" s="1"/>
  <c r="CM78" i="56" s="1"/>
  <c r="BR78" i="56"/>
  <c r="BS78" i="56" s="1"/>
  <c r="BR51" i="56"/>
  <c r="AE14" i="56"/>
  <c r="EF72" i="56"/>
  <c r="BB89" i="59" l="1"/>
  <c r="BV90" i="59" s="1"/>
  <c r="BV51" i="59"/>
  <c r="DM51" i="59"/>
  <c r="DM89" i="59" s="1"/>
  <c r="DM90" i="59"/>
  <c r="HI51" i="58"/>
  <c r="HI89" i="58" s="1"/>
  <c r="DN79" i="58"/>
  <c r="EH79" i="58" s="1"/>
  <c r="FB79" i="58" s="1"/>
  <c r="FV79" i="58" s="1"/>
  <c r="GP79" i="58" s="1"/>
  <c r="HJ79" i="58" s="1"/>
  <c r="DN71" i="58"/>
  <c r="EH71" i="58" s="1"/>
  <c r="FB71" i="58" s="1"/>
  <c r="FV71" i="58" s="1"/>
  <c r="GP71" i="58" s="1"/>
  <c r="HJ71" i="58" s="1"/>
  <c r="DN74" i="58"/>
  <c r="EH74" i="58" s="1"/>
  <c r="FB74" i="58" s="1"/>
  <c r="FV74" i="58" s="1"/>
  <c r="GP74" i="58" s="1"/>
  <c r="HJ74" i="58" s="1"/>
  <c r="HI90" i="58"/>
  <c r="EG90" i="58"/>
  <c r="DN67" i="58"/>
  <c r="EH67" i="58" s="1"/>
  <c r="FB67" i="58" s="1"/>
  <c r="FV67" i="58" s="1"/>
  <c r="GP67" i="58" s="1"/>
  <c r="HJ67" i="58" s="1"/>
  <c r="DN57" i="58"/>
  <c r="EH57" i="58" s="1"/>
  <c r="FB57" i="58" s="1"/>
  <c r="FV57" i="58" s="1"/>
  <c r="GP57" i="58" s="1"/>
  <c r="HJ57" i="58" s="1"/>
  <c r="DN75" i="58"/>
  <c r="EH75" i="58" s="1"/>
  <c r="FB75" i="58" s="1"/>
  <c r="FV75" i="58" s="1"/>
  <c r="GP75" i="58" s="1"/>
  <c r="HJ75" i="58" s="1"/>
  <c r="DN64" i="58"/>
  <c r="EH64" i="58" s="1"/>
  <c r="FB64" i="58" s="1"/>
  <c r="FV64" i="58" s="1"/>
  <c r="GP64" i="58" s="1"/>
  <c r="HJ64" i="58" s="1"/>
  <c r="EG51" i="58"/>
  <c r="EG89" i="58" s="1"/>
  <c r="DN66" i="58"/>
  <c r="EH66" i="58" s="1"/>
  <c r="FB66" i="58" s="1"/>
  <c r="FV66" i="58" s="1"/>
  <c r="GP66" i="58" s="1"/>
  <c r="HJ66" i="58" s="1"/>
  <c r="BB89" i="58"/>
  <c r="BV90" i="58" s="1"/>
  <c r="BV51" i="58"/>
  <c r="DK89" i="58"/>
  <c r="DL51" i="58"/>
  <c r="DL89" i="58" s="1"/>
  <c r="CM89" i="58"/>
  <c r="DK90" i="58" s="1"/>
  <c r="CN51" i="58"/>
  <c r="CN89" i="58" s="1"/>
  <c r="GO51" i="57"/>
  <c r="GO89" i="57" s="1"/>
  <c r="GO90" i="57"/>
  <c r="BT63" i="57"/>
  <c r="BU63" i="57" s="1"/>
  <c r="BV63" i="57" s="1"/>
  <c r="BT62" i="57"/>
  <c r="BU62" i="57" s="1"/>
  <c r="BV62" i="57" s="1"/>
  <c r="CN80" i="57"/>
  <c r="CO80" i="57" s="1"/>
  <c r="DK80" i="57"/>
  <c r="CN54" i="57"/>
  <c r="CO54" i="57" s="1"/>
  <c r="DK54" i="57"/>
  <c r="BT72" i="57"/>
  <c r="BU72" i="57" s="1"/>
  <c r="BV72" i="57" s="1"/>
  <c r="BT52" i="57"/>
  <c r="BU52" i="57" s="1"/>
  <c r="BV52" i="57" s="1"/>
  <c r="CN74" i="57"/>
  <c r="CO74" i="57" s="1"/>
  <c r="DK74" i="57"/>
  <c r="AY89" i="57"/>
  <c r="AZ51" i="57"/>
  <c r="AZ89" i="57" s="1"/>
  <c r="BT69" i="57"/>
  <c r="BU69" i="57" s="1"/>
  <c r="BV69" i="57" s="1"/>
  <c r="BT68" i="57"/>
  <c r="BU68" i="57" s="1"/>
  <c r="BV68" i="57" s="1"/>
  <c r="FS89" i="57"/>
  <c r="FT51" i="57"/>
  <c r="FT89" i="57" s="1"/>
  <c r="BR89" i="57"/>
  <c r="BS90" i="57" s="1"/>
  <c r="BS51" i="57"/>
  <c r="BT66" i="57"/>
  <c r="BU66" i="57" s="1"/>
  <c r="BV66" i="57" s="1"/>
  <c r="CN69" i="57"/>
  <c r="CO69" i="57" s="1"/>
  <c r="DK69" i="57"/>
  <c r="BT61" i="57"/>
  <c r="BU61" i="57" s="1"/>
  <c r="BV61" i="57" s="1"/>
  <c r="BT67" i="57"/>
  <c r="BU67" i="57" s="1"/>
  <c r="BV67" i="57" s="1"/>
  <c r="BT71" i="57"/>
  <c r="BU71" i="57" s="1"/>
  <c r="BV71" i="57" s="1"/>
  <c r="CN59" i="57"/>
  <c r="CO59" i="57" s="1"/>
  <c r="DK59" i="57"/>
  <c r="BT79" i="57"/>
  <c r="BU79" i="57" s="1"/>
  <c r="BV79" i="57" s="1"/>
  <c r="CN75" i="57"/>
  <c r="CO75" i="57" s="1"/>
  <c r="DK75" i="57"/>
  <c r="CN68" i="57"/>
  <c r="CO68" i="57" s="1"/>
  <c r="DK68" i="57"/>
  <c r="CK89" i="57"/>
  <c r="CL51" i="57"/>
  <c r="CN66" i="57"/>
  <c r="CO66" i="57" s="1"/>
  <c r="DK66" i="57"/>
  <c r="BT60" i="57"/>
  <c r="BU60" i="57" s="1"/>
  <c r="BV60" i="57" s="1"/>
  <c r="CN61" i="57"/>
  <c r="CO61" i="57" s="1"/>
  <c r="DK61" i="57"/>
  <c r="CN67" i="57"/>
  <c r="CO67" i="57" s="1"/>
  <c r="DK67" i="57"/>
  <c r="CN71" i="57"/>
  <c r="CO71" i="57" s="1"/>
  <c r="DK71" i="57"/>
  <c r="BT64" i="57"/>
  <c r="BU64" i="57" s="1"/>
  <c r="BV64" i="57" s="1"/>
  <c r="CN79" i="57"/>
  <c r="CO79" i="57" s="1"/>
  <c r="DK79" i="57"/>
  <c r="BT57" i="57"/>
  <c r="BU57" i="57" s="1"/>
  <c r="BV57" i="57" s="1"/>
  <c r="CN60" i="57"/>
  <c r="CO60" i="57" s="1"/>
  <c r="DK60" i="57"/>
  <c r="BT78" i="57"/>
  <c r="BU78" i="57" s="1"/>
  <c r="BV78" i="57" s="1"/>
  <c r="BT65" i="57"/>
  <c r="BU65" i="57" s="1"/>
  <c r="BV65" i="57" s="1"/>
  <c r="CN64" i="57"/>
  <c r="CO64" i="57" s="1"/>
  <c r="DK64" i="57"/>
  <c r="CN63" i="57"/>
  <c r="CO63" i="57" s="1"/>
  <c r="DK63" i="57"/>
  <c r="CN52" i="57"/>
  <c r="CO52" i="57" s="1"/>
  <c r="DK52" i="57"/>
  <c r="CN57" i="57"/>
  <c r="CO57" i="57" s="1"/>
  <c r="DK57" i="57"/>
  <c r="CN73" i="57"/>
  <c r="CO73" i="57" s="1"/>
  <c r="DK73" i="57"/>
  <c r="BT55" i="57"/>
  <c r="BU55" i="57" s="1"/>
  <c r="BV55" i="57" s="1"/>
  <c r="BT58" i="57"/>
  <c r="BU58" i="57" s="1"/>
  <c r="BV58" i="57" s="1"/>
  <c r="CN78" i="57"/>
  <c r="CO78" i="57" s="1"/>
  <c r="DK78" i="57"/>
  <c r="CN65" i="57"/>
  <c r="CO65" i="57" s="1"/>
  <c r="DK65" i="57"/>
  <c r="BT77" i="57"/>
  <c r="BU77" i="57" s="1"/>
  <c r="BV77" i="57" s="1"/>
  <c r="BT75" i="57"/>
  <c r="BU75" i="57" s="1"/>
  <c r="BV75" i="57" s="1"/>
  <c r="CN62" i="57"/>
  <c r="CO62" i="57" s="1"/>
  <c r="DK62" i="57"/>
  <c r="CN72" i="57"/>
  <c r="CO72" i="57" s="1"/>
  <c r="DK72" i="57"/>
  <c r="BT73" i="57"/>
  <c r="BU73" i="57" s="1"/>
  <c r="BV73" i="57" s="1"/>
  <c r="BT53" i="57"/>
  <c r="BU53" i="57" s="1"/>
  <c r="BV53" i="57" s="1"/>
  <c r="BT76" i="57"/>
  <c r="BU76" i="57" s="1"/>
  <c r="BV76" i="57" s="1"/>
  <c r="CN55" i="57"/>
  <c r="CO55" i="57" s="1"/>
  <c r="DK55" i="57"/>
  <c r="BT70" i="57"/>
  <c r="BU70" i="57" s="1"/>
  <c r="BV70" i="57" s="1"/>
  <c r="CN58" i="57"/>
  <c r="CO58" i="57" s="1"/>
  <c r="DK58" i="57"/>
  <c r="BT56" i="57"/>
  <c r="BU56" i="57" s="1"/>
  <c r="BV56" i="57" s="1"/>
  <c r="CN77" i="57"/>
  <c r="CO77" i="57" s="1"/>
  <c r="DK77" i="57"/>
  <c r="EE89" i="57"/>
  <c r="EF51" i="57"/>
  <c r="EF89" i="57" s="1"/>
  <c r="BT59" i="57"/>
  <c r="BU59" i="57" s="1"/>
  <c r="BV59" i="57" s="1"/>
  <c r="CN53" i="57"/>
  <c r="CO53" i="57" s="1"/>
  <c r="DK53" i="57"/>
  <c r="CN76" i="57"/>
  <c r="CO76" i="57" s="1"/>
  <c r="DK76" i="57"/>
  <c r="CN70" i="57"/>
  <c r="CO70" i="57" s="1"/>
  <c r="DK70" i="57"/>
  <c r="BT80" i="57"/>
  <c r="BU80" i="57" s="1"/>
  <c r="BV80" i="57" s="1"/>
  <c r="CP80" i="57" s="1"/>
  <c r="BT54" i="57"/>
  <c r="BU54" i="57" s="1"/>
  <c r="BV54" i="57" s="1"/>
  <c r="CN56" i="57"/>
  <c r="CO56" i="57" s="1"/>
  <c r="DK56" i="57"/>
  <c r="BT74" i="57"/>
  <c r="BU74" i="57" s="1"/>
  <c r="BV74" i="57" s="1"/>
  <c r="CP74" i="57" s="1"/>
  <c r="BU68" i="56"/>
  <c r="DI84" i="56"/>
  <c r="DJ85" i="56" s="1"/>
  <c r="BU67" i="56"/>
  <c r="DH84" i="56"/>
  <c r="DI85" i="56" s="1"/>
  <c r="DK69" i="56"/>
  <c r="DL69" i="56" s="1"/>
  <c r="DM69" i="56" s="1"/>
  <c r="CO67" i="56"/>
  <c r="X29" i="56"/>
  <c r="DK67" i="56"/>
  <c r="DL67" i="56" s="1"/>
  <c r="DM67" i="56" s="1"/>
  <c r="X30" i="56"/>
  <c r="DL58" i="56"/>
  <c r="DM58" i="56" s="1"/>
  <c r="DL53" i="56"/>
  <c r="DM53" i="56" s="1"/>
  <c r="DL56" i="56"/>
  <c r="DM56" i="56" s="1"/>
  <c r="DL62" i="56"/>
  <c r="DM62" i="56" s="1"/>
  <c r="DL72" i="56"/>
  <c r="DM72" i="56" s="1"/>
  <c r="DL77" i="56"/>
  <c r="DM77" i="56" s="1"/>
  <c r="FS84" i="56"/>
  <c r="FT51" i="56"/>
  <c r="FT84" i="56" s="1"/>
  <c r="CN73" i="56"/>
  <c r="CO73" i="56" s="1"/>
  <c r="CN71" i="56"/>
  <c r="CO71" i="56" s="1"/>
  <c r="CN52" i="56"/>
  <c r="CO52" i="56" s="1"/>
  <c r="BT65" i="56"/>
  <c r="BU65" i="56" s="1"/>
  <c r="CN76" i="56"/>
  <c r="CO76" i="56" s="1"/>
  <c r="DL60" i="56"/>
  <c r="DM60" i="56" s="1"/>
  <c r="BT73" i="56"/>
  <c r="BU73" i="56" s="1"/>
  <c r="AW85" i="56"/>
  <c r="AW80" i="56"/>
  <c r="AX80" i="56" s="1"/>
  <c r="AY80" i="56" s="1"/>
  <c r="AZ80" i="56" s="1"/>
  <c r="AW72" i="56"/>
  <c r="AX72" i="56" s="1"/>
  <c r="AY72" i="56" s="1"/>
  <c r="AZ72" i="56" s="1"/>
  <c r="AW78" i="56"/>
  <c r="AX78" i="56" s="1"/>
  <c r="AY78" i="56" s="1"/>
  <c r="AW70" i="56"/>
  <c r="AX70" i="56" s="1"/>
  <c r="AY70" i="56" s="1"/>
  <c r="AW74" i="56"/>
  <c r="AX74" i="56" s="1"/>
  <c r="AY74" i="56" s="1"/>
  <c r="AZ74" i="56" s="1"/>
  <c r="AW77" i="56"/>
  <c r="AX77" i="56" s="1"/>
  <c r="AY77" i="56" s="1"/>
  <c r="AZ77" i="56" s="1"/>
  <c r="AW69" i="56"/>
  <c r="AX69" i="56" s="1"/>
  <c r="AY69" i="56" s="1"/>
  <c r="AZ69" i="56" s="1"/>
  <c r="AW64" i="56"/>
  <c r="AX64" i="56" s="1"/>
  <c r="AY64" i="56" s="1"/>
  <c r="AZ64" i="56" s="1"/>
  <c r="AW75" i="56"/>
  <c r="AX75" i="56" s="1"/>
  <c r="AY75" i="56" s="1"/>
  <c r="AW67" i="56"/>
  <c r="AX67" i="56" s="1"/>
  <c r="AY67" i="56" s="1"/>
  <c r="AZ67" i="56" s="1"/>
  <c r="AW65" i="56"/>
  <c r="AX65" i="56" s="1"/>
  <c r="AY65" i="56" s="1"/>
  <c r="AZ65" i="56" s="1"/>
  <c r="AW68" i="56"/>
  <c r="AX68" i="56" s="1"/>
  <c r="AY68" i="56" s="1"/>
  <c r="AZ68" i="56" s="1"/>
  <c r="AW79" i="56"/>
  <c r="AX79" i="56" s="1"/>
  <c r="AY79" i="56" s="1"/>
  <c r="AZ79" i="56" s="1"/>
  <c r="AW76" i="56"/>
  <c r="AX76" i="56" s="1"/>
  <c r="AY76" i="56" s="1"/>
  <c r="AZ76" i="56" s="1"/>
  <c r="AW71" i="56"/>
  <c r="AX71" i="56" s="1"/>
  <c r="AY71" i="56" s="1"/>
  <c r="AW66" i="56"/>
  <c r="AX66" i="56" s="1"/>
  <c r="AY66" i="56" s="1"/>
  <c r="AZ66" i="56" s="1"/>
  <c r="AW57" i="56"/>
  <c r="AX57" i="56" s="1"/>
  <c r="AY57" i="56" s="1"/>
  <c r="AZ57" i="56" s="1"/>
  <c r="AW58" i="56"/>
  <c r="AX58" i="56" s="1"/>
  <c r="AY58" i="56" s="1"/>
  <c r="AZ58" i="56" s="1"/>
  <c r="AW59" i="56"/>
  <c r="AX59" i="56" s="1"/>
  <c r="AY59" i="56" s="1"/>
  <c r="AW53" i="56"/>
  <c r="AX53" i="56" s="1"/>
  <c r="AY53" i="56" s="1"/>
  <c r="AZ53" i="56" s="1"/>
  <c r="AW62" i="56"/>
  <c r="AX62" i="56" s="1"/>
  <c r="AY62" i="56" s="1"/>
  <c r="AZ62" i="56" s="1"/>
  <c r="AW56" i="56"/>
  <c r="AX56" i="56" s="1"/>
  <c r="AY56" i="56" s="1"/>
  <c r="AZ56" i="56" s="1"/>
  <c r="AW73" i="56"/>
  <c r="AX73" i="56" s="1"/>
  <c r="AY73" i="56" s="1"/>
  <c r="AW61" i="56"/>
  <c r="AX61" i="56" s="1"/>
  <c r="AY61" i="56" s="1"/>
  <c r="AW54" i="56"/>
  <c r="AX54" i="56" s="1"/>
  <c r="AY54" i="56" s="1"/>
  <c r="AZ54" i="56" s="1"/>
  <c r="V9" i="56"/>
  <c r="AW60" i="56"/>
  <c r="AX60" i="56" s="1"/>
  <c r="AY60" i="56" s="1"/>
  <c r="AW52" i="56"/>
  <c r="AX52" i="56" s="1"/>
  <c r="AY52" i="56" s="1"/>
  <c r="AW63" i="56"/>
  <c r="AX63" i="56" s="1"/>
  <c r="AY63" i="56" s="1"/>
  <c r="AZ63" i="56" s="1"/>
  <c r="AW55" i="56"/>
  <c r="AX55" i="56" s="1"/>
  <c r="AY55" i="56" s="1"/>
  <c r="AZ55" i="56" s="1"/>
  <c r="AW51" i="56"/>
  <c r="BT74" i="56"/>
  <c r="BU74" i="56" s="1"/>
  <c r="DK71" i="56"/>
  <c r="DL63" i="56"/>
  <c r="DM63" i="56" s="1"/>
  <c r="CN80" i="56"/>
  <c r="CO80" i="56" s="1"/>
  <c r="BT71" i="56"/>
  <c r="BU71" i="56" s="1"/>
  <c r="CN65" i="56"/>
  <c r="CO65" i="56" s="1"/>
  <c r="BT76" i="56"/>
  <c r="BU76" i="56" s="1"/>
  <c r="BT63" i="56"/>
  <c r="BU63" i="56" s="1"/>
  <c r="DL61" i="56"/>
  <c r="DM61" i="56" s="1"/>
  <c r="AE9" i="56"/>
  <c r="BA85" i="56" s="1"/>
  <c r="AZ78" i="56"/>
  <c r="AZ52" i="56"/>
  <c r="AZ70" i="56"/>
  <c r="CN74" i="56"/>
  <c r="CO74" i="56" s="1"/>
  <c r="X27" i="56"/>
  <c r="BR84" i="56"/>
  <c r="BS85" i="56" s="1"/>
  <c r="BS51" i="56"/>
  <c r="EG77" i="56"/>
  <c r="CN54" i="56"/>
  <c r="CO54" i="56" s="1"/>
  <c r="EG74" i="56"/>
  <c r="EF65" i="56"/>
  <c r="EG65" i="56" s="1"/>
  <c r="BT66" i="56"/>
  <c r="BU66" i="56" s="1"/>
  <c r="EG54" i="56"/>
  <c r="EG66" i="56"/>
  <c r="EG70" i="56"/>
  <c r="EG79" i="56"/>
  <c r="CK84" i="56"/>
  <c r="CN59" i="56"/>
  <c r="CO59" i="56" s="1"/>
  <c r="BT57" i="56"/>
  <c r="BU57" i="56" s="1"/>
  <c r="BT60" i="56"/>
  <c r="BU60" i="56" s="1"/>
  <c r="CN63" i="56"/>
  <c r="CO63" i="56" s="1"/>
  <c r="EX84" i="56"/>
  <c r="EY85" i="56" s="1"/>
  <c r="EY51" i="56"/>
  <c r="BT79" i="56"/>
  <c r="BU79" i="56" s="1"/>
  <c r="BT61" i="56"/>
  <c r="BU61" i="56" s="1"/>
  <c r="BT72" i="56"/>
  <c r="BU72" i="56" s="1"/>
  <c r="X26" i="56"/>
  <c r="DK65" i="56"/>
  <c r="DL76" i="56"/>
  <c r="DM76" i="56" s="1"/>
  <c r="DL74" i="56"/>
  <c r="DM74" i="56" s="1"/>
  <c r="CN56" i="56"/>
  <c r="CO56" i="56" s="1"/>
  <c r="EF52" i="56"/>
  <c r="EG52" i="56" s="1"/>
  <c r="EG57" i="56"/>
  <c r="EG73" i="56"/>
  <c r="DK73" i="56"/>
  <c r="CL84" i="56"/>
  <c r="CM51" i="56"/>
  <c r="DK51" i="56" s="1"/>
  <c r="CN60" i="56"/>
  <c r="CO60" i="56" s="1"/>
  <c r="CN61" i="56"/>
  <c r="CO61" i="56" s="1"/>
  <c r="CN79" i="56"/>
  <c r="CO79" i="56" s="1"/>
  <c r="DK79" i="56"/>
  <c r="CN72" i="56"/>
  <c r="CO72" i="56" s="1"/>
  <c r="X28" i="56"/>
  <c r="EG72" i="56"/>
  <c r="EF78" i="56"/>
  <c r="EG78" i="56" s="1"/>
  <c r="EF60" i="56"/>
  <c r="EG60" i="56" s="1"/>
  <c r="EG59" i="56"/>
  <c r="EG76" i="56"/>
  <c r="EG75" i="56"/>
  <c r="DL59" i="56"/>
  <c r="DM59" i="56" s="1"/>
  <c r="DL75" i="56"/>
  <c r="DM75" i="56" s="1"/>
  <c r="BT70" i="56"/>
  <c r="BU70" i="56" s="1"/>
  <c r="BT55" i="56"/>
  <c r="BU55" i="56" s="1"/>
  <c r="DJ84" i="56"/>
  <c r="EG71" i="56"/>
  <c r="CN58" i="56"/>
  <c r="CO58" i="56" s="1"/>
  <c r="BT78" i="56"/>
  <c r="BU78" i="56" s="1"/>
  <c r="CN78" i="56"/>
  <c r="CO78" i="56" s="1"/>
  <c r="EF55" i="56"/>
  <c r="EG55" i="56" s="1"/>
  <c r="EG53" i="56"/>
  <c r="EG80" i="56"/>
  <c r="BT62" i="56"/>
  <c r="BU62" i="56" s="1"/>
  <c r="DL70" i="56"/>
  <c r="DM70" i="56" s="1"/>
  <c r="BT75" i="56"/>
  <c r="BU75" i="56" s="1"/>
  <c r="DK52" i="56"/>
  <c r="BT59" i="56"/>
  <c r="BU59" i="56" s="1"/>
  <c r="CN70" i="56"/>
  <c r="CO70" i="56" s="1"/>
  <c r="CN55" i="56"/>
  <c r="CO55" i="56" s="1"/>
  <c r="DK78" i="56"/>
  <c r="EG63" i="56"/>
  <c r="BT52" i="56"/>
  <c r="BU52" i="56" s="1"/>
  <c r="CN66" i="56"/>
  <c r="CO66" i="56" s="1"/>
  <c r="BT53" i="56"/>
  <c r="BU53" i="56" s="1"/>
  <c r="CN53" i="56"/>
  <c r="CO53" i="56" s="1"/>
  <c r="DL55" i="56"/>
  <c r="DM55" i="56" s="1"/>
  <c r="EG58" i="56"/>
  <c r="EG67" i="56"/>
  <c r="EF62" i="56"/>
  <c r="EG62" i="56" s="1"/>
  <c r="EF61" i="56"/>
  <c r="EG61" i="56" s="1"/>
  <c r="EF56" i="56"/>
  <c r="EG56" i="56" s="1"/>
  <c r="DK66" i="56"/>
  <c r="EC84" i="56"/>
  <c r="ED51" i="56"/>
  <c r="EG68" i="56"/>
  <c r="EG64" i="56"/>
  <c r="EG69" i="56"/>
  <c r="CN62" i="56"/>
  <c r="CO62" i="56" s="1"/>
  <c r="DL57" i="56"/>
  <c r="DM57" i="56" s="1"/>
  <c r="BT80" i="56"/>
  <c r="BU80" i="56" s="1"/>
  <c r="CN57" i="56"/>
  <c r="CO57" i="56" s="1"/>
  <c r="CN75" i="56"/>
  <c r="CO75" i="56" s="1"/>
  <c r="BT56" i="56"/>
  <c r="BU56" i="56" s="1"/>
  <c r="BT54" i="56"/>
  <c r="BU54" i="56" s="1"/>
  <c r="BT58" i="56"/>
  <c r="BU58" i="56" s="1"/>
  <c r="DK80" i="56"/>
  <c r="DK54" i="56"/>
  <c r="BV89" i="59" l="1"/>
  <c r="CP90" i="59" s="1"/>
  <c r="CP51" i="59"/>
  <c r="DM90" i="58"/>
  <c r="CO51" i="58"/>
  <c r="CO89" i="58" s="1"/>
  <c r="BV89" i="58"/>
  <c r="CP90" i="58" s="1"/>
  <c r="CP51" i="58"/>
  <c r="DM51" i="58"/>
  <c r="DM89" i="58" s="1"/>
  <c r="CP73" i="57"/>
  <c r="CP54" i="57"/>
  <c r="CP66" i="57"/>
  <c r="CP69" i="57"/>
  <c r="CP55" i="57"/>
  <c r="CP62" i="57"/>
  <c r="CP70" i="57"/>
  <c r="CP52" i="57"/>
  <c r="CP61" i="57"/>
  <c r="CP60" i="57"/>
  <c r="CP68" i="57"/>
  <c r="CP72" i="57"/>
  <c r="CP76" i="57"/>
  <c r="CP78" i="57"/>
  <c r="CP75" i="57"/>
  <c r="CP57" i="57"/>
  <c r="CP71" i="57"/>
  <c r="CP67" i="57"/>
  <c r="CP63" i="57"/>
  <c r="DL78" i="57"/>
  <c r="DM78" i="57" s="1"/>
  <c r="DL66" i="57"/>
  <c r="DM66" i="57" s="1"/>
  <c r="DN66" i="57" s="1"/>
  <c r="EH66" i="57" s="1"/>
  <c r="FB66" i="57" s="1"/>
  <c r="FV66" i="57" s="1"/>
  <c r="GP66" i="57" s="1"/>
  <c r="DL63" i="57"/>
  <c r="DM63" i="57" s="1"/>
  <c r="DL80" i="57"/>
  <c r="DM80" i="57" s="1"/>
  <c r="DN80" i="57" s="1"/>
  <c r="EH80" i="57" s="1"/>
  <c r="FB80" i="57" s="1"/>
  <c r="FV80" i="57" s="1"/>
  <c r="GP80" i="57" s="1"/>
  <c r="DL77" i="57"/>
  <c r="DM77" i="57" s="1"/>
  <c r="DL55" i="57"/>
  <c r="DM55" i="57" s="1"/>
  <c r="CP65" i="57"/>
  <c r="DL67" i="57"/>
  <c r="DM67" i="57" s="1"/>
  <c r="DL70" i="57"/>
  <c r="DM70" i="57" s="1"/>
  <c r="DL56" i="57"/>
  <c r="DM56" i="57" s="1"/>
  <c r="DL72" i="57"/>
  <c r="DM72" i="57" s="1"/>
  <c r="DL57" i="57"/>
  <c r="DM57" i="57" s="1"/>
  <c r="DL60" i="57"/>
  <c r="DM60" i="57" s="1"/>
  <c r="DL61" i="57"/>
  <c r="DM61" i="57" s="1"/>
  <c r="CL89" i="57"/>
  <c r="CM51" i="57"/>
  <c r="BS89" i="57"/>
  <c r="BT51" i="57"/>
  <c r="BT89" i="57" s="1"/>
  <c r="DL73" i="57"/>
  <c r="DM73" i="57" s="1"/>
  <c r="DN73" i="57" s="1"/>
  <c r="EH73" i="57" s="1"/>
  <c r="FB73" i="57" s="1"/>
  <c r="FV73" i="57" s="1"/>
  <c r="GP73" i="57" s="1"/>
  <c r="CP77" i="57"/>
  <c r="CP64" i="57"/>
  <c r="CP79" i="57"/>
  <c r="CP53" i="57"/>
  <c r="DL75" i="57"/>
  <c r="DM75" i="57" s="1"/>
  <c r="DL76" i="57"/>
  <c r="DM76" i="57" s="1"/>
  <c r="DL58" i="57"/>
  <c r="DM58" i="57" s="1"/>
  <c r="DL65" i="57"/>
  <c r="DM65" i="57" s="1"/>
  <c r="DL71" i="57"/>
  <c r="DM71" i="57" s="1"/>
  <c r="DL68" i="57"/>
  <c r="DM68" i="57" s="1"/>
  <c r="DN68" i="57" s="1"/>
  <c r="EH68" i="57" s="1"/>
  <c r="FB68" i="57" s="1"/>
  <c r="FV68" i="57" s="1"/>
  <c r="GP68" i="57" s="1"/>
  <c r="DL59" i="57"/>
  <c r="DM59" i="57" s="1"/>
  <c r="BA51" i="57"/>
  <c r="CP59" i="57"/>
  <c r="DL64" i="57"/>
  <c r="DM64" i="57" s="1"/>
  <c r="EG51" i="57"/>
  <c r="EG89" i="57" s="1"/>
  <c r="DL52" i="57"/>
  <c r="DM52" i="57" s="1"/>
  <c r="DL69" i="57"/>
  <c r="DM69" i="57" s="1"/>
  <c r="DN69" i="57" s="1"/>
  <c r="EH69" i="57" s="1"/>
  <c r="FB69" i="57" s="1"/>
  <c r="FV69" i="57" s="1"/>
  <c r="GP69" i="57" s="1"/>
  <c r="FU51" i="57"/>
  <c r="FU89" i="57" s="1"/>
  <c r="DL54" i="57"/>
  <c r="DM54" i="57" s="1"/>
  <c r="DN54" i="57" s="1"/>
  <c r="EH54" i="57" s="1"/>
  <c r="FB54" i="57" s="1"/>
  <c r="FV54" i="57" s="1"/>
  <c r="GP54" i="57" s="1"/>
  <c r="DL53" i="57"/>
  <c r="DM53" i="57" s="1"/>
  <c r="DL79" i="57"/>
  <c r="DM79" i="57" s="1"/>
  <c r="CP56" i="57"/>
  <c r="CP58" i="57"/>
  <c r="DL62" i="57"/>
  <c r="DM62" i="57" s="1"/>
  <c r="EG90" i="57"/>
  <c r="FU90" i="57"/>
  <c r="DL74" i="57"/>
  <c r="DM74" i="57" s="1"/>
  <c r="DN74" i="57" s="1"/>
  <c r="EH74" i="57" s="1"/>
  <c r="FB74" i="57" s="1"/>
  <c r="FV74" i="57" s="1"/>
  <c r="GP74" i="57" s="1"/>
  <c r="FU51" i="56"/>
  <c r="FU84" i="56" s="1"/>
  <c r="X16" i="56"/>
  <c r="X17" i="56"/>
  <c r="BA66" i="56"/>
  <c r="BB66" i="56" s="1"/>
  <c r="BV66" i="56" s="1"/>
  <c r="CP66" i="56" s="1"/>
  <c r="BA64" i="56"/>
  <c r="BB64" i="56" s="1"/>
  <c r="BV64" i="56" s="1"/>
  <c r="CP64" i="56" s="1"/>
  <c r="DN64" i="56" s="1"/>
  <c r="EH64" i="56" s="1"/>
  <c r="FB64" i="56" s="1"/>
  <c r="FV64" i="56" s="1"/>
  <c r="BA54" i="56"/>
  <c r="BB54" i="56" s="1"/>
  <c r="BV54" i="56" s="1"/>
  <c r="CP54" i="56" s="1"/>
  <c r="AW84" i="56"/>
  <c r="AX85" i="56" s="1"/>
  <c r="AX51" i="56"/>
  <c r="BA69" i="56"/>
  <c r="BB69" i="56" s="1"/>
  <c r="BV69" i="56" s="1"/>
  <c r="CP69" i="56" s="1"/>
  <c r="DN69" i="56" s="1"/>
  <c r="EH69" i="56" s="1"/>
  <c r="FB69" i="56" s="1"/>
  <c r="FV69" i="56" s="1"/>
  <c r="DL54" i="56"/>
  <c r="DM54" i="56" s="1"/>
  <c r="DL78" i="56"/>
  <c r="DM78" i="56" s="1"/>
  <c r="DK84" i="56"/>
  <c r="DL51" i="56"/>
  <c r="DM51" i="56" s="1"/>
  <c r="DL65" i="56"/>
  <c r="DM65" i="56" s="1"/>
  <c r="EY84" i="56"/>
  <c r="EZ51" i="56"/>
  <c r="EZ84" i="56" s="1"/>
  <c r="BA55" i="56"/>
  <c r="BB55" i="56" s="1"/>
  <c r="BV55" i="56" s="1"/>
  <c r="CP55" i="56" s="1"/>
  <c r="DN55" i="56" s="1"/>
  <c r="EH55" i="56" s="1"/>
  <c r="FB55" i="56" s="1"/>
  <c r="FV55" i="56" s="1"/>
  <c r="BA56" i="56"/>
  <c r="BB56" i="56" s="1"/>
  <c r="BV56" i="56" s="1"/>
  <c r="CP56" i="56" s="1"/>
  <c r="DN56" i="56" s="1"/>
  <c r="EH56" i="56" s="1"/>
  <c r="FB56" i="56" s="1"/>
  <c r="FV56" i="56" s="1"/>
  <c r="BA76" i="56"/>
  <c r="BB76" i="56" s="1"/>
  <c r="BV76" i="56" s="1"/>
  <c r="CP76" i="56" s="1"/>
  <c r="DN76" i="56" s="1"/>
  <c r="EH76" i="56" s="1"/>
  <c r="FB76" i="56" s="1"/>
  <c r="FV76" i="56" s="1"/>
  <c r="BA77" i="56"/>
  <c r="BB77" i="56" s="1"/>
  <c r="BV77" i="56" s="1"/>
  <c r="CP77" i="56" s="1"/>
  <c r="DN77" i="56" s="1"/>
  <c r="EH77" i="56" s="1"/>
  <c r="FB77" i="56" s="1"/>
  <c r="FV77" i="56" s="1"/>
  <c r="FU85" i="56"/>
  <c r="BA57" i="56"/>
  <c r="BB57" i="56" s="1"/>
  <c r="BV57" i="56" s="1"/>
  <c r="CP57" i="56" s="1"/>
  <c r="DN57" i="56" s="1"/>
  <c r="EH57" i="56" s="1"/>
  <c r="FB57" i="56" s="1"/>
  <c r="FV57" i="56" s="1"/>
  <c r="DL52" i="56"/>
  <c r="DM52" i="56" s="1"/>
  <c r="BS84" i="56"/>
  <c r="BT51" i="56"/>
  <c r="BT84" i="56" s="1"/>
  <c r="AZ73" i="56"/>
  <c r="BA73" i="56" s="1"/>
  <c r="BB73" i="56" s="1"/>
  <c r="BV73" i="56" s="1"/>
  <c r="CP73" i="56" s="1"/>
  <c r="BA63" i="56"/>
  <c r="BB63" i="56" s="1"/>
  <c r="BV63" i="56" s="1"/>
  <c r="CP63" i="56" s="1"/>
  <c r="DN63" i="56" s="1"/>
  <c r="EH63" i="56" s="1"/>
  <c r="FB63" i="56" s="1"/>
  <c r="FV63" i="56" s="1"/>
  <c r="BA62" i="56"/>
  <c r="BB62" i="56" s="1"/>
  <c r="BV62" i="56" s="1"/>
  <c r="CP62" i="56" s="1"/>
  <c r="DN62" i="56" s="1"/>
  <c r="EH62" i="56" s="1"/>
  <c r="FB62" i="56" s="1"/>
  <c r="FV62" i="56" s="1"/>
  <c r="BA79" i="56"/>
  <c r="BB79" i="56" s="1"/>
  <c r="BV79" i="56" s="1"/>
  <c r="CP79" i="56" s="1"/>
  <c r="BA74" i="56"/>
  <c r="BB74" i="56" s="1"/>
  <c r="BV74" i="56" s="1"/>
  <c r="CP74" i="56" s="1"/>
  <c r="DN74" i="56" s="1"/>
  <c r="EH74" i="56" s="1"/>
  <c r="FB74" i="56" s="1"/>
  <c r="FV74" i="56" s="1"/>
  <c r="AZ61" i="56"/>
  <c r="BA61" i="56" s="1"/>
  <c r="BB61" i="56" s="1"/>
  <c r="BV61" i="56" s="1"/>
  <c r="CP61" i="56" s="1"/>
  <c r="DN61" i="56" s="1"/>
  <c r="EH61" i="56" s="1"/>
  <c r="FB61" i="56" s="1"/>
  <c r="FV61" i="56" s="1"/>
  <c r="AZ75" i="56"/>
  <c r="BA75" i="56" s="1"/>
  <c r="BB75" i="56" s="1"/>
  <c r="BV75" i="56" s="1"/>
  <c r="CP75" i="56" s="1"/>
  <c r="DN75" i="56" s="1"/>
  <c r="EH75" i="56" s="1"/>
  <c r="FB75" i="56" s="1"/>
  <c r="FV75" i="56" s="1"/>
  <c r="BA52" i="56"/>
  <c r="BB52" i="56" s="1"/>
  <c r="BV52" i="56" s="1"/>
  <c r="CP52" i="56" s="1"/>
  <c r="BA53" i="56"/>
  <c r="BB53" i="56" s="1"/>
  <c r="BV53" i="56" s="1"/>
  <c r="CP53" i="56" s="1"/>
  <c r="DN53" i="56" s="1"/>
  <c r="EH53" i="56" s="1"/>
  <c r="FB53" i="56" s="1"/>
  <c r="FV53" i="56" s="1"/>
  <c r="BA68" i="56"/>
  <c r="BB68" i="56" s="1"/>
  <c r="BV68" i="56" s="1"/>
  <c r="CP68" i="56" s="1"/>
  <c r="DN68" i="56" s="1"/>
  <c r="EH68" i="56" s="1"/>
  <c r="FB68" i="56" s="1"/>
  <c r="FV68" i="56" s="1"/>
  <c r="BA70" i="56"/>
  <c r="BB70" i="56" s="1"/>
  <c r="BV70" i="56" s="1"/>
  <c r="CP70" i="56" s="1"/>
  <c r="DN70" i="56" s="1"/>
  <c r="EH70" i="56" s="1"/>
  <c r="FB70" i="56" s="1"/>
  <c r="FV70" i="56" s="1"/>
  <c r="BA80" i="56"/>
  <c r="BB80" i="56" s="1"/>
  <c r="BV80" i="56" s="1"/>
  <c r="CP80" i="56" s="1"/>
  <c r="DL80" i="56"/>
  <c r="DM80" i="56" s="1"/>
  <c r="AZ71" i="56"/>
  <c r="BA71" i="56" s="1"/>
  <c r="BB71" i="56" s="1"/>
  <c r="BV71" i="56" s="1"/>
  <c r="CP71" i="56" s="1"/>
  <c r="DN71" i="56" s="1"/>
  <c r="EH71" i="56" s="1"/>
  <c r="FB71" i="56" s="1"/>
  <c r="FV71" i="56" s="1"/>
  <c r="BA65" i="56"/>
  <c r="BB65" i="56" s="1"/>
  <c r="BV65" i="56" s="1"/>
  <c r="CP65" i="56" s="1"/>
  <c r="BA78" i="56"/>
  <c r="BB78" i="56" s="1"/>
  <c r="BV78" i="56" s="1"/>
  <c r="CP78" i="56" s="1"/>
  <c r="DL66" i="56"/>
  <c r="DM66" i="56" s="1"/>
  <c r="DL73" i="56"/>
  <c r="DM73" i="56" s="1"/>
  <c r="ED84" i="56"/>
  <c r="EE85" i="56" s="1"/>
  <c r="EE51" i="56"/>
  <c r="CM84" i="56"/>
  <c r="DK85" i="56" s="1"/>
  <c r="CN51" i="56"/>
  <c r="CN84" i="56" s="1"/>
  <c r="DL79" i="56"/>
  <c r="DM79" i="56" s="1"/>
  <c r="AZ60" i="56"/>
  <c r="BA60" i="56" s="1"/>
  <c r="BB60" i="56" s="1"/>
  <c r="BV60" i="56" s="1"/>
  <c r="CP60" i="56" s="1"/>
  <c r="DN60" i="56" s="1"/>
  <c r="EH60" i="56" s="1"/>
  <c r="FB60" i="56" s="1"/>
  <c r="FV60" i="56" s="1"/>
  <c r="AZ59" i="56"/>
  <c r="BA59" i="56" s="1"/>
  <c r="BB59" i="56" s="1"/>
  <c r="BV59" i="56" s="1"/>
  <c r="CP59" i="56" s="1"/>
  <c r="DN59" i="56" s="1"/>
  <c r="EH59" i="56" s="1"/>
  <c r="FB59" i="56" s="1"/>
  <c r="FV59" i="56" s="1"/>
  <c r="DL71" i="56"/>
  <c r="DM71" i="56" s="1"/>
  <c r="X11" i="56"/>
  <c r="X9" i="56"/>
  <c r="X15" i="56"/>
  <c r="X14" i="56"/>
  <c r="X13" i="56"/>
  <c r="X12" i="56"/>
  <c r="BA58" i="56"/>
  <c r="BB58" i="56" s="1"/>
  <c r="BV58" i="56" s="1"/>
  <c r="CP58" i="56" s="1"/>
  <c r="DN58" i="56" s="1"/>
  <c r="EH58" i="56" s="1"/>
  <c r="FB58" i="56" s="1"/>
  <c r="FV58" i="56" s="1"/>
  <c r="BA67" i="56"/>
  <c r="BB67" i="56" s="1"/>
  <c r="BV67" i="56" s="1"/>
  <c r="CP67" i="56" s="1"/>
  <c r="DN67" i="56" s="1"/>
  <c r="EH67" i="56" s="1"/>
  <c r="FB67" i="56" s="1"/>
  <c r="FV67" i="56" s="1"/>
  <c r="BA72" i="56"/>
  <c r="BB72" i="56" s="1"/>
  <c r="BV72" i="56" s="1"/>
  <c r="CP72" i="56" s="1"/>
  <c r="DN72" i="56" s="1"/>
  <c r="EH72" i="56" s="1"/>
  <c r="FB72" i="56" s="1"/>
  <c r="FV72" i="56" s="1"/>
  <c r="CP89" i="59" l="1"/>
  <c r="DN90" i="59" s="1"/>
  <c r="DN51" i="59"/>
  <c r="CP89" i="58"/>
  <c r="DN90" i="58" s="1"/>
  <c r="DN51" i="58"/>
  <c r="BU51" i="57"/>
  <c r="BU89" i="57" s="1"/>
  <c r="DN70" i="57"/>
  <c r="EH70" i="57" s="1"/>
  <c r="FB70" i="57" s="1"/>
  <c r="FV70" i="57" s="1"/>
  <c r="GP70" i="57" s="1"/>
  <c r="DN55" i="57"/>
  <c r="EH55" i="57" s="1"/>
  <c r="FB55" i="57" s="1"/>
  <c r="FV55" i="57" s="1"/>
  <c r="GP55" i="57" s="1"/>
  <c r="DN62" i="57"/>
  <c r="EH62" i="57" s="1"/>
  <c r="FB62" i="57" s="1"/>
  <c r="FV62" i="57" s="1"/>
  <c r="GP62" i="57" s="1"/>
  <c r="DN52" i="57"/>
  <c r="EH52" i="57" s="1"/>
  <c r="FB52" i="57" s="1"/>
  <c r="FV52" i="57" s="1"/>
  <c r="GP52" i="57" s="1"/>
  <c r="DN60" i="57"/>
  <c r="EH60" i="57" s="1"/>
  <c r="FB60" i="57" s="1"/>
  <c r="FV60" i="57" s="1"/>
  <c r="GP60" i="57" s="1"/>
  <c r="DN61" i="57"/>
  <c r="EH61" i="57" s="1"/>
  <c r="FB61" i="57" s="1"/>
  <c r="FV61" i="57" s="1"/>
  <c r="GP61" i="57" s="1"/>
  <c r="DN75" i="57"/>
  <c r="EH75" i="57" s="1"/>
  <c r="FB75" i="57" s="1"/>
  <c r="FV75" i="57" s="1"/>
  <c r="GP75" i="57" s="1"/>
  <c r="DN71" i="57"/>
  <c r="EH71" i="57" s="1"/>
  <c r="FB71" i="57" s="1"/>
  <c r="FV71" i="57" s="1"/>
  <c r="GP71" i="57" s="1"/>
  <c r="DN78" i="57"/>
  <c r="EH78" i="57" s="1"/>
  <c r="FB78" i="57" s="1"/>
  <c r="FV78" i="57" s="1"/>
  <c r="GP78" i="57" s="1"/>
  <c r="DN77" i="57"/>
  <c r="EH77" i="57" s="1"/>
  <c r="FB77" i="57" s="1"/>
  <c r="FV77" i="57" s="1"/>
  <c r="GP77" i="57" s="1"/>
  <c r="DN63" i="57"/>
  <c r="EH63" i="57" s="1"/>
  <c r="FB63" i="57" s="1"/>
  <c r="FV63" i="57" s="1"/>
  <c r="GP63" i="57" s="1"/>
  <c r="DN57" i="57"/>
  <c r="EH57" i="57" s="1"/>
  <c r="FB57" i="57" s="1"/>
  <c r="FV57" i="57" s="1"/>
  <c r="GP57" i="57" s="1"/>
  <c r="DN76" i="57"/>
  <c r="EH76" i="57" s="1"/>
  <c r="FB76" i="57" s="1"/>
  <c r="FV76" i="57" s="1"/>
  <c r="GP76" i="57" s="1"/>
  <c r="DN72" i="57"/>
  <c r="EH72" i="57" s="1"/>
  <c r="FB72" i="57" s="1"/>
  <c r="FV72" i="57" s="1"/>
  <c r="GP72" i="57" s="1"/>
  <c r="DN58" i="57"/>
  <c r="EH58" i="57" s="1"/>
  <c r="FB58" i="57" s="1"/>
  <c r="FV58" i="57" s="1"/>
  <c r="GP58" i="57" s="1"/>
  <c r="DN53" i="57"/>
  <c r="EH53" i="57" s="1"/>
  <c r="FB53" i="57" s="1"/>
  <c r="FV53" i="57" s="1"/>
  <c r="GP53" i="57" s="1"/>
  <c r="BU90" i="57"/>
  <c r="DN67" i="57"/>
  <c r="EH67" i="57" s="1"/>
  <c r="FB67" i="57" s="1"/>
  <c r="FV67" i="57" s="1"/>
  <c r="GP67" i="57" s="1"/>
  <c r="DN79" i="57"/>
  <c r="EH79" i="57" s="1"/>
  <c r="FB79" i="57" s="1"/>
  <c r="FV79" i="57" s="1"/>
  <c r="GP79" i="57" s="1"/>
  <c r="DN65" i="57"/>
  <c r="EH65" i="57" s="1"/>
  <c r="FB65" i="57" s="1"/>
  <c r="FV65" i="57" s="1"/>
  <c r="GP65" i="57" s="1"/>
  <c r="DN59" i="57"/>
  <c r="EH59" i="57" s="1"/>
  <c r="FB59" i="57" s="1"/>
  <c r="FV59" i="57" s="1"/>
  <c r="GP59" i="57" s="1"/>
  <c r="DN56" i="57"/>
  <c r="EH56" i="57" s="1"/>
  <c r="FB56" i="57" s="1"/>
  <c r="FV56" i="57" s="1"/>
  <c r="GP56" i="57" s="1"/>
  <c r="BA89" i="57"/>
  <c r="BB90" i="57" s="1"/>
  <c r="BB51" i="57"/>
  <c r="CM89" i="57"/>
  <c r="DK90" i="57" s="1"/>
  <c r="CN51" i="57"/>
  <c r="CN89" i="57" s="1"/>
  <c r="DK51" i="57"/>
  <c r="DN64" i="57"/>
  <c r="EH64" i="57" s="1"/>
  <c r="FB64" i="57" s="1"/>
  <c r="FV64" i="57" s="1"/>
  <c r="GP64" i="57" s="1"/>
  <c r="DN73" i="56"/>
  <c r="EH73" i="56" s="1"/>
  <c r="FB73" i="56" s="1"/>
  <c r="FV73" i="56" s="1"/>
  <c r="BU85" i="56"/>
  <c r="AX84" i="56"/>
  <c r="AY85" i="56" s="1"/>
  <c r="AY51" i="56"/>
  <c r="DM84" i="56"/>
  <c r="DN80" i="56"/>
  <c r="EH80" i="56" s="1"/>
  <c r="FB80" i="56" s="1"/>
  <c r="FV80" i="56" s="1"/>
  <c r="DN79" i="56"/>
  <c r="EH79" i="56" s="1"/>
  <c r="FB79" i="56" s="1"/>
  <c r="FV79" i="56" s="1"/>
  <c r="FA51" i="56"/>
  <c r="FA84" i="56" s="1"/>
  <c r="DN78" i="56"/>
  <c r="EH78" i="56" s="1"/>
  <c r="FB78" i="56" s="1"/>
  <c r="FV78" i="56" s="1"/>
  <c r="FA85" i="56"/>
  <c r="DN54" i="56"/>
  <c r="EH54" i="56" s="1"/>
  <c r="FB54" i="56" s="1"/>
  <c r="FV54" i="56" s="1"/>
  <c r="DN65" i="56"/>
  <c r="EH65" i="56" s="1"/>
  <c r="FB65" i="56" s="1"/>
  <c r="FV65" i="56" s="1"/>
  <c r="CO51" i="56"/>
  <c r="CO84" i="56" s="1"/>
  <c r="DN66" i="56"/>
  <c r="EH66" i="56" s="1"/>
  <c r="FB66" i="56" s="1"/>
  <c r="FV66" i="56" s="1"/>
  <c r="EE84" i="56"/>
  <c r="EF51" i="56"/>
  <c r="EF84" i="56" s="1"/>
  <c r="DN52" i="56"/>
  <c r="EH52" i="56" s="1"/>
  <c r="FB52" i="56" s="1"/>
  <c r="FV52" i="56" s="1"/>
  <c r="BU51" i="56"/>
  <c r="BU84" i="56" s="1"/>
  <c r="DL84" i="56"/>
  <c r="DM85" i="56" s="1"/>
  <c r="DN89" i="59" l="1"/>
  <c r="EH90" i="59" s="1"/>
  <c r="EH51" i="59"/>
  <c r="DN89" i="58"/>
  <c r="EH90" i="58" s="1"/>
  <c r="EH51" i="58"/>
  <c r="CO51" i="57"/>
  <c r="CO89" i="57" s="1"/>
  <c r="DK89" i="57"/>
  <c r="DL51" i="57"/>
  <c r="DL89" i="57" s="1"/>
  <c r="BB89" i="57"/>
  <c r="BV90" i="57" s="1"/>
  <c r="BV51" i="57"/>
  <c r="EG51" i="56"/>
  <c r="EG84" i="56" s="1"/>
  <c r="EG85" i="56"/>
  <c r="AY84" i="56"/>
  <c r="AZ51" i="56"/>
  <c r="AZ84" i="56" s="1"/>
  <c r="EH89" i="59" l="1"/>
  <c r="FB90" i="59" s="1"/>
  <c r="FB51" i="59"/>
  <c r="EH89" i="58"/>
  <c r="FB90" i="58" s="1"/>
  <c r="FB51" i="58"/>
  <c r="BV89" i="57"/>
  <c r="CP90" i="57" s="1"/>
  <c r="CP51" i="57"/>
  <c r="DM51" i="57"/>
  <c r="DM89" i="57" s="1"/>
  <c r="DM90" i="57"/>
  <c r="BA51" i="56"/>
  <c r="FB89" i="59" l="1"/>
  <c r="FV90" i="59" s="1"/>
  <c r="FV51" i="59"/>
  <c r="FB89" i="58"/>
  <c r="FV90" i="58" s="1"/>
  <c r="FV51" i="58"/>
  <c r="CP89" i="57"/>
  <c r="DN90" i="57" s="1"/>
  <c r="DN51" i="57"/>
  <c r="BA84" i="56"/>
  <c r="BB85" i="56" s="1"/>
  <c r="BB51" i="56"/>
  <c r="FV89" i="59" l="1"/>
  <c r="GP90" i="59" s="1"/>
  <c r="GP51" i="59"/>
  <c r="FV89" i="58"/>
  <c r="GP90" i="58" s="1"/>
  <c r="GP51" i="58"/>
  <c r="DN89" i="57"/>
  <c r="EH90" i="57" s="1"/>
  <c r="EH51" i="57"/>
  <c r="BB84" i="56"/>
  <c r="BV85" i="56" s="1"/>
  <c r="BV51" i="56"/>
  <c r="GP89" i="59" l="1"/>
  <c r="HJ90" i="59" s="1"/>
  <c r="HJ51" i="59"/>
  <c r="GP89" i="58"/>
  <c r="HJ51" i="58"/>
  <c r="HJ89" i="58" s="1"/>
  <c r="EH89" i="57"/>
  <c r="FB90" i="57" s="1"/>
  <c r="FB51" i="57"/>
  <c r="BV84" i="56"/>
  <c r="CP85" i="56" s="1"/>
  <c r="CP51" i="56"/>
  <c r="HJ89" i="59" l="1"/>
  <c r="ID90" i="59" s="1"/>
  <c r="ID51" i="59"/>
  <c r="FB89" i="57"/>
  <c r="FV90" i="57" s="1"/>
  <c r="FV51" i="57"/>
  <c r="CP84" i="56"/>
  <c r="DN85" i="56" s="1"/>
  <c r="DN51" i="56"/>
  <c r="ID89" i="59" l="1"/>
  <c r="IX90" i="59" s="1"/>
  <c r="IX51" i="59"/>
  <c r="IX89" i="59" s="1"/>
  <c r="FV89" i="57"/>
  <c r="GP90" i="57" s="1"/>
  <c r="GP51" i="57"/>
  <c r="GP89" i="57" s="1"/>
  <c r="DN84" i="56"/>
  <c r="EH85" i="56" s="1"/>
  <c r="EH51" i="56"/>
  <c r="EH84" i="56" l="1"/>
  <c r="FB85" i="56" s="1"/>
  <c r="FB51" i="56"/>
  <c r="FB84" i="56" l="1"/>
  <c r="FV85" i="56" s="1"/>
  <c r="FV51" i="56"/>
  <c r="FV84" i="56" s="1"/>
</calcChain>
</file>

<file path=xl/sharedStrings.xml><?xml version="1.0" encoding="utf-8"?>
<sst xmlns="http://schemas.openxmlformats.org/spreadsheetml/2006/main" count="6593" uniqueCount="199">
  <si>
    <t>#</t>
  </si>
  <si>
    <t>Наименование_Точки_Учета</t>
  </si>
  <si>
    <t>дата</t>
  </si>
  <si>
    <t>СуммАктЭн</t>
  </si>
  <si>
    <t>2556659</t>
  </si>
  <si>
    <t>2753943</t>
  </si>
  <si>
    <t>2550487</t>
  </si>
  <si>
    <t>2598993</t>
  </si>
  <si>
    <t>2558921</t>
  </si>
  <si>
    <t>2553483</t>
  </si>
  <si>
    <t>2815429</t>
  </si>
  <si>
    <t>2804968</t>
  </si>
  <si>
    <t>2804906</t>
  </si>
  <si>
    <t>2815443</t>
  </si>
  <si>
    <t>2816948</t>
  </si>
  <si>
    <t>2816570</t>
  </si>
  <si>
    <t>2816917</t>
  </si>
  <si>
    <t>Потери, кВт</t>
  </si>
  <si>
    <t>Потребление, кВт</t>
  </si>
  <si>
    <t>Потребление+ потери, кВт</t>
  </si>
  <si>
    <t>значение</t>
  </si>
  <si>
    <t>ИТОГО</t>
  </si>
  <si>
    <t>показания счетчиков, кВт</t>
  </si>
  <si>
    <t>показатель</t>
  </si>
  <si>
    <t>%(по внутр.сети)</t>
  </si>
  <si>
    <t>%(в целом)</t>
  </si>
  <si>
    <t>кВт(в целом)</t>
  </si>
  <si>
    <t>Серийный_№</t>
  </si>
  <si>
    <t>2790584</t>
  </si>
  <si>
    <t>2807848</t>
  </si>
  <si>
    <t>Фактический объем</t>
  </si>
  <si>
    <t>РО</t>
  </si>
  <si>
    <t>Расчетный объем</t>
  </si>
  <si>
    <t>Примечание</t>
  </si>
  <si>
    <t>ПРОВЕРКА</t>
  </si>
  <si>
    <t>Показания счетчиков в расчет</t>
  </si>
  <si>
    <t>2830471</t>
  </si>
  <si>
    <t>2608101</t>
  </si>
  <si>
    <t>2769820</t>
  </si>
  <si>
    <t>П1 105_Парамонова Н.А.</t>
  </si>
  <si>
    <t>П1 132_Макшанцев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</si>
  <si>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</si>
  <si>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</si>
  <si>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</si>
  <si>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</si>
  <si>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</si>
  <si>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</si>
  <si>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</si>
  <si>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</si>
  <si>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</si>
  <si>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</si>
  <si>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</si>
  <si>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</si>
  <si>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</si>
  <si>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</si>
  <si>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</si>
  <si>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</si>
  <si>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</si>
  <si>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П1 360_Герасимович В.П.</t>
  </si>
  <si>
    <t>П1 39_Негина Л.А.</t>
  </si>
  <si>
    <t>П1 400_Новикова Н.Д.</t>
  </si>
  <si>
    <t>П1 41_Виноградова Т.Д.</t>
  </si>
  <si>
    <t>П1 42_Яковлев В.Г.</t>
  </si>
  <si>
    <t>П1 91_Тихонов Е.В.</t>
  </si>
  <si>
    <t>Способ получения показаний:
1=Показания ПУ
2=Показания ПУ с уч.показаний ст.ПУ
РО=расчет.объем показаний
0=Демонтаж счетчика</t>
  </si>
  <si>
    <t>П1 348_Шилько И.П.</t>
  </si>
  <si>
    <t>2811575</t>
  </si>
  <si>
    <t>Вид начисления</t>
  </si>
  <si>
    <t>Тариф сверх соцнормы, руб./кВт</t>
  </si>
  <si>
    <t>П1 167_168_Волков Александр В.</t>
  </si>
  <si>
    <t>2796956</t>
  </si>
  <si>
    <t xml:space="preserve">П1 207 Нестерович А.Н. </t>
  </si>
  <si>
    <t>3862062</t>
  </si>
  <si>
    <t>потери, %</t>
  </si>
  <si>
    <t>Потери в среднем с начала года, %</t>
  </si>
  <si>
    <t>показания ПКУ (Энергосбыт), кВт  
(К трансф.=200)</t>
  </si>
  <si>
    <t>показания стетчика в КТП 
(К трансф.=30)</t>
  </si>
  <si>
    <t>потребление, кВт</t>
  </si>
  <si>
    <t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t>
  </si>
  <si>
    <t>Корректировка показаний ПУ за прошлые периоды
(включено в сальдо показаний на начало года)</t>
  </si>
  <si>
    <t>2802794</t>
  </si>
  <si>
    <t>3896065</t>
  </si>
  <si>
    <t>3904375</t>
  </si>
  <si>
    <t>3887317</t>
  </si>
  <si>
    <t>3886964</t>
  </si>
  <si>
    <t>первое полугодие 2019</t>
  </si>
  <si>
    <t>второе полугодие 2019</t>
  </si>
  <si>
    <t>Корректировка показаний 
ПУ за текущий год
(показания ст.ПУ минус показания нов.ПУ на дату монтажа )</t>
  </si>
  <si>
    <t>Корректировка показаний ПУ за прошлый год
(не включено в сальдо показаний на начало года)</t>
  </si>
  <si>
    <t>2556448</t>
  </si>
  <si>
    <t>2806572</t>
  </si>
  <si>
    <t>П1 312 Борисов С.А.</t>
  </si>
  <si>
    <t>П1 405 Коркина Е.А.</t>
  </si>
  <si>
    <t>11406173</t>
  </si>
  <si>
    <t>2795352</t>
  </si>
  <si>
    <t>Тариф по соцнорме, руб./кВт</t>
  </si>
  <si>
    <t>Сумма к оплате, руб. тариф 2,90руб./кВт</t>
  </si>
  <si>
    <t>к возмещению от п2п3п4п5п6, руб.</t>
  </si>
  <si>
    <t>потребление,кВт</t>
  </si>
  <si>
    <t>тариф, руб/кВт</t>
  </si>
  <si>
    <t>Сумаа к начислению по садоводам с учетом возмещения, руб.</t>
  </si>
  <si>
    <t>в том числе п1(расчетное значение при потерях 12%)</t>
  </si>
  <si>
    <t>оплачено в декабре</t>
  </si>
  <si>
    <t>ПАРТНЕРСТВО 1 ДЕКАБРЬ 2019 ГОДА</t>
  </si>
  <si>
    <t>Переплата (-)
Долг(+) 
на 01.01.2020</t>
  </si>
  <si>
    <t>СВОДНАЯ ТАБЛИЦА ПОКАЗАНИЙ 2020 ГОД
ПАРТНЕРСТВО 1</t>
  </si>
  <si>
    <t>первое полугодие 2020</t>
  </si>
  <si>
    <t>второе полугодие 2020</t>
  </si>
  <si>
    <t xml:space="preserve"> п1 Январь 2020 (расчетное значение при потерях 12%)</t>
  </si>
  <si>
    <t>сумма к оплате, руб.</t>
  </si>
  <si>
    <t>разница в тарифах, руб/кВт</t>
  </si>
  <si>
    <t>к возмещению от п2п3п4п5п6 за переиспользование потребления по СН =(161-30)*110-факт.потр.не более 161*110 = 14410-факт.потр.,но не более17710, кВт</t>
  </si>
  <si>
    <t>сумма к возмещению, руб.</t>
  </si>
  <si>
    <t>оплачено в январе 2020</t>
  </si>
  <si>
    <t>Переплата (-)
Долг(+) 
на 01.02.2020</t>
  </si>
  <si>
    <t>Потребление</t>
  </si>
  <si>
    <t>Сумма к начислению по п1, руб.</t>
  </si>
  <si>
    <t>ПАРТНЕРСТВО 1 ЯНВАРЬ 2020 ГОДА</t>
  </si>
  <si>
    <t>в том числе п2п3п4п5п6 за период 24.12.2019-30.12.2019</t>
  </si>
  <si>
    <t>Оплачено в феврале</t>
  </si>
  <si>
    <t>Переплата (-)
Долг(+) 
на 01.03.2020</t>
  </si>
  <si>
    <t>ПАРТНЕРСТВО 1  ФЕВРАЛЬ 2020 ГОДА</t>
  </si>
  <si>
    <t>ПАРТНЕРСТВО 1  МАРТ 2020 ГОДА</t>
  </si>
  <si>
    <t>Оплачено в марте</t>
  </si>
  <si>
    <t>Показания счетчиков в расчет (показания за февраль 2020 г.)</t>
  </si>
  <si>
    <t>Потребление (переход  на GPRS АСКУЭ - по потреблению за февраль 2020 г.)</t>
  </si>
  <si>
    <t>Переплата (-)
Долг(+) 
на 01.04.2020</t>
  </si>
  <si>
    <t>Расчет возмещения п1 от п2п3п4п5п6 зи использование СН</t>
  </si>
  <si>
    <t>к-т потребления марта к февралю К</t>
  </si>
  <si>
    <t>Сумма к оплате учетом к-та потребления марта к февралю К=0,75, руб. 
тариф 2,90руб./кВт</t>
  </si>
  <si>
    <t>по февралю 2020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</si>
  <si>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</si>
  <si>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>Потребление, кВт
(за март-апрель)</t>
  </si>
  <si>
    <t>Апрель 2020 (потребление и потери - за март-апрель 2020</t>
  </si>
  <si>
    <t>Потери, кВт
(за март-апрель)</t>
  </si>
  <si>
    <t>Потребление+ потери, кВт
(за март-апрель)</t>
  </si>
  <si>
    <t>Сумма к оплате, руб. тариф 2,90руб./кВт
(за март-апрель)</t>
  </si>
  <si>
    <t>Сумма к оплате, руб. тариф 2,90руб./кВт
(за апрель)</t>
  </si>
  <si>
    <t>Переплата (-)
Долг(+) 
на 01.05.2020</t>
  </si>
  <si>
    <t xml:space="preserve">Оплачено в апреле </t>
  </si>
  <si>
    <t>ПАРТНЕРСТВО 1 АПРЕЛЬ 2020 ГОДА</t>
  </si>
  <si>
    <t>к возмещению от п2п3п4п5п6, руб.
(за апрель)</t>
  </si>
  <si>
    <t>Сумаа к начислению по садоводам с учетом возмещения, руб.
(за апрель)</t>
  </si>
  <si>
    <t>01.03.2020 (потери - по февралю)</t>
  </si>
  <si>
    <t>01.04.2020 (потери - по периоду март - апрель)</t>
  </si>
  <si>
    <t>оплачено в мае</t>
  </si>
  <si>
    <t xml:space="preserve">Потребление, кВт
</t>
  </si>
  <si>
    <t xml:space="preserve">Потери, кВт
</t>
  </si>
  <si>
    <t xml:space="preserve">Потребление+ потери, кВт
</t>
  </si>
  <si>
    <t xml:space="preserve">Сумма к оплате, руб. тариф 2,90руб./кВт
</t>
  </si>
  <si>
    <t xml:space="preserve">Сумаа к начислению по садоводам с учетом возмещения, руб.
</t>
  </si>
  <si>
    <t>Переплата (-)
Долг(+) 
на 01.06.2020</t>
  </si>
  <si>
    <t>ПАРТНЕРСТВО 1 МАЙ 2020 ГОДА</t>
  </si>
  <si>
    <t xml:space="preserve">к возмещению от п2п3п4п5п6 (использование СН), руб.
</t>
  </si>
  <si>
    <t>оплачено в июне 2020</t>
  </si>
  <si>
    <t xml:space="preserve">Сумма к оплате, руб. тариф 3,05руб./кВт
</t>
  </si>
  <si>
    <t>Переплата (-)
Долг(+) 
на 01.07.2020</t>
  </si>
  <si>
    <t>ПАРТНЕРСТВО 1 ИЮНЬ 2020 ГОДА</t>
  </si>
  <si>
    <t>оплачено в июле 2020</t>
  </si>
  <si>
    <t>Переплата (-)
Долг(+) 
на 01.08.2020</t>
  </si>
  <si>
    <t>ПАРТНЕРСТВО 1 ИЮЛЬ 2020 ГОДА</t>
  </si>
  <si>
    <t>П1 167_168_Пустовалова</t>
  </si>
  <si>
    <t>3851920</t>
  </si>
  <si>
    <t>3288231</t>
  </si>
  <si>
    <t>3284556</t>
  </si>
  <si>
    <t>оплачено в августе</t>
  </si>
  <si>
    <t>ПАРТНЕРСТВО 1.1 и 1.2 АВГУСТ 2020 ГОДА</t>
  </si>
  <si>
    <t>Переплата (-)
Долг(+) 
на 01.09.2020</t>
  </si>
  <si>
    <t>П1 132_Макшанцев (перемонтаж в п7 02.08.2020, потребление августа 610,42 кВт учесть в сентябре по п7))</t>
  </si>
  <si>
    <t>П1.2 159_Романова О.А. (монтаж 02.08.2020)</t>
  </si>
  <si>
    <t>П1.2 88_Григорьев А.С.(монтаж 02.08.2020)</t>
  </si>
  <si>
    <t>П1.2 89_Маркин (монтаж 02.08.2020)</t>
  </si>
  <si>
    <t>П1 132_Макшанцев (демонтаж 01.08.2020, показания как за август)</t>
  </si>
  <si>
    <t>П1.2 159_Романова О.А.</t>
  </si>
  <si>
    <t>П1.2 88_Григорьев А.С.</t>
  </si>
  <si>
    <t>П1.2 89_Маркин</t>
  </si>
  <si>
    <t>П1.3 349_Бойко А.В.</t>
  </si>
  <si>
    <t>2754160</t>
  </si>
  <si>
    <t>П1.3 356_Волкова О.В.</t>
  </si>
  <si>
    <t>2807715</t>
  </si>
  <si>
    <t>П1.3 5_Елисеева Т.К.</t>
  </si>
  <si>
    <t>2815470</t>
  </si>
  <si>
    <t>П1.3 50_Коваленко В.Е.</t>
  </si>
  <si>
    <t>2558910</t>
  </si>
  <si>
    <t>П1.3 53_Процыкова М.А.</t>
  </si>
  <si>
    <t>2815783</t>
  </si>
  <si>
    <t>оплачено в сентябре 2020</t>
  </si>
  <si>
    <t>ПАРТНЕРСТВО 1.1, 1.2  и 1.3 СЕНТЯБРЬ 2020 ГОДА</t>
  </si>
  <si>
    <t>Переплата (-)
Долг(+) 
на 01.10.2020</t>
  </si>
  <si>
    <t>месяц</t>
  </si>
  <si>
    <t>кол-во членов партнерства по СН</t>
  </si>
  <si>
    <t>оплачено в октябре</t>
  </si>
  <si>
    <t>ПАРТНЕРСТВО 1.1, 1.2  и 1.3 ОКТЯБРЬ 2020 ГОДА</t>
  </si>
  <si>
    <t>Переплата (-)
Долг(+) 
на 01.11.2020</t>
  </si>
  <si>
    <t xml:space="preserve">Потребле+HX50:IF81ние, кВт
</t>
  </si>
  <si>
    <t>ПАРТНЕРСТВО 1.1, 1.2  и 1.3 НОЯБРЬ 2020 ГОДА</t>
  </si>
  <si>
    <t>Переплата (-)
Долг(+) 
на 01.12.2020</t>
  </si>
  <si>
    <t>ПАРТНЕРСТВО 1.1, 1.2  и 1.3 ДЕКАБРЬ 2020 ГОДА</t>
  </si>
  <si>
    <t>Переплата (-)
Долг(+) 
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</si>
</sst>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8" x14ac:knownFonts="1">
    <font>
      <sz val="10"/>
      <name val="Arial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28">
    <xf numFmtId="0" fontId="0" fillId="0" borderId="0" xfId="0">
      <alignment wrapText="1"/>
    </xf>
    <xf numFmtId="4" fontId="2" fillId="0" borderId="0" xfId="0" applyNumberFormat="1" applyFont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left" vertical="top" wrapText="1"/>
    </xf>
    <xf numFmtId="4" fontId="2" fillId="7" borderId="1" xfId="0" applyNumberFormat="1" applyFont="1" applyFill="1" applyBorder="1" applyAlignment="1">
      <alignment horizontal="left" vertical="top" wrapText="1"/>
    </xf>
    <xf numFmtId="4" fontId="2" fillId="8" borderId="1" xfId="0" applyNumberFormat="1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left" vertical="top" wrapText="1"/>
    </xf>
    <xf numFmtId="4" fontId="2" fillId="10" borderId="1" xfId="0" applyNumberFormat="1" applyFont="1" applyFill="1" applyBorder="1" applyAlignment="1">
      <alignment horizontal="left" vertical="top" wrapText="1"/>
    </xf>
    <xf numFmtId="4" fontId="2" fillId="11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4" fillId="4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4" fontId="2" fillId="12" borderId="1" xfId="0" applyNumberFormat="1" applyFont="1" applyFill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13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horizontal="left" vertical="top" wrapText="1"/>
    </xf>
    <xf numFmtId="14" fontId="2" fillId="7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left" vertical="top" wrapText="1"/>
    </xf>
    <xf numFmtId="4" fontId="2" fillId="7" borderId="3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  <xf numFmtId="17" fontId="6" fillId="2" borderId="0" xfId="0" applyNumberFormat="1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vertical="top" wrapText="1"/>
    </xf>
    <xf numFmtId="4" fontId="2" fillId="8" borderId="3" xfId="0" applyNumberFormat="1" applyFont="1" applyFill="1" applyBorder="1" applyAlignment="1">
      <alignment horizontal="left" vertical="top" wrapText="1"/>
    </xf>
    <xf numFmtId="4" fontId="4" fillId="4" borderId="3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left" vertical="top" wrapText="1"/>
    </xf>
    <xf numFmtId="4" fontId="2" fillId="4" borderId="8" xfId="0" applyNumberFormat="1" applyFont="1" applyFill="1" applyBorder="1" applyAlignment="1">
      <alignment horizontal="left" vertical="top" wrapText="1"/>
    </xf>
    <xf numFmtId="4" fontId="6" fillId="4" borderId="8" xfId="0" applyNumberFormat="1" applyFont="1" applyFill="1" applyBorder="1" applyAlignment="1">
      <alignment horizontal="left" vertical="top" wrapText="1"/>
    </xf>
    <xf numFmtId="4" fontId="2" fillId="3" borderId="7" xfId="0" applyNumberFormat="1" applyFont="1" applyFill="1" applyBorder="1" applyAlignment="1">
      <alignment vertical="top" wrapText="1"/>
    </xf>
    <xf numFmtId="4" fontId="2" fillId="3" borderId="9" xfId="0" applyNumberFormat="1" applyFont="1" applyFill="1" applyBorder="1" applyAlignment="1">
      <alignment vertical="top" wrapText="1"/>
    </xf>
    <xf numFmtId="4" fontId="3" fillId="3" borderId="9" xfId="0" applyNumberFormat="1" applyFont="1" applyFill="1" applyBorder="1" applyAlignment="1">
      <alignment vertical="top" wrapText="1"/>
    </xf>
    <xf numFmtId="4" fontId="2" fillId="3" borderId="10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4" fontId="2" fillId="3" borderId="11" xfId="0" applyNumberFormat="1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top" wrapText="1"/>
    </xf>
    <xf numFmtId="4" fontId="3" fillId="3" borderId="5" xfId="0" applyNumberFormat="1" applyFont="1" applyFill="1" applyBorder="1" applyAlignment="1">
      <alignment horizontal="center" vertical="top" wrapText="1"/>
    </xf>
    <xf numFmtId="4" fontId="2" fillId="3" borderId="12" xfId="0" applyNumberFormat="1" applyFont="1" applyFill="1" applyBorder="1" applyAlignment="1">
      <alignment horizontal="center" vertical="top" wrapText="1"/>
    </xf>
    <xf numFmtId="4" fontId="2" fillId="5" borderId="0" xfId="0" applyNumberFormat="1" applyFont="1" applyFill="1" applyAlignment="1">
      <alignment horizontal="left" vertical="top" wrapText="1"/>
    </xf>
    <xf numFmtId="3" fontId="2" fillId="8" borderId="1" xfId="0" applyNumberFormat="1" applyFont="1" applyFill="1" applyBorder="1" applyAlignment="1">
      <alignment horizontal="left" vertical="top" wrapText="1"/>
    </xf>
    <xf numFmtId="164" fontId="2" fillId="8" borderId="1" xfId="0" applyNumberFormat="1" applyFont="1" applyFill="1" applyBorder="1" applyAlignment="1">
      <alignment horizontal="left" vertical="top" wrapText="1"/>
    </xf>
    <xf numFmtId="14" fontId="2" fillId="8" borderId="1" xfId="0" applyNumberFormat="1" applyFont="1" applyFill="1" applyBorder="1" applyAlignment="1">
      <alignment horizontal="left" vertical="top" wrapText="1"/>
    </xf>
    <xf numFmtId="4" fontId="4" fillId="7" borderId="1" xfId="0" applyNumberFormat="1" applyFont="1" applyFill="1" applyBorder="1" applyAlignment="1">
      <alignment horizontal="left" vertical="top" wrapText="1"/>
    </xf>
    <xf numFmtId="4" fontId="2" fillId="14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left" vertical="top" wrapText="1"/>
    </xf>
    <xf numFmtId="4" fontId="3" fillId="7" borderId="1" xfId="0" applyNumberFormat="1" applyFont="1" applyFill="1" applyBorder="1" applyAlignment="1">
      <alignment horizontal="left" vertical="top" wrapText="1"/>
    </xf>
    <xf numFmtId="3" fontId="3" fillId="7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4" fillId="14" borderId="1" xfId="0" applyNumberFormat="1" applyFont="1" applyFill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4" fontId="7" fillId="6" borderId="1" xfId="0" applyNumberFormat="1" applyFont="1" applyFill="1" applyBorder="1" applyAlignment="1">
      <alignment horizontal="left" vertical="top" wrapText="1"/>
    </xf>
    <xf numFmtId="4" fontId="7" fillId="7" borderId="1" xfId="0" applyNumberFormat="1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left" vertical="top" wrapText="1"/>
    </xf>
    <xf numFmtId="4" fontId="7" fillId="9" borderId="1" xfId="0" applyNumberFormat="1" applyFont="1" applyFill="1" applyBorder="1" applyAlignment="1">
      <alignment horizontal="left" vertical="top" wrapText="1"/>
    </xf>
    <xf numFmtId="4" fontId="7" fillId="10" borderId="1" xfId="0" applyNumberFormat="1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left" vertical="top" wrapText="1"/>
    </xf>
    <xf numFmtId="4" fontId="7" fillId="11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2" fillId="8" borderId="1" xfId="0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3" fontId="7" fillId="8" borderId="1" xfId="0" applyNumberFormat="1" applyFont="1" applyFill="1" applyBorder="1" applyAlignment="1">
      <alignment horizontal="center" vertical="top" wrapText="1"/>
    </xf>
    <xf numFmtId="14" fontId="7" fillId="8" borderId="1" xfId="0" applyNumberFormat="1" applyFont="1" applyFill="1" applyBorder="1" applyAlignment="1">
      <alignment horizontal="left" vertical="top" wrapText="1"/>
    </xf>
    <xf numFmtId="3" fontId="7" fillId="8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7" borderId="3" xfId="0" applyNumberFormat="1" applyFont="1" applyFill="1" applyBorder="1" applyAlignment="1">
      <alignment horizontal="center" vertical="top" wrapText="1"/>
    </xf>
    <xf numFmtId="4" fontId="2" fillId="7" borderId="13" xfId="0" applyNumberFormat="1" applyFont="1" applyFill="1" applyBorder="1" applyAlignment="1">
      <alignment horizontal="center" vertical="top" wrapText="1"/>
    </xf>
    <xf numFmtId="4" fontId="2" fillId="7" borderId="4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6" fillId="2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83"/>
  <sheetViews>
    <sheetView view="pageBreakPreview" topLeftCell="FI43" zoomScaleNormal="100" zoomScaleSheetLayoutView="100" workbookViewId="0">
      <selection activeCell="FT51" sqref="FT51"/>
    </sheetView>
  </sheetViews>
  <sheetFormatPr defaultRowHeight="11.25" x14ac:dyDescent="0.2"/>
  <cols>
    <col min="1" max="1" width="9.28515625" style="1" hidden="1" customWidth="1"/>
    <col min="2" max="2" width="23.5703125" style="1" hidden="1" customWidth="1"/>
    <col min="3" max="3" width="0" style="1" hidden="1" customWidth="1"/>
    <col min="4" max="10" width="9.28515625" style="1" hidden="1" customWidth="1"/>
    <col min="11" max="11" width="10.5703125" style="1" hidden="1" customWidth="1"/>
    <col min="12" max="13" width="10" style="1" hidden="1" customWidth="1"/>
    <col min="14" max="14" width="11.5703125" style="1" hidden="1" customWidth="1"/>
    <col min="15" max="15" width="17.140625" style="1" hidden="1" customWidth="1"/>
    <col min="16" max="16" width="16.7109375" style="1" hidden="1" customWidth="1"/>
    <col min="17" max="17" width="9.140625" style="1"/>
    <col min="18" max="18" width="28.140625" style="1" customWidth="1"/>
    <col min="19" max="19" width="14.5703125" style="1" bestFit="1" customWidth="1"/>
    <col min="20" max="20" width="13.42578125" style="1" customWidth="1"/>
    <col min="21" max="21" width="12" style="1" customWidth="1"/>
    <col min="22" max="22" width="13.28515625" style="1" customWidth="1"/>
    <col min="23" max="23" width="15.5703125" style="1" customWidth="1"/>
    <col min="24" max="24" width="14.85546875" style="1" customWidth="1"/>
    <col min="25" max="25" width="20.5703125" style="1" customWidth="1"/>
    <col min="26" max="26" width="13.42578125" style="1" customWidth="1"/>
    <col min="27" max="27" width="10.85546875" style="1" customWidth="1"/>
    <col min="28" max="28" width="18.5703125" style="1" customWidth="1"/>
    <col min="29" max="29" width="13" style="1" customWidth="1"/>
    <col min="30" max="30" width="11.28515625" style="1" customWidth="1"/>
    <col min="31" max="31" width="10.85546875" style="1" customWidth="1"/>
    <col min="32" max="32" width="11.7109375" style="1" customWidth="1"/>
    <col min="33" max="33" width="15.28515625" style="1" customWidth="1"/>
    <col min="34" max="34" width="10.7109375" style="1" customWidth="1"/>
    <col min="35" max="35" width="16.28515625" style="1" customWidth="1"/>
    <col min="36" max="36" width="16.7109375" style="1" customWidth="1"/>
    <col min="37" max="37" width="12.140625" style="1" customWidth="1"/>
    <col min="38" max="38" width="25.5703125" style="1" customWidth="1"/>
    <col min="39" max="55" width="12.7109375" style="1" customWidth="1"/>
    <col min="56" max="56" width="24.42578125" style="1" customWidth="1"/>
    <col min="57" max="57" width="9.140625" style="1"/>
    <col min="58" max="58" width="27.140625" style="1" customWidth="1"/>
    <col min="59" max="59" width="9.28515625" style="1" bestFit="1" customWidth="1"/>
    <col min="60" max="60" width="11.28515625" style="1" customWidth="1"/>
    <col min="61" max="64" width="9.28515625" style="1" bestFit="1" customWidth="1"/>
    <col min="65" max="65" width="10.85546875" style="1" customWidth="1"/>
    <col min="66" max="70" width="9.42578125" style="1" bestFit="1" customWidth="1"/>
    <col min="71" max="71" width="12.85546875" style="1" customWidth="1"/>
    <col min="72" max="72" width="11.28515625" style="1" customWidth="1"/>
    <col min="73" max="73" width="11" style="1" customWidth="1"/>
    <col min="74" max="74" width="13.42578125" style="1" customWidth="1"/>
    <col min="75" max="75" width="12.42578125" style="1" customWidth="1"/>
    <col min="76" max="76" width="17.140625" style="1" customWidth="1"/>
    <col min="77" max="77" width="7" style="1" customWidth="1"/>
    <col min="78" max="78" width="23" style="1" customWidth="1"/>
    <col min="79" max="83" width="9.28515625" style="1" bestFit="1" customWidth="1"/>
    <col min="84" max="87" width="9.42578125" style="1" bestFit="1" customWidth="1"/>
    <col min="88" max="88" width="11.7109375" style="1" customWidth="1"/>
    <col min="89" max="89" width="10.85546875" style="1" customWidth="1"/>
    <col min="90" max="90" width="12" style="1" customWidth="1"/>
    <col min="91" max="91" width="15.5703125" style="1" customWidth="1"/>
    <col min="92" max="92" width="12.140625" style="1" customWidth="1"/>
    <col min="93" max="93" width="9.140625" style="1"/>
    <col min="94" max="94" width="11.5703125" style="1" customWidth="1"/>
    <col min="95" max="95" width="18.5703125" style="1" customWidth="1"/>
    <col min="96" max="96" width="15.28515625" style="1" customWidth="1"/>
    <col min="97" max="99" width="9.140625" style="1" hidden="1" customWidth="1"/>
    <col min="100" max="100" width="8.7109375" style="1" customWidth="1"/>
    <col min="101" max="101" width="22" style="1" customWidth="1"/>
    <col min="102" max="103" width="9.42578125" style="1" bestFit="1" customWidth="1"/>
    <col min="104" max="104" width="9.42578125" style="1" customWidth="1"/>
    <col min="105" max="105" width="10.85546875" style="1" customWidth="1"/>
    <col min="106" max="107" width="9.42578125" style="1" bestFit="1" customWidth="1"/>
    <col min="108" max="108" width="10.7109375" style="29" customWidth="1"/>
    <col min="109" max="109" width="11.7109375" style="1" customWidth="1"/>
    <col min="110" max="118" width="12.7109375" style="1" customWidth="1"/>
    <col min="119" max="119" width="13.5703125" style="1" customWidth="1"/>
    <col min="120" max="120" width="16" style="1" customWidth="1"/>
    <col min="121" max="121" width="6.28515625" style="1" customWidth="1"/>
    <col min="122" max="122" width="27.140625" style="1" customWidth="1"/>
    <col min="123" max="123" width="10.5703125" style="1" customWidth="1"/>
    <col min="124" max="124" width="15.5703125" style="1" customWidth="1"/>
    <col min="125" max="125" width="12.28515625" style="1" customWidth="1"/>
    <col min="126" max="126" width="10.140625" style="1" customWidth="1"/>
    <col min="127" max="127" width="13.28515625" style="1" customWidth="1"/>
    <col min="128" max="128" width="12.28515625" style="1" customWidth="1"/>
    <col min="129" max="132" width="9.28515625" style="1" bestFit="1" customWidth="1"/>
    <col min="133" max="133" width="10.28515625" style="1" bestFit="1" customWidth="1"/>
    <col min="134" max="134" width="9.42578125" style="1" bestFit="1" customWidth="1"/>
    <col min="135" max="135" width="10" style="1" bestFit="1" customWidth="1"/>
    <col min="136" max="136" width="9.42578125" style="1" bestFit="1" customWidth="1"/>
    <col min="137" max="137" width="12.140625" style="1" customWidth="1"/>
    <col min="138" max="138" width="11.5703125" style="1" customWidth="1"/>
    <col min="139" max="139" width="17.5703125" style="1" customWidth="1"/>
    <col min="140" max="140" width="14.140625" style="1" customWidth="1"/>
    <col min="141" max="141" width="6" style="1" customWidth="1"/>
    <col min="142" max="142" width="24.42578125" style="1" customWidth="1"/>
    <col min="143" max="143" width="9.140625" style="1"/>
    <col min="144" max="144" width="9.28515625" style="1" bestFit="1" customWidth="1"/>
    <col min="145" max="145" width="9.28515625" style="1" customWidth="1"/>
    <col min="146" max="150" width="9.140625" style="1"/>
    <col min="151" max="151" width="11.7109375" style="1" customWidth="1"/>
    <col min="152" max="156" width="9.28515625" style="1" bestFit="1" customWidth="1"/>
    <col min="157" max="157" width="11.140625" style="1" customWidth="1"/>
    <col min="158" max="158" width="14.5703125" style="1" customWidth="1"/>
    <col min="159" max="159" width="15.140625" style="1" customWidth="1"/>
    <col min="160" max="160" width="23" style="1" customWidth="1"/>
    <col min="161" max="161" width="9.140625" style="1"/>
    <col min="162" max="162" width="27.140625" style="1" customWidth="1"/>
    <col min="163" max="168" width="9.140625" style="1"/>
    <col min="169" max="169" width="10.140625" style="1" bestFit="1" customWidth="1"/>
    <col min="170" max="174" width="9.28515625" style="1" bestFit="1" customWidth="1"/>
    <col min="175" max="175" width="10" style="1" customWidth="1"/>
    <col min="176" max="176" width="11" style="1" customWidth="1"/>
    <col min="177" max="177" width="11.7109375" style="1" customWidth="1"/>
    <col min="178" max="178" width="12.85546875" style="1" customWidth="1"/>
    <col min="179" max="179" width="13.28515625" style="1" customWidth="1"/>
    <col min="180" max="180" width="16.5703125" style="1" customWidth="1"/>
    <col min="181" max="181" width="9.140625" style="1"/>
    <col min="182" max="183" width="11.7109375" style="1" customWidth="1"/>
    <col min="184" max="184" width="13.140625" style="1" customWidth="1"/>
    <col min="185" max="188" width="9.140625" style="1"/>
    <col min="189" max="189" width="10.7109375" style="1" customWidth="1"/>
    <col min="190" max="196" width="9.28515625" style="1" bestFit="1" customWidth="1"/>
    <col min="197" max="197" width="9.140625" style="1"/>
    <col min="198" max="198" width="16.85546875" style="1" customWidth="1"/>
    <col min="199" max="199" width="5.28515625" style="1" customWidth="1"/>
    <col min="200" max="200" width="32.7109375" style="1" customWidth="1"/>
    <col min="201" max="201" width="9.140625" style="1"/>
    <col min="202" max="203" width="13" style="1" customWidth="1"/>
    <col min="204" max="204" width="10.85546875" style="1" customWidth="1"/>
    <col min="205" max="208" width="9.28515625" style="1" bestFit="1" customWidth="1"/>
    <col min="209" max="209" width="10.85546875" style="1" customWidth="1"/>
    <col min="210" max="212" width="9.28515625" style="1" bestFit="1" customWidth="1"/>
    <col min="213" max="213" width="9.85546875" style="1" customWidth="1"/>
    <col min="214" max="217" width="9.28515625" style="1" bestFit="1" customWidth="1"/>
    <col min="218" max="218" width="14.85546875" style="1" customWidth="1"/>
    <col min="219" max="219" width="7.5703125" style="1" customWidth="1"/>
    <col min="220" max="220" width="28.28515625" style="1" customWidth="1"/>
    <col min="221" max="237" width="9.140625" style="1"/>
    <col min="238" max="238" width="14.7109375" style="1" customWidth="1"/>
    <col min="239" max="16384" width="9.140625" style="1"/>
  </cols>
  <sheetData>
    <row r="1" spans="17:112" ht="32.25" customHeight="1" x14ac:dyDescent="0.2">
      <c r="Q1" s="126" t="s">
        <v>105</v>
      </c>
      <c r="R1" s="126"/>
      <c r="S1" s="126"/>
      <c r="T1" s="126"/>
      <c r="U1" s="126"/>
      <c r="V1" s="126"/>
      <c r="W1" s="126"/>
      <c r="X1" s="126"/>
    </row>
    <row r="2" spans="17:112" ht="46.5" customHeight="1" x14ac:dyDescent="0.2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7:112" ht="19.5" customHeight="1" x14ac:dyDescent="0.2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8"/>
      <c r="Z3" s="49"/>
      <c r="AA3" s="49"/>
      <c r="AB3" s="49"/>
      <c r="AC3" s="48"/>
      <c r="AD3" s="49"/>
      <c r="AE3" s="49"/>
      <c r="AF3" s="49"/>
      <c r="AG3" s="50"/>
      <c r="AH3" s="44"/>
      <c r="AI3" s="44"/>
      <c r="AJ3" s="44"/>
      <c r="AK3" s="51"/>
      <c r="AL3" s="44"/>
      <c r="AM3" s="44"/>
      <c r="AN3" s="44"/>
    </row>
    <row r="4" spans="17:112" ht="19.5" customHeight="1" x14ac:dyDescent="0.2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7:112" ht="20.100000000000001" customHeight="1" x14ac:dyDescent="0.2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7:112" ht="20.100000000000001" customHeight="1" x14ac:dyDescent="0.2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2"/>
      <c r="Y6" s="117" t="s">
        <v>127</v>
      </c>
      <c r="Z6" s="117"/>
      <c r="AA6" s="117"/>
      <c r="AB6" s="117"/>
      <c r="AC6" s="117"/>
      <c r="AD6" s="117"/>
      <c r="AE6" s="117"/>
      <c r="AF6" s="44"/>
      <c r="AG6" s="44"/>
      <c r="AH6" s="44"/>
      <c r="AI6" s="44"/>
      <c r="AJ6" s="44"/>
      <c r="AK6" s="44"/>
      <c r="AL6" s="44"/>
      <c r="AM6" s="44"/>
      <c r="AN6" s="44"/>
    </row>
    <row r="7" spans="17:112" ht="46.5" customHeight="1" x14ac:dyDescent="0.2">
      <c r="Q7" s="5"/>
      <c r="R7" s="5" t="s">
        <v>75</v>
      </c>
      <c r="S7" s="17">
        <v>43823</v>
      </c>
      <c r="T7" s="5">
        <f>1941*200</f>
        <v>388200</v>
      </c>
      <c r="U7" s="5"/>
      <c r="V7" s="5"/>
      <c r="W7" s="5"/>
      <c r="X7" s="45"/>
      <c r="Y7" s="72" t="s">
        <v>98</v>
      </c>
      <c r="Z7" s="73" t="s">
        <v>99</v>
      </c>
      <c r="AA7" s="73" t="s">
        <v>109</v>
      </c>
      <c r="AB7" s="74" t="s">
        <v>111</v>
      </c>
      <c r="AC7" s="73" t="s">
        <v>110</v>
      </c>
      <c r="AD7" s="73" t="s">
        <v>112</v>
      </c>
      <c r="AE7" s="75" t="s">
        <v>116</v>
      </c>
      <c r="AF7" s="44"/>
      <c r="AG7" s="44"/>
      <c r="AH7" s="44"/>
      <c r="AI7" s="44"/>
      <c r="AJ7" s="44"/>
      <c r="AK7" s="44"/>
      <c r="AL7" s="44"/>
      <c r="AM7" s="44"/>
      <c r="AN7" s="44"/>
    </row>
    <row r="8" spans="17:112" ht="20.100000000000001" customHeight="1" x14ac:dyDescent="0.2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79.227011245050178</v>
      </c>
      <c r="W8" s="2" t="s">
        <v>25</v>
      </c>
      <c r="X8" s="33"/>
      <c r="Y8" s="61"/>
      <c r="Z8" s="8"/>
      <c r="AA8" s="11"/>
      <c r="AB8" s="8"/>
      <c r="AC8" s="8"/>
      <c r="AD8" s="11"/>
      <c r="AE8" s="62"/>
      <c r="AF8" s="71"/>
      <c r="AG8" s="44"/>
      <c r="AH8" s="44"/>
      <c r="AI8" s="44"/>
      <c r="AJ8" s="44"/>
      <c r="AK8" s="44"/>
      <c r="AL8" s="44"/>
      <c r="AM8" s="44"/>
      <c r="AN8" s="44"/>
    </row>
    <row r="9" spans="17:112" ht="20.25" customHeight="1" x14ac:dyDescent="0.2">
      <c r="Q9" s="36"/>
      <c r="R9" s="37" t="s">
        <v>101</v>
      </c>
      <c r="S9" s="38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6">
        <f>V9</f>
        <v>12.000000000000005</v>
      </c>
      <c r="Y9" s="61">
        <f>U9</f>
        <v>11623.247999999961</v>
      </c>
      <c r="Z9" s="8">
        <v>2.9</v>
      </c>
      <c r="AA9" s="11">
        <f>Y9*Z9</f>
        <v>33707.419199999887</v>
      </c>
      <c r="AB9" s="8">
        <f>-30*110</f>
        <v>-3300</v>
      </c>
      <c r="AC9" s="8">
        <f>2.9-1.81</f>
        <v>1.0899999999999999</v>
      </c>
      <c r="AD9" s="11">
        <f>AB9*AC9</f>
        <v>-3596.9999999999995</v>
      </c>
      <c r="AE9" s="62">
        <f>AA9+AD9</f>
        <v>30110.419199999887</v>
      </c>
      <c r="AF9" s="71">
        <v>43832</v>
      </c>
      <c r="AG9" s="44"/>
      <c r="AH9" s="44"/>
      <c r="AI9" s="44"/>
      <c r="AJ9" s="44"/>
      <c r="AK9" s="44"/>
      <c r="AL9" s="44"/>
      <c r="AM9" s="44"/>
      <c r="AN9" s="44"/>
    </row>
    <row r="10" spans="17:112" ht="25.5" customHeight="1" x14ac:dyDescent="0.2">
      <c r="Q10" s="36"/>
      <c r="R10" s="37" t="s">
        <v>118</v>
      </c>
      <c r="S10" s="38"/>
      <c r="T10" s="11"/>
      <c r="U10" s="11">
        <f>U8-U9</f>
        <v>6976.7520000000386</v>
      </c>
      <c r="V10" s="11"/>
      <c r="W10" s="11"/>
      <c r="X10" s="46"/>
      <c r="Y10" s="61"/>
      <c r="Z10" s="8"/>
      <c r="AA10" s="11"/>
      <c r="AB10" s="8"/>
      <c r="AC10" s="8"/>
      <c r="AD10" s="11"/>
      <c r="AE10" s="62"/>
      <c r="AF10" s="71"/>
      <c r="AG10" s="44"/>
      <c r="AH10" s="44"/>
      <c r="AI10" s="44"/>
      <c r="AJ10" s="44"/>
      <c r="AK10" s="44"/>
      <c r="AL10" s="44"/>
      <c r="AM10" s="44"/>
      <c r="AN10" s="44"/>
    </row>
    <row r="11" spans="17:112" ht="20.100000000000001" customHeight="1" x14ac:dyDescent="0.2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3">
        <f>(V9+V11)/2</f>
        <v>18.583568932324447</v>
      </c>
      <c r="Y11" s="61">
        <f t="shared" ref="Y11:Y16" si="0">U11</f>
        <v>12600</v>
      </c>
      <c r="Z11" s="8">
        <v>2.9</v>
      </c>
      <c r="AA11" s="11">
        <f t="shared" ref="AA11:AA16" si="1">Y11*Z11</f>
        <v>36540</v>
      </c>
      <c r="AB11" s="8">
        <f>-30*110</f>
        <v>-3300</v>
      </c>
      <c r="AC11" s="8">
        <f>2.9-1.81</f>
        <v>1.0899999999999999</v>
      </c>
      <c r="AD11" s="11">
        <f t="shared" ref="AD11:AD16" si="2">AB11*AC11</f>
        <v>-3596.9999999999995</v>
      </c>
      <c r="AE11" s="62">
        <f t="shared" ref="AE11:AE16" si="3">AA11+AD11</f>
        <v>32943</v>
      </c>
      <c r="AF11" s="71">
        <v>43864</v>
      </c>
      <c r="AG11" s="44"/>
      <c r="AH11" s="44"/>
      <c r="AI11" s="44"/>
      <c r="AJ11" s="44"/>
      <c r="AK11" s="44"/>
      <c r="AL11" s="44"/>
      <c r="AM11" s="44"/>
      <c r="AN11" s="44"/>
    </row>
    <row r="12" spans="17:112" ht="20.100000000000001" customHeight="1" x14ac:dyDescent="0.2">
      <c r="Q12" s="6">
        <v>3</v>
      </c>
      <c r="R12" s="4" t="s">
        <v>143</v>
      </c>
      <c r="S12" s="3">
        <v>43915</v>
      </c>
      <c r="T12" s="2">
        <f>2144*200</f>
        <v>428800</v>
      </c>
      <c r="U12" s="2">
        <f>T12-T11</f>
        <v>9400</v>
      </c>
      <c r="V12" s="2">
        <f>V38/U38*100</f>
        <v>25.167137864648886</v>
      </c>
      <c r="W12" s="2" t="s">
        <v>25</v>
      </c>
      <c r="X12" s="33">
        <f>(V9+V11+V12)/3</f>
        <v>20.778091909765926</v>
      </c>
      <c r="Y12" s="61">
        <f t="shared" si="0"/>
        <v>9400</v>
      </c>
      <c r="Z12" s="8">
        <v>2.9</v>
      </c>
      <c r="AA12" s="11">
        <f t="shared" si="1"/>
        <v>27260</v>
      </c>
      <c r="AB12" s="8">
        <f>-30*110</f>
        <v>-3300</v>
      </c>
      <c r="AC12" s="8">
        <f>2.9-1.81</f>
        <v>1.0899999999999999</v>
      </c>
      <c r="AD12" s="11">
        <f t="shared" si="2"/>
        <v>-3596.9999999999995</v>
      </c>
      <c r="AE12" s="62">
        <f t="shared" si="3"/>
        <v>23663</v>
      </c>
      <c r="AF12" s="71">
        <v>43893</v>
      </c>
      <c r="AG12" s="44"/>
      <c r="AH12" s="44"/>
      <c r="AI12" s="44"/>
      <c r="AJ12" s="44"/>
      <c r="AK12" s="44"/>
      <c r="AL12" s="44"/>
      <c r="AM12" s="44"/>
      <c r="AN12" s="44"/>
    </row>
    <row r="13" spans="17:112" ht="20.100000000000001" customHeight="1" x14ac:dyDescent="0.2">
      <c r="Q13" s="6">
        <v>4</v>
      </c>
      <c r="R13" s="4" t="s">
        <v>144</v>
      </c>
      <c r="S13" s="3">
        <v>43944</v>
      </c>
      <c r="T13" s="2">
        <v>438800</v>
      </c>
      <c r="U13" s="2">
        <f>T13-T12</f>
        <v>10000</v>
      </c>
      <c r="V13" s="2">
        <f>V40/U40*100</f>
        <v>9.8308830855909779</v>
      </c>
      <c r="W13" s="2" t="s">
        <v>25</v>
      </c>
      <c r="X13" s="33">
        <f>(V9+V11+V12+V13)/4</f>
        <v>18.041289703722189</v>
      </c>
      <c r="Y13" s="61">
        <f t="shared" si="0"/>
        <v>10000</v>
      </c>
      <c r="Z13" s="8">
        <v>2.9</v>
      </c>
      <c r="AA13" s="11">
        <f t="shared" si="1"/>
        <v>29000</v>
      </c>
      <c r="AB13" s="8">
        <f>-30*110</f>
        <v>-3300</v>
      </c>
      <c r="AC13" s="8">
        <f>2.9-1.81</f>
        <v>1.0899999999999999</v>
      </c>
      <c r="AD13" s="11">
        <f t="shared" si="2"/>
        <v>-3596.9999999999995</v>
      </c>
      <c r="AE13" s="62">
        <f t="shared" si="3"/>
        <v>25403</v>
      </c>
      <c r="AF13" s="71">
        <v>43923</v>
      </c>
      <c r="AG13" s="44"/>
      <c r="AH13" s="44"/>
      <c r="AI13" s="44"/>
      <c r="AJ13" s="44"/>
      <c r="AK13" s="44"/>
      <c r="AL13" s="44"/>
      <c r="AM13" s="44"/>
      <c r="AN13" s="44"/>
    </row>
    <row r="14" spans="17:112" ht="20.100000000000001" customHeight="1" x14ac:dyDescent="0.2">
      <c r="Q14" s="6">
        <v>5</v>
      </c>
      <c r="R14" s="4">
        <v>43952</v>
      </c>
      <c r="S14" s="3">
        <v>43976</v>
      </c>
      <c r="T14" s="2">
        <f>2234*200</f>
        <v>446800</v>
      </c>
      <c r="U14" s="2">
        <f>T14-T13</f>
        <v>8000</v>
      </c>
      <c r="V14" s="2">
        <f>V41/U41*100</f>
        <v>12.667963287144016</v>
      </c>
      <c r="W14" s="2" t="s">
        <v>25</v>
      </c>
      <c r="X14" s="33">
        <f>(V9+V11+V12+V13+V14)/5</f>
        <v>16.966624420406553</v>
      </c>
      <c r="Y14" s="61">
        <f t="shared" si="0"/>
        <v>8000</v>
      </c>
      <c r="Z14" s="8">
        <v>2.9</v>
      </c>
      <c r="AA14" s="11">
        <f t="shared" si="1"/>
        <v>23200</v>
      </c>
      <c r="AB14" s="8">
        <f>-30*110</f>
        <v>-3300</v>
      </c>
      <c r="AC14" s="8">
        <f>2.9-1.81</f>
        <v>1.0899999999999999</v>
      </c>
      <c r="AD14" s="11">
        <f t="shared" si="2"/>
        <v>-3596.9999999999995</v>
      </c>
      <c r="AE14" s="62">
        <f t="shared" si="3"/>
        <v>19603</v>
      </c>
      <c r="AF14" s="71">
        <v>43953</v>
      </c>
      <c r="AG14" s="44"/>
      <c r="AH14" s="44"/>
      <c r="AI14" s="44"/>
      <c r="AJ14" s="44"/>
      <c r="AK14" s="44"/>
      <c r="AL14" s="44"/>
      <c r="AM14" s="44"/>
      <c r="AN14" s="44"/>
    </row>
    <row r="15" spans="17:112" ht="20.100000000000001" customHeight="1" x14ac:dyDescent="0.2">
      <c r="Q15" s="6">
        <v>6</v>
      </c>
      <c r="R15" s="4">
        <v>43983</v>
      </c>
      <c r="S15" s="3">
        <v>44007</v>
      </c>
      <c r="T15" s="2">
        <v>454000</v>
      </c>
      <c r="U15" s="2">
        <f>T15-T14</f>
        <v>7200</v>
      </c>
      <c r="V15" s="2">
        <f>V42/U42*100</f>
        <v>6.5817170906743234</v>
      </c>
      <c r="W15" s="2" t="s">
        <v>25</v>
      </c>
      <c r="X15" s="33">
        <f>(V9+V11+V12+V13+V14+V15)/6</f>
        <v>15.235806532117849</v>
      </c>
      <c r="Y15" s="61">
        <f t="shared" si="0"/>
        <v>7200</v>
      </c>
      <c r="Z15" s="8">
        <v>2.9</v>
      </c>
      <c r="AA15" s="11">
        <f t="shared" si="1"/>
        <v>20880</v>
      </c>
      <c r="AB15" s="8">
        <f>-30*110</f>
        <v>-3300</v>
      </c>
      <c r="AC15" s="8">
        <f>2.9-1.81</f>
        <v>1.0899999999999999</v>
      </c>
      <c r="AD15" s="11">
        <f t="shared" si="2"/>
        <v>-3596.9999999999995</v>
      </c>
      <c r="AE15" s="62">
        <f t="shared" si="3"/>
        <v>17283</v>
      </c>
      <c r="AF15" s="71">
        <v>43984</v>
      </c>
      <c r="AG15" s="44"/>
      <c r="AH15" s="44"/>
      <c r="AI15" s="44"/>
      <c r="AJ15" s="44"/>
      <c r="AK15" s="44"/>
      <c r="AL15" s="44"/>
      <c r="AM15" s="44"/>
      <c r="AN15" s="44"/>
    </row>
    <row r="16" spans="17:112" ht="18.75" customHeight="1" x14ac:dyDescent="0.2">
      <c r="Q16" s="6">
        <v>7</v>
      </c>
      <c r="R16" s="4">
        <v>44013</v>
      </c>
      <c r="S16" s="3">
        <v>412930</v>
      </c>
      <c r="T16" s="2">
        <v>460800</v>
      </c>
      <c r="U16" s="2">
        <f>T16-T15</f>
        <v>6800</v>
      </c>
      <c r="V16" s="2">
        <f>V43/U43*100</f>
        <v>12.041864112991398</v>
      </c>
      <c r="W16" s="2" t="s">
        <v>25</v>
      </c>
      <c r="X16" s="33">
        <f>(V9+V11+V12+V13+V14+V15+V16)/7</f>
        <v>14.779529043671213</v>
      </c>
      <c r="Y16" s="61">
        <f t="shared" si="0"/>
        <v>6800</v>
      </c>
      <c r="Z16" s="8">
        <v>3.05</v>
      </c>
      <c r="AA16" s="11">
        <f t="shared" si="1"/>
        <v>20740</v>
      </c>
      <c r="AB16" s="8">
        <v>-3300</v>
      </c>
      <c r="AC16" s="8">
        <f>3.05-1.9</f>
        <v>1.1499999999999999</v>
      </c>
      <c r="AD16" s="11">
        <f t="shared" si="2"/>
        <v>-3794.9999999999995</v>
      </c>
      <c r="AE16" s="62">
        <f t="shared" si="3"/>
        <v>16945</v>
      </c>
      <c r="AF16" s="71">
        <v>44014</v>
      </c>
      <c r="AG16" s="44"/>
      <c r="AH16" s="44"/>
      <c r="AI16" s="44"/>
      <c r="AJ16" s="44"/>
      <c r="AK16" s="44"/>
      <c r="AL16" s="44"/>
      <c r="AM16" s="44"/>
      <c r="AN16" s="44"/>
      <c r="DD16" s="1"/>
      <c r="DH16" s="29"/>
    </row>
    <row r="17" spans="17:112" ht="24" customHeight="1" x14ac:dyDescent="0.2">
      <c r="Q17" s="6">
        <v>8</v>
      </c>
      <c r="R17" s="4">
        <v>44044</v>
      </c>
      <c r="S17" s="3"/>
      <c r="T17" s="2"/>
      <c r="U17" s="2"/>
      <c r="V17" s="2"/>
      <c r="W17" s="2" t="s">
        <v>25</v>
      </c>
      <c r="X17" s="33"/>
      <c r="Y17" s="61"/>
      <c r="Z17" s="8"/>
      <c r="AA17" s="11"/>
      <c r="AB17" s="8"/>
      <c r="AC17" s="8"/>
      <c r="AD17" s="11"/>
      <c r="AE17" s="63"/>
      <c r="AF17" s="71">
        <v>44045</v>
      </c>
      <c r="AG17" s="44"/>
      <c r="AH17" s="44"/>
      <c r="AI17" s="44"/>
      <c r="AJ17" s="44"/>
      <c r="AK17" s="44"/>
      <c r="AL17" s="44"/>
      <c r="AM17" s="44"/>
      <c r="AN17" s="44"/>
      <c r="DD17" s="1"/>
      <c r="DH17" s="29"/>
    </row>
    <row r="18" spans="17:112" ht="23.25" customHeight="1" x14ac:dyDescent="0.2">
      <c r="Q18" s="6">
        <v>9</v>
      </c>
      <c r="R18" s="4">
        <v>44075</v>
      </c>
      <c r="S18" s="3"/>
      <c r="T18" s="2"/>
      <c r="U18" s="2"/>
      <c r="V18" s="2"/>
      <c r="W18" s="2" t="s">
        <v>25</v>
      </c>
      <c r="X18" s="33"/>
      <c r="Y18" s="61"/>
      <c r="Z18" s="8"/>
      <c r="AA18" s="11"/>
      <c r="AB18" s="8"/>
      <c r="AC18" s="8"/>
      <c r="AD18" s="11"/>
      <c r="AE18" s="63"/>
      <c r="AF18" s="71">
        <v>44076</v>
      </c>
      <c r="AG18" s="44"/>
      <c r="AH18" s="44"/>
      <c r="AI18" s="44"/>
      <c r="AJ18" s="44"/>
      <c r="AK18" s="44"/>
      <c r="AL18" s="44"/>
      <c r="AM18" s="44"/>
      <c r="AN18" s="44"/>
      <c r="DD18" s="1"/>
      <c r="DH18" s="29"/>
    </row>
    <row r="19" spans="17:112" ht="20.100000000000001" customHeight="1" x14ac:dyDescent="0.2">
      <c r="Q19" s="6">
        <v>10</v>
      </c>
      <c r="R19" s="4">
        <v>44105</v>
      </c>
      <c r="S19" s="3"/>
      <c r="T19" s="2"/>
      <c r="U19" s="2"/>
      <c r="V19" s="2"/>
      <c r="W19" s="2" t="s">
        <v>25</v>
      </c>
      <c r="X19" s="33"/>
      <c r="Y19" s="61"/>
      <c r="Z19" s="8"/>
      <c r="AA19" s="11"/>
      <c r="AB19" s="8"/>
      <c r="AC19" s="8"/>
      <c r="AD19" s="11"/>
      <c r="AE19" s="63"/>
      <c r="AF19" s="71">
        <v>44106</v>
      </c>
      <c r="AG19" s="44"/>
      <c r="AH19" s="44"/>
      <c r="AI19" s="44"/>
      <c r="AJ19" s="44"/>
      <c r="AK19" s="44"/>
      <c r="AL19" s="44"/>
      <c r="AM19" s="44"/>
      <c r="AN19" s="44"/>
      <c r="DD19" s="1"/>
      <c r="DH19" s="29"/>
    </row>
    <row r="20" spans="17:112" ht="20.100000000000001" customHeight="1" x14ac:dyDescent="0.2">
      <c r="Q20" s="6">
        <v>11</v>
      </c>
      <c r="R20" s="4">
        <v>44136</v>
      </c>
      <c r="S20" s="3"/>
      <c r="T20" s="2"/>
      <c r="U20" s="2"/>
      <c r="V20" s="2"/>
      <c r="W20" s="2" t="s">
        <v>25</v>
      </c>
      <c r="X20" s="33"/>
      <c r="Y20" s="61"/>
      <c r="Z20" s="8"/>
      <c r="AA20" s="11"/>
      <c r="AB20" s="69"/>
      <c r="AC20" s="8"/>
      <c r="AD20" s="11"/>
      <c r="AE20" s="62"/>
      <c r="AF20" s="71">
        <v>44137</v>
      </c>
      <c r="AG20" s="44"/>
      <c r="AH20" s="44"/>
      <c r="AI20" s="44"/>
      <c r="AJ20" s="44"/>
      <c r="AK20" s="44"/>
      <c r="AL20" s="44"/>
      <c r="AM20" s="44"/>
      <c r="AN20" s="44"/>
    </row>
    <row r="21" spans="17:112" ht="20.100000000000001" customHeight="1" x14ac:dyDescent="0.2">
      <c r="Q21" s="39">
        <v>12</v>
      </c>
      <c r="R21" s="40">
        <v>43800</v>
      </c>
      <c r="S21" s="41"/>
      <c r="T21" s="8"/>
      <c r="U21" s="8"/>
      <c r="V21" s="8"/>
      <c r="W21" s="8" t="s">
        <v>25</v>
      </c>
      <c r="X21" s="47"/>
      <c r="Y21" s="61"/>
      <c r="Z21" s="8"/>
      <c r="AA21" s="11"/>
      <c r="AB21" s="69"/>
      <c r="AC21" s="8"/>
      <c r="AD21" s="11"/>
      <c r="AE21" s="62"/>
      <c r="AF21" s="71">
        <v>44167</v>
      </c>
      <c r="AG21" s="44"/>
      <c r="AH21" s="44"/>
      <c r="AI21" s="44"/>
      <c r="AJ21" s="44"/>
      <c r="AK21" s="44"/>
      <c r="AL21" s="44"/>
      <c r="AM21" s="44"/>
      <c r="AN21" s="44"/>
    </row>
    <row r="22" spans="17:112" ht="26.25" customHeight="1" thickBot="1" x14ac:dyDescent="0.25">
      <c r="Q22" s="18"/>
      <c r="R22" s="19" t="s">
        <v>76</v>
      </c>
      <c r="S22" s="17">
        <v>43830</v>
      </c>
      <c r="T22" s="5">
        <v>456800.01</v>
      </c>
      <c r="U22" s="5"/>
      <c r="V22" s="5"/>
      <c r="W22" s="5"/>
      <c r="X22" s="45"/>
      <c r="Y22" s="64"/>
      <c r="Z22" s="65"/>
      <c r="AA22" s="65"/>
      <c r="AB22" s="66"/>
      <c r="AC22" s="65"/>
      <c r="AD22" s="65"/>
      <c r="AE22" s="67"/>
      <c r="AF22" s="70"/>
      <c r="AG22" s="44"/>
      <c r="AH22" s="44"/>
      <c r="AI22" s="44"/>
      <c r="AJ22" s="44"/>
      <c r="AK22" s="44"/>
      <c r="AL22" s="44"/>
      <c r="AM22" s="44"/>
      <c r="AN22" s="44"/>
    </row>
    <row r="23" spans="17:112" ht="20.100000000000001" customHeight="1" x14ac:dyDescent="0.2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3"/>
      <c r="Z23" s="53"/>
      <c r="AA23" s="53"/>
      <c r="AB23" s="53"/>
      <c r="AC23" s="53"/>
      <c r="AD23" s="53"/>
    </row>
    <row r="24" spans="17:112" ht="20.100000000000001" customHeight="1" x14ac:dyDescent="0.2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4.2231087214183827</v>
      </c>
      <c r="W24" s="2" t="s">
        <v>24</v>
      </c>
      <c r="X24" s="2">
        <f>(V23+V24)/2</f>
        <v>6.2772815309459808</v>
      </c>
      <c r="Y24" s="53"/>
      <c r="Z24" s="53"/>
      <c r="AA24" s="53"/>
      <c r="AB24" s="53"/>
      <c r="AC24" s="53"/>
      <c r="AD24" s="53"/>
    </row>
    <row r="25" spans="17:112" ht="58.5" customHeight="1" x14ac:dyDescent="0.2">
      <c r="Q25" s="77">
        <v>3</v>
      </c>
      <c r="R25" s="78" t="s">
        <v>131</v>
      </c>
      <c r="S25" s="79">
        <v>43921</v>
      </c>
      <c r="T25" s="12"/>
      <c r="U25" s="12"/>
      <c r="V25" s="12">
        <f>V24</f>
        <v>4.2231087214183827</v>
      </c>
      <c r="W25" s="12" t="s">
        <v>24</v>
      </c>
      <c r="X25" s="12">
        <f>(V23+V24+V25)/3</f>
        <v>5.5925572611034484</v>
      </c>
      <c r="Y25" s="53"/>
      <c r="Z25" s="53"/>
      <c r="AA25" s="53"/>
      <c r="AB25" s="53"/>
      <c r="AC25" s="53"/>
      <c r="AD25" s="53"/>
    </row>
    <row r="26" spans="17:112" ht="20.100000000000001" customHeight="1" x14ac:dyDescent="0.2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18987.509999999951</v>
      </c>
      <c r="V26" s="2">
        <f>(U26-U40)/U40*100</f>
        <v>7.4956180874476379</v>
      </c>
      <c r="W26" s="2" t="s">
        <v>24</v>
      </c>
      <c r="X26" s="2">
        <f>(V23+V24+V25+V26)/4</f>
        <v>6.0683224676894962</v>
      </c>
      <c r="Y26" s="53"/>
      <c r="Z26" s="53"/>
      <c r="AA26" s="53"/>
      <c r="AB26" s="53"/>
      <c r="AC26" s="53"/>
      <c r="AD26" s="53"/>
    </row>
    <row r="27" spans="17:112" ht="20.100000000000001" customHeight="1" x14ac:dyDescent="0.2">
      <c r="Q27" s="6">
        <v>5</v>
      </c>
      <c r="R27" s="4">
        <v>43952</v>
      </c>
      <c r="S27" s="3">
        <v>43982</v>
      </c>
      <c r="T27" s="2">
        <v>505407.03</v>
      </c>
      <c r="U27" s="2">
        <f>T27-T26</f>
        <v>7560.8100000000559</v>
      </c>
      <c r="V27" s="2">
        <f>(U27-U41)/U41*100</f>
        <v>6.4826329376347056</v>
      </c>
      <c r="W27" s="2" t="s">
        <v>24</v>
      </c>
      <c r="X27" s="2">
        <f>(V23+V24+V25+V26+V27)/5</f>
        <v>6.1511845616785381</v>
      </c>
      <c r="Y27" s="53"/>
      <c r="Z27" s="53"/>
      <c r="AA27" s="53"/>
      <c r="AB27" s="53"/>
      <c r="AC27" s="53"/>
      <c r="AD27" s="53"/>
    </row>
    <row r="28" spans="17:112" ht="20.100000000000001" customHeight="1" x14ac:dyDescent="0.2">
      <c r="Q28" s="6">
        <v>6</v>
      </c>
      <c r="R28" s="4">
        <v>43983</v>
      </c>
      <c r="S28" s="3">
        <v>44013</v>
      </c>
      <c r="T28" s="2">
        <v>512587.2</v>
      </c>
      <c r="U28" s="2">
        <f>T28-T27</f>
        <v>7180.1699999999837</v>
      </c>
      <c r="V28" s="2">
        <f>(U28-U42)/U42*100</f>
        <v>6.2881732781868482</v>
      </c>
      <c r="W28" s="2" t="s">
        <v>24</v>
      </c>
      <c r="X28" s="2">
        <f>(V23+V24+V25+V26+V27+V28)/6</f>
        <v>6.174016014429923</v>
      </c>
      <c r="Y28" s="53"/>
      <c r="Z28" s="53"/>
      <c r="AA28" s="53"/>
      <c r="AB28" s="53"/>
      <c r="AC28" s="53"/>
      <c r="AD28" s="53"/>
    </row>
    <row r="29" spans="17:112" ht="20.100000000000001" customHeight="1" x14ac:dyDescent="0.2">
      <c r="Q29" s="6">
        <v>7</v>
      </c>
      <c r="R29" s="4">
        <v>44013</v>
      </c>
      <c r="S29" s="3">
        <v>44042</v>
      </c>
      <c r="T29" s="2">
        <v>519057</v>
      </c>
      <c r="U29" s="2">
        <f>T29-T28</f>
        <v>6469.7999999999884</v>
      </c>
      <c r="V29" s="2">
        <f>(U29-U43)/U43*100</f>
        <v>6.6012430056221234</v>
      </c>
      <c r="W29" s="2" t="s">
        <v>24</v>
      </c>
      <c r="X29" s="2">
        <f>(V23+V24+V25+V26+V27+V28+V29)/7</f>
        <v>6.2350484417430945</v>
      </c>
      <c r="Y29" s="53"/>
      <c r="Z29" s="53"/>
      <c r="AA29" s="53"/>
      <c r="AB29" s="53"/>
      <c r="AC29" s="53"/>
      <c r="AD29" s="53"/>
    </row>
    <row r="30" spans="17:112" ht="20.100000000000001" customHeight="1" x14ac:dyDescent="0.2">
      <c r="Q30" s="6">
        <v>8</v>
      </c>
      <c r="R30" s="4">
        <v>44044</v>
      </c>
      <c r="S30" s="3"/>
      <c r="T30" s="2"/>
      <c r="U30" s="2"/>
      <c r="V30" s="2"/>
      <c r="W30" s="2" t="s">
        <v>24</v>
      </c>
      <c r="X30" s="2"/>
      <c r="Y30" s="53"/>
      <c r="Z30" s="53"/>
      <c r="AA30" s="53"/>
      <c r="AB30" s="53"/>
      <c r="AC30" s="53"/>
      <c r="AD30" s="53"/>
    </row>
    <row r="31" spans="17:112" ht="20.100000000000001" customHeight="1" x14ac:dyDescent="0.2">
      <c r="Q31" s="6">
        <v>9</v>
      </c>
      <c r="R31" s="4">
        <v>44075</v>
      </c>
      <c r="S31" s="3"/>
      <c r="T31" s="2"/>
      <c r="U31" s="2"/>
      <c r="V31" s="2"/>
      <c r="W31" s="2" t="s">
        <v>24</v>
      </c>
      <c r="X31" s="2"/>
      <c r="Y31" s="53"/>
      <c r="Z31" s="53"/>
      <c r="AA31" s="53"/>
      <c r="AB31" s="53"/>
      <c r="AC31" s="53"/>
      <c r="AD31" s="53"/>
    </row>
    <row r="32" spans="17:112" ht="20.100000000000001" customHeight="1" x14ac:dyDescent="0.2">
      <c r="Q32" s="6">
        <v>10</v>
      </c>
      <c r="R32" s="4">
        <v>44105</v>
      </c>
      <c r="S32" s="3"/>
      <c r="T32" s="2"/>
      <c r="U32" s="2"/>
      <c r="V32" s="2"/>
      <c r="W32" s="2" t="s">
        <v>24</v>
      </c>
      <c r="X32" s="2"/>
      <c r="Y32" s="53"/>
      <c r="Z32" s="53"/>
      <c r="AA32" s="53"/>
      <c r="AB32" s="53"/>
      <c r="AC32" s="53"/>
      <c r="AD32" s="53"/>
    </row>
    <row r="33" spans="17:91" ht="20.100000000000001" customHeight="1" x14ac:dyDescent="0.2">
      <c r="Q33" s="6">
        <v>11</v>
      </c>
      <c r="R33" s="4">
        <v>44136</v>
      </c>
      <c r="S33" s="3"/>
      <c r="T33" s="2"/>
      <c r="U33" s="2"/>
      <c r="V33" s="2"/>
      <c r="W33" s="2" t="s">
        <v>24</v>
      </c>
      <c r="X33" s="2"/>
      <c r="Y33" s="53"/>
      <c r="Z33" s="53"/>
      <c r="AA33" s="53"/>
      <c r="AB33" s="53"/>
      <c r="AC33" s="53"/>
      <c r="AD33" s="53"/>
    </row>
    <row r="34" spans="17:91" ht="20.100000000000001" customHeight="1" x14ac:dyDescent="0.2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3"/>
      <c r="Z34" s="53"/>
      <c r="AA34" s="53"/>
      <c r="AB34" s="53"/>
      <c r="AC34" s="53"/>
      <c r="AD34" s="53"/>
    </row>
    <row r="35" spans="17:91" ht="49.5" customHeight="1" x14ac:dyDescent="0.2">
      <c r="Q35" s="18"/>
      <c r="R35" s="19" t="s">
        <v>22</v>
      </c>
      <c r="S35" s="17">
        <v>43830</v>
      </c>
      <c r="T35" s="5">
        <v>372798.78</v>
      </c>
      <c r="U35" s="5"/>
      <c r="V35" s="5"/>
      <c r="W35" s="5"/>
      <c r="X35" s="5"/>
      <c r="Y35" s="52"/>
      <c r="Z35" s="52"/>
      <c r="AA35" s="52"/>
      <c r="AB35" s="54"/>
      <c r="AC35" s="52"/>
      <c r="AD35" s="52"/>
    </row>
    <row r="36" spans="17:91" ht="20.100000000000001" customHeight="1" x14ac:dyDescent="0.2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8222.1000000000349</v>
      </c>
      <c r="W36" s="2" t="s">
        <v>26</v>
      </c>
      <c r="X36" s="2"/>
      <c r="Y36" s="53"/>
      <c r="Z36" s="53"/>
      <c r="AA36" s="53"/>
      <c r="AB36" s="53"/>
      <c r="AC36" s="53"/>
      <c r="AD36" s="53"/>
    </row>
    <row r="37" spans="17:91" ht="22.5" customHeight="1" x14ac:dyDescent="0.2">
      <c r="Q37" s="36"/>
      <c r="R37" s="37" t="s">
        <v>108</v>
      </c>
      <c r="S37" s="38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3"/>
      <c r="Z37" s="53"/>
      <c r="AA37" s="53"/>
      <c r="AB37" s="53"/>
      <c r="AC37" s="53"/>
      <c r="AD37" s="53"/>
    </row>
    <row r="38" spans="17:91" ht="23.25" customHeight="1" x14ac:dyDescent="0.2">
      <c r="Q38" s="39">
        <v>2</v>
      </c>
      <c r="R38" s="40">
        <v>43862</v>
      </c>
      <c r="S38" s="41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3"/>
      <c r="Z38" s="53"/>
      <c r="AA38" s="53"/>
      <c r="AB38" s="53"/>
      <c r="AC38" s="53"/>
      <c r="AD38" s="53"/>
    </row>
    <row r="39" spans="17:91" ht="59.25" customHeight="1" x14ac:dyDescent="0.2">
      <c r="Q39" s="77">
        <v>3</v>
      </c>
      <c r="R39" s="78" t="s">
        <v>131</v>
      </c>
      <c r="S39" s="79">
        <v>43921</v>
      </c>
      <c r="T39" s="12"/>
      <c r="U39" s="12"/>
      <c r="V39" s="12"/>
      <c r="W39" s="12" t="s">
        <v>26</v>
      </c>
      <c r="X39" s="12"/>
      <c r="Y39" s="53"/>
      <c r="Z39" s="53"/>
      <c r="AA39" s="53"/>
      <c r="AB39" s="53"/>
      <c r="AC39" s="53"/>
      <c r="AD39" s="53"/>
    </row>
    <row r="40" spans="17:91" ht="25.5" customHeight="1" x14ac:dyDescent="0.2">
      <c r="Q40" s="6">
        <v>4</v>
      </c>
      <c r="R40" s="4" t="s">
        <v>133</v>
      </c>
      <c r="S40" s="3">
        <v>43951</v>
      </c>
      <c r="T40" s="2">
        <v>410906.74</v>
      </c>
      <c r="U40" s="2">
        <f>T40-T38</f>
        <v>17663.520000000019</v>
      </c>
      <c r="V40" s="2">
        <f>U12+U13-U40</f>
        <v>1736.4799999999814</v>
      </c>
      <c r="W40" s="2" t="s">
        <v>26</v>
      </c>
      <c r="X40" s="2"/>
      <c r="Y40" s="53"/>
      <c r="Z40" s="53"/>
      <c r="AA40" s="53"/>
      <c r="AB40" s="53"/>
      <c r="AC40" s="53"/>
      <c r="AD40" s="53"/>
    </row>
    <row r="41" spans="17:91" ht="20.100000000000001" customHeight="1" x14ac:dyDescent="0.2">
      <c r="Q41" s="6">
        <v>5</v>
      </c>
      <c r="R41" s="4">
        <v>43952</v>
      </c>
      <c r="S41" s="3">
        <v>43982</v>
      </c>
      <c r="T41" s="2">
        <v>418007.25</v>
      </c>
      <c r="U41" s="2">
        <f>T41-T40</f>
        <v>7100.5100000000093</v>
      </c>
      <c r="V41" s="2">
        <f>U14-U41</f>
        <v>899.48999999999069</v>
      </c>
      <c r="W41" s="2" t="s">
        <v>26</v>
      </c>
      <c r="X41" s="2"/>
      <c r="Y41" s="53"/>
      <c r="Z41" s="53"/>
      <c r="AA41" s="53"/>
      <c r="AB41" s="53"/>
      <c r="AC41" s="53"/>
      <c r="AD41" s="53"/>
    </row>
    <row r="42" spans="17:91" ht="20.100000000000001" customHeight="1" x14ac:dyDescent="0.2">
      <c r="Q42" s="6">
        <v>6</v>
      </c>
      <c r="R42" s="4">
        <v>43983</v>
      </c>
      <c r="S42" s="3">
        <v>44013</v>
      </c>
      <c r="T42" s="2">
        <v>424762.63</v>
      </c>
      <c r="U42" s="2">
        <f>T42-T41</f>
        <v>6755.3800000000047</v>
      </c>
      <c r="V42" s="2">
        <f>U15-U42</f>
        <v>444.61999999999534</v>
      </c>
      <c r="W42" s="2" t="s">
        <v>26</v>
      </c>
      <c r="X42" s="2"/>
      <c r="Y42" s="53"/>
      <c r="Z42" s="53"/>
      <c r="AA42" s="53"/>
      <c r="AB42" s="53"/>
      <c r="AC42" s="53"/>
      <c r="AD42" s="53"/>
    </row>
    <row r="43" spans="17:91" ht="20.100000000000001" customHeight="1" x14ac:dyDescent="0.2">
      <c r="Q43" s="6">
        <v>7</v>
      </c>
      <c r="R43" s="4">
        <v>44013</v>
      </c>
      <c r="S43" s="3">
        <v>44042</v>
      </c>
      <c r="T43" s="2">
        <v>430831.79</v>
      </c>
      <c r="U43" s="2">
        <f>T43-T42</f>
        <v>6069.1599999999744</v>
      </c>
      <c r="V43" s="2">
        <f>U16-U43</f>
        <v>730.84000000002561</v>
      </c>
      <c r="W43" s="2" t="s">
        <v>26</v>
      </c>
      <c r="X43" s="2"/>
      <c r="Y43" s="53"/>
      <c r="Z43" s="53"/>
      <c r="AA43" s="53"/>
      <c r="AB43" s="53"/>
      <c r="AC43" s="53"/>
      <c r="AD43" s="53"/>
    </row>
    <row r="44" spans="17:91" ht="20.100000000000001" customHeight="1" x14ac:dyDescent="0.2">
      <c r="Q44" s="6">
        <v>8</v>
      </c>
      <c r="R44" s="4">
        <v>44044</v>
      </c>
      <c r="S44" s="3"/>
      <c r="T44" s="2"/>
      <c r="U44" s="2"/>
      <c r="V44" s="2"/>
      <c r="W44" s="2" t="s">
        <v>26</v>
      </c>
      <c r="X44" s="2"/>
      <c r="Y44" s="53"/>
      <c r="Z44" s="53"/>
      <c r="AA44" s="53"/>
      <c r="AB44" s="53"/>
      <c r="AC44" s="53"/>
      <c r="AD44" s="53"/>
    </row>
    <row r="45" spans="17:91" ht="20.100000000000001" customHeight="1" x14ac:dyDescent="0.2">
      <c r="Q45" s="6">
        <v>9</v>
      </c>
      <c r="R45" s="4">
        <v>44075</v>
      </c>
      <c r="S45" s="3"/>
      <c r="T45" s="2"/>
      <c r="U45" s="2"/>
      <c r="V45" s="2"/>
      <c r="W45" s="2" t="s">
        <v>26</v>
      </c>
      <c r="X45" s="2"/>
      <c r="Y45" s="53"/>
      <c r="Z45" s="53"/>
      <c r="AA45" s="53"/>
      <c r="AB45" s="53"/>
      <c r="AC45" s="53"/>
      <c r="AD45" s="53"/>
    </row>
    <row r="46" spans="17:91" ht="21" customHeight="1" x14ac:dyDescent="0.2">
      <c r="Q46" s="6">
        <v>10</v>
      </c>
      <c r="R46" s="4">
        <v>44105</v>
      </c>
      <c r="S46" s="3"/>
      <c r="T46" s="2"/>
      <c r="U46" s="2"/>
      <c r="V46" s="2"/>
      <c r="W46" s="2" t="s">
        <v>26</v>
      </c>
      <c r="X46" s="2"/>
      <c r="Y46" s="53"/>
      <c r="Z46" s="53"/>
      <c r="AA46" s="53"/>
      <c r="AB46" s="53"/>
      <c r="AC46" s="53"/>
      <c r="AD46" s="53"/>
      <c r="CI46" s="43"/>
      <c r="CM46" s="76" t="s">
        <v>128</v>
      </c>
    </row>
    <row r="47" spans="17:91" ht="20.100000000000001" customHeight="1" x14ac:dyDescent="0.2">
      <c r="Q47" s="6">
        <v>11</v>
      </c>
      <c r="R47" s="4">
        <v>44136</v>
      </c>
      <c r="S47" s="3"/>
      <c r="T47" s="2"/>
      <c r="U47" s="2"/>
      <c r="V47" s="2"/>
      <c r="W47" s="2" t="s">
        <v>26</v>
      </c>
      <c r="X47" s="2"/>
      <c r="Y47" s="53"/>
      <c r="Z47" s="53"/>
      <c r="AA47" s="53"/>
      <c r="AB47" s="53"/>
      <c r="AC47" s="53"/>
      <c r="AD47" s="53"/>
      <c r="CI47" s="42"/>
      <c r="CM47" s="76">
        <f>U12/U11</f>
        <v>0.74603174603174605</v>
      </c>
    </row>
    <row r="48" spans="17:91" ht="20.100000000000001" customHeight="1" x14ac:dyDescent="0.2">
      <c r="Q48" s="20">
        <v>12</v>
      </c>
      <c r="R48" s="21">
        <v>44166</v>
      </c>
      <c r="S48" s="22"/>
      <c r="T48" s="23"/>
      <c r="U48" s="23"/>
      <c r="V48" s="23"/>
      <c r="W48" s="23" t="s">
        <v>26</v>
      </c>
      <c r="X48" s="23"/>
      <c r="Y48" s="53"/>
      <c r="Z48" s="53"/>
      <c r="AA48" s="53"/>
      <c r="AB48" s="53"/>
      <c r="AC48" s="53"/>
      <c r="AD48" s="53"/>
      <c r="CI48" s="119" t="s">
        <v>130</v>
      </c>
      <c r="CJ48" s="120"/>
      <c r="CK48" s="120"/>
      <c r="CL48" s="121"/>
    </row>
    <row r="49" spans="17:180" ht="20.25" customHeight="1" x14ac:dyDescent="0.2">
      <c r="Q49" s="118" t="s">
        <v>103</v>
      </c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22" t="s">
        <v>117</v>
      </c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18" t="s">
        <v>121</v>
      </c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23" t="s">
        <v>122</v>
      </c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5"/>
      <c r="CV49" s="118" t="s">
        <v>140</v>
      </c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 t="s">
        <v>152</v>
      </c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 t="s">
        <v>157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 t="s">
        <v>160</v>
      </c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</row>
    <row r="50" spans="17:180" ht="75.75" customHeight="1" x14ac:dyDescent="0.2">
      <c r="Q50" s="24" t="s">
        <v>0</v>
      </c>
      <c r="R50" s="24" t="s">
        <v>1</v>
      </c>
      <c r="S50" s="24" t="s">
        <v>27</v>
      </c>
      <c r="T50" s="24" t="s">
        <v>2</v>
      </c>
      <c r="U50" s="24" t="s">
        <v>102</v>
      </c>
      <c r="V50" s="24" t="s">
        <v>3</v>
      </c>
      <c r="W50" s="24" t="s">
        <v>78</v>
      </c>
      <c r="X50" s="24" t="s">
        <v>87</v>
      </c>
      <c r="Y50" s="24" t="s">
        <v>88</v>
      </c>
      <c r="Z50" s="24" t="s">
        <v>79</v>
      </c>
      <c r="AA50" s="24" t="s">
        <v>35</v>
      </c>
      <c r="AB50" s="24" t="s">
        <v>18</v>
      </c>
      <c r="AC50" s="24" t="s">
        <v>17</v>
      </c>
      <c r="AD50" s="24" t="s">
        <v>19</v>
      </c>
      <c r="AE50" s="84" t="s">
        <v>96</v>
      </c>
      <c r="AF50" s="24" t="s">
        <v>97</v>
      </c>
      <c r="AG50" s="24" t="s">
        <v>100</v>
      </c>
      <c r="AH50" s="24" t="s">
        <v>104</v>
      </c>
      <c r="AI50" s="24" t="s">
        <v>64</v>
      </c>
      <c r="AJ50" s="24" t="s">
        <v>67</v>
      </c>
      <c r="AK50" s="24" t="s">
        <v>0</v>
      </c>
      <c r="AL50" s="24" t="s">
        <v>1</v>
      </c>
      <c r="AM50" s="24" t="s">
        <v>27</v>
      </c>
      <c r="AN50" s="24" t="s">
        <v>2</v>
      </c>
      <c r="AO50" s="24" t="s">
        <v>113</v>
      </c>
      <c r="AP50" s="24" t="s">
        <v>3</v>
      </c>
      <c r="AQ50" s="24" t="s">
        <v>78</v>
      </c>
      <c r="AR50" s="24" t="s">
        <v>87</v>
      </c>
      <c r="AS50" s="24" t="s">
        <v>88</v>
      </c>
      <c r="AT50" s="24" t="s">
        <v>79</v>
      </c>
      <c r="AU50" s="24" t="s">
        <v>35</v>
      </c>
      <c r="AV50" s="85" t="s">
        <v>115</v>
      </c>
      <c r="AW50" s="24" t="s">
        <v>17</v>
      </c>
      <c r="AX50" s="24" t="s">
        <v>19</v>
      </c>
      <c r="AY50" s="24" t="s">
        <v>96</v>
      </c>
      <c r="AZ50" s="24" t="s">
        <v>97</v>
      </c>
      <c r="BA50" s="24" t="s">
        <v>100</v>
      </c>
      <c r="BB50" s="24" t="s">
        <v>114</v>
      </c>
      <c r="BC50" s="24" t="s">
        <v>64</v>
      </c>
      <c r="BD50" s="24" t="s">
        <v>67</v>
      </c>
      <c r="BE50" s="24" t="s">
        <v>0</v>
      </c>
      <c r="BF50" s="24" t="s">
        <v>1</v>
      </c>
      <c r="BG50" s="24" t="s">
        <v>27</v>
      </c>
      <c r="BH50" s="24" t="s">
        <v>2</v>
      </c>
      <c r="BI50" s="24" t="s">
        <v>119</v>
      </c>
      <c r="BJ50" s="24" t="s">
        <v>3</v>
      </c>
      <c r="BK50" s="24" t="s">
        <v>78</v>
      </c>
      <c r="BL50" s="24" t="s">
        <v>87</v>
      </c>
      <c r="BM50" s="24" t="s">
        <v>88</v>
      </c>
      <c r="BN50" s="24" t="s">
        <v>79</v>
      </c>
      <c r="BO50" s="24" t="s">
        <v>35</v>
      </c>
      <c r="BP50" s="24" t="s">
        <v>115</v>
      </c>
      <c r="BQ50" s="24" t="s">
        <v>17</v>
      </c>
      <c r="BR50" s="24" t="s">
        <v>19</v>
      </c>
      <c r="BS50" s="24" t="s">
        <v>96</v>
      </c>
      <c r="BT50" s="24" t="s">
        <v>97</v>
      </c>
      <c r="BU50" s="24" t="s">
        <v>100</v>
      </c>
      <c r="BV50" s="24" t="s">
        <v>120</v>
      </c>
      <c r="BW50" s="24" t="s">
        <v>64</v>
      </c>
      <c r="BX50" s="24" t="s">
        <v>67</v>
      </c>
      <c r="BY50" s="24" t="s">
        <v>0</v>
      </c>
      <c r="BZ50" s="24" t="s">
        <v>1</v>
      </c>
      <c r="CA50" s="24" t="s">
        <v>27</v>
      </c>
      <c r="CB50" s="24" t="s">
        <v>2</v>
      </c>
      <c r="CC50" s="24" t="s">
        <v>123</v>
      </c>
      <c r="CD50" s="24" t="s">
        <v>3</v>
      </c>
      <c r="CE50" s="24" t="s">
        <v>78</v>
      </c>
      <c r="CF50" s="24" t="s">
        <v>87</v>
      </c>
      <c r="CG50" s="24" t="s">
        <v>88</v>
      </c>
      <c r="CH50" s="24" t="s">
        <v>79</v>
      </c>
      <c r="CI50" s="86" t="s">
        <v>124</v>
      </c>
      <c r="CJ50" s="86" t="s">
        <v>125</v>
      </c>
      <c r="CK50" s="86" t="s">
        <v>17</v>
      </c>
      <c r="CL50" s="86" t="s">
        <v>19</v>
      </c>
      <c r="CM50" s="24" t="s">
        <v>129</v>
      </c>
      <c r="CN50" s="24" t="s">
        <v>97</v>
      </c>
      <c r="CO50" s="24" t="s">
        <v>100</v>
      </c>
      <c r="CP50" s="24" t="s">
        <v>126</v>
      </c>
      <c r="CQ50" s="24" t="s">
        <v>64</v>
      </c>
      <c r="CR50" s="24" t="s">
        <v>67</v>
      </c>
      <c r="CS50" s="26"/>
      <c r="CT50" s="26"/>
      <c r="CU50" s="26"/>
      <c r="CV50" s="24" t="s">
        <v>0</v>
      </c>
      <c r="CW50" s="24" t="s">
        <v>1</v>
      </c>
      <c r="CX50" s="24" t="s">
        <v>27</v>
      </c>
      <c r="CY50" s="24" t="s">
        <v>2</v>
      </c>
      <c r="CZ50" s="24" t="s">
        <v>139</v>
      </c>
      <c r="DA50" s="24" t="s">
        <v>3</v>
      </c>
      <c r="DB50" s="24" t="s">
        <v>78</v>
      </c>
      <c r="DC50" s="24" t="s">
        <v>87</v>
      </c>
      <c r="DD50" s="24" t="s">
        <v>88</v>
      </c>
      <c r="DE50" s="24" t="s">
        <v>79</v>
      </c>
      <c r="DF50" s="24" t="s">
        <v>35</v>
      </c>
      <c r="DG50" s="87" t="s">
        <v>132</v>
      </c>
      <c r="DH50" s="86" t="s">
        <v>134</v>
      </c>
      <c r="DI50" s="11" t="s">
        <v>135</v>
      </c>
      <c r="DJ50" s="11" t="s">
        <v>136</v>
      </c>
      <c r="DK50" s="5" t="s">
        <v>137</v>
      </c>
      <c r="DL50" s="5" t="s">
        <v>141</v>
      </c>
      <c r="DM50" s="5" t="s">
        <v>142</v>
      </c>
      <c r="DN50" s="5" t="s">
        <v>138</v>
      </c>
      <c r="DO50" s="24" t="s">
        <v>64</v>
      </c>
      <c r="DP50" s="5" t="s">
        <v>67</v>
      </c>
      <c r="DQ50" s="5" t="s">
        <v>0</v>
      </c>
      <c r="DR50" s="5" t="s">
        <v>1</v>
      </c>
      <c r="DS50" s="5" t="s">
        <v>27</v>
      </c>
      <c r="DT50" s="5" t="s">
        <v>2</v>
      </c>
      <c r="DU50" s="5" t="s">
        <v>145</v>
      </c>
      <c r="DV50" s="5" t="s">
        <v>3</v>
      </c>
      <c r="DW50" s="24" t="s">
        <v>78</v>
      </c>
      <c r="DX50" s="24" t="s">
        <v>87</v>
      </c>
      <c r="DY50" s="24" t="s">
        <v>88</v>
      </c>
      <c r="DZ50" s="24" t="s">
        <v>79</v>
      </c>
      <c r="EA50" s="5" t="s">
        <v>35</v>
      </c>
      <c r="EB50" s="30" t="s">
        <v>146</v>
      </c>
      <c r="EC50" s="24" t="s">
        <v>147</v>
      </c>
      <c r="ED50" s="5" t="s">
        <v>148</v>
      </c>
      <c r="EE50" s="5" t="s">
        <v>155</v>
      </c>
      <c r="EF50" s="5" t="s">
        <v>153</v>
      </c>
      <c r="EG50" s="5" t="s">
        <v>150</v>
      </c>
      <c r="EH50" s="5" t="s">
        <v>151</v>
      </c>
      <c r="EI50" s="5" t="s">
        <v>64</v>
      </c>
      <c r="EJ50" s="5" t="s">
        <v>67</v>
      </c>
      <c r="EK50" s="5" t="s">
        <v>0</v>
      </c>
      <c r="EL50" s="5" t="s">
        <v>1</v>
      </c>
      <c r="EM50" s="5" t="s">
        <v>27</v>
      </c>
      <c r="EN50" s="5" t="s">
        <v>2</v>
      </c>
      <c r="EO50" s="5" t="s">
        <v>154</v>
      </c>
      <c r="EP50" s="5" t="s">
        <v>3</v>
      </c>
      <c r="EQ50" s="5" t="s">
        <v>78</v>
      </c>
      <c r="ER50" s="5" t="s">
        <v>87</v>
      </c>
      <c r="ES50" s="5" t="s">
        <v>88</v>
      </c>
      <c r="ET50" s="5" t="s">
        <v>79</v>
      </c>
      <c r="EU50" s="5" t="s">
        <v>35</v>
      </c>
      <c r="EV50" s="5" t="s">
        <v>146</v>
      </c>
      <c r="EW50" s="5" t="s">
        <v>147</v>
      </c>
      <c r="EX50" s="5" t="s">
        <v>148</v>
      </c>
      <c r="EY50" s="5" t="s">
        <v>149</v>
      </c>
      <c r="EZ50" s="5" t="s">
        <v>153</v>
      </c>
      <c r="FA50" s="5" t="s">
        <v>150</v>
      </c>
      <c r="FB50" s="5" t="s">
        <v>156</v>
      </c>
      <c r="FC50" s="5" t="s">
        <v>64</v>
      </c>
      <c r="FD50" s="5" t="s">
        <v>67</v>
      </c>
      <c r="FE50" s="5" t="s">
        <v>0</v>
      </c>
      <c r="FF50" s="5" t="s">
        <v>1</v>
      </c>
      <c r="FG50" s="5" t="s">
        <v>27</v>
      </c>
      <c r="FH50" s="5" t="s">
        <v>2</v>
      </c>
      <c r="FI50" s="5" t="s">
        <v>158</v>
      </c>
      <c r="FJ50" s="5" t="s">
        <v>3</v>
      </c>
      <c r="FK50" s="5" t="s">
        <v>78</v>
      </c>
      <c r="FL50" s="5" t="s">
        <v>87</v>
      </c>
      <c r="FM50" s="5" t="s">
        <v>88</v>
      </c>
      <c r="FN50" s="5" t="s">
        <v>79</v>
      </c>
      <c r="FO50" s="5" t="s">
        <v>35</v>
      </c>
      <c r="FP50" s="5" t="s">
        <v>146</v>
      </c>
      <c r="FQ50" s="5" t="s">
        <v>147</v>
      </c>
      <c r="FR50" s="5" t="s">
        <v>148</v>
      </c>
      <c r="FS50" s="5" t="s">
        <v>155</v>
      </c>
      <c r="FT50" s="5" t="s">
        <v>153</v>
      </c>
      <c r="FU50" s="5" t="s">
        <v>150</v>
      </c>
      <c r="FV50" s="5" t="s">
        <v>159</v>
      </c>
      <c r="FW50" s="24" t="s">
        <v>64</v>
      </c>
      <c r="FX50" s="5" t="s">
        <v>67</v>
      </c>
    </row>
    <row r="51" spans="17:180" ht="20.100000000000001" customHeight="1" x14ac:dyDescent="0.2">
      <c r="Q51" s="6">
        <v>1</v>
      </c>
      <c r="R51" s="2" t="s">
        <v>39</v>
      </c>
      <c r="S51" s="2" t="s">
        <v>4</v>
      </c>
      <c r="T51" s="3">
        <v>43830</v>
      </c>
      <c r="U51" s="35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2">
        <v>-1305.86806185565</v>
      </c>
      <c r="AI51" s="16">
        <v>1</v>
      </c>
      <c r="AJ51" s="2" t="s">
        <v>30</v>
      </c>
      <c r="AK51" s="55">
        <v>1</v>
      </c>
      <c r="AL51" s="56" t="s">
        <v>39</v>
      </c>
      <c r="AM51" s="2" t="s">
        <v>4</v>
      </c>
      <c r="AN51" s="3">
        <v>43861</v>
      </c>
      <c r="AO51" s="35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9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2">
        <f>AH51-AO51+BA51</f>
        <v>-1305.86806185565</v>
      </c>
      <c r="BC51" s="16">
        <v>1</v>
      </c>
      <c r="BD51" s="2" t="s">
        <v>30</v>
      </c>
      <c r="BE51" s="68">
        <v>1</v>
      </c>
      <c r="BF51" s="2" t="s">
        <v>39</v>
      </c>
      <c r="BG51" s="2" t="s">
        <v>4</v>
      </c>
      <c r="BH51" s="3">
        <v>43890</v>
      </c>
      <c r="BI51" s="35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3.0000000000200089E-2</v>
      </c>
      <c r="BQ51" s="13">
        <f>$V$38/$U$38*BP51</f>
        <v>7.5501413594450222E-3</v>
      </c>
      <c r="BR51" s="9">
        <f>BP51+BQ51</f>
        <v>3.7550141359645114E-2</v>
      </c>
      <c r="BS51" s="5">
        <f>BR51*2.9</f>
        <v>0.10889540994297082</v>
      </c>
      <c r="BT51" s="2">
        <f>$AD$11/$AA$11*BS51</f>
        <v>-1.0719671307193925E-2</v>
      </c>
      <c r="BU51" s="7">
        <f>BS51+BT51</f>
        <v>9.8175738635776902E-2</v>
      </c>
      <c r="BV51" s="15">
        <f>BB51-BI51+BU51</f>
        <v>-1305.7698861170143</v>
      </c>
      <c r="BW51" s="16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5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3.0000000000200089E-2</v>
      </c>
      <c r="CK51" s="11">
        <f>BQ51</f>
        <v>7.5501413594450222E-3</v>
      </c>
      <c r="CL51" s="11">
        <f>CJ51+CK51</f>
        <v>3.7550141359645114E-2</v>
      </c>
      <c r="CM51" s="5">
        <f>CL51*2.9*$CM$47</f>
        <v>8.1239432814597279E-2</v>
      </c>
      <c r="CN51" s="8">
        <f>$AD$12/$AA$12*CM51</f>
        <v>-1.0719671307193925E-2</v>
      </c>
      <c r="CO51" s="10">
        <f>CM51+CN51</f>
        <v>7.0519761507403356E-2</v>
      </c>
      <c r="CP51" s="81">
        <f>BV51-CC51+CO51</f>
        <v>-1305.6993663555068</v>
      </c>
      <c r="CQ51" s="16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5"/>
      <c r="DA51" s="88">
        <v>2269.8200000000002</v>
      </c>
      <c r="DB51" s="2"/>
      <c r="DC51" s="2"/>
      <c r="DD51" s="2"/>
      <c r="DE51" s="2"/>
      <c r="DF51" s="80">
        <f>DA51+DB51+DC51+DD51</f>
        <v>2269.8200000000002</v>
      </c>
      <c r="DG51" s="12">
        <f>DF51-CI51</f>
        <v>49.829999999999927</v>
      </c>
      <c r="DH51" s="13">
        <f>$V$40/$U$40*DG51</f>
        <v>4.8987290415499771</v>
      </c>
      <c r="DI51" s="9">
        <f>DG51+DH51</f>
        <v>54.728729041549904</v>
      </c>
      <c r="DJ51" s="8">
        <f>DI51*2.9</f>
        <v>158.71331422049471</v>
      </c>
      <c r="DK51" s="5">
        <f>DJ51-CM51</f>
        <v>158.63207478768012</v>
      </c>
      <c r="DL51" s="2">
        <f>$AD$13/$AA$13*DK51</f>
        <v>-19.675847345216734</v>
      </c>
      <c r="DM51" s="7">
        <f t="shared" ref="DM51:DM80" si="4">DK51+DL51</f>
        <v>138.95622744246339</v>
      </c>
      <c r="DN51" s="89">
        <f t="shared" ref="DN51:DN80" si="5">CP51-CZ51+DM51</f>
        <v>-1166.7431389130434</v>
      </c>
      <c r="DO51" s="16">
        <v>1</v>
      </c>
      <c r="DP51" s="2" t="s">
        <v>30</v>
      </c>
      <c r="DQ51" s="6">
        <v>1</v>
      </c>
      <c r="DR51" s="2" t="s">
        <v>39</v>
      </c>
      <c r="DS51" s="2" t="s">
        <v>4</v>
      </c>
      <c r="DT51" s="3">
        <v>43982</v>
      </c>
      <c r="DU51" s="10"/>
      <c r="DV51" s="2">
        <v>2306.17</v>
      </c>
      <c r="DW51" s="2"/>
      <c r="DX51" s="2"/>
      <c r="DY51" s="2"/>
      <c r="DZ51" s="2"/>
      <c r="EA51" s="11">
        <v>2306.17</v>
      </c>
      <c r="EB51" s="12">
        <f>EA51-DF51</f>
        <v>36.349999999999909</v>
      </c>
      <c r="EC51" s="13">
        <f>$V$41/$U$41*EB51</f>
        <v>4.6048046548768378</v>
      </c>
      <c r="ED51" s="9">
        <f>EB51+EC51</f>
        <v>40.954804654876746</v>
      </c>
      <c r="EE51" s="5">
        <f>ED51*2.9</f>
        <v>118.76893349914256</v>
      </c>
      <c r="EF51" s="2">
        <f>$AD$14/$AA$14*EE51</f>
        <v>-18.414304042948956</v>
      </c>
      <c r="EG51" s="7">
        <f>EE51+EF51</f>
        <v>100.35462945619361</v>
      </c>
      <c r="EH51" s="89">
        <f>DN51-DU51+EG51</f>
        <v>-1066.3885094568498</v>
      </c>
      <c r="EI51" s="16">
        <v>1</v>
      </c>
      <c r="EJ51" s="2" t="s">
        <v>30</v>
      </c>
      <c r="EK51" s="6">
        <v>1</v>
      </c>
      <c r="EL51" s="2" t="s">
        <v>39</v>
      </c>
      <c r="EM51" s="2" t="s">
        <v>4</v>
      </c>
      <c r="EN51" s="3">
        <v>44013</v>
      </c>
      <c r="EO51" s="10"/>
      <c r="EP51" s="2">
        <v>2349.0700000000002</v>
      </c>
      <c r="EQ51" s="2"/>
      <c r="ER51" s="2"/>
      <c r="ES51" s="2"/>
      <c r="ET51" s="2"/>
      <c r="EU51" s="11">
        <v>2349.0700000000002</v>
      </c>
      <c r="EV51" s="12">
        <f>EU51-EA51</f>
        <v>42.900000000000091</v>
      </c>
      <c r="EW51" s="13">
        <f>$V$42/$U$42*EV51</f>
        <v>2.8235566318992906</v>
      </c>
      <c r="EX51" s="9">
        <f>EV51+EW51</f>
        <v>45.723556631899385</v>
      </c>
      <c r="EY51" s="5">
        <f>EX51*2.9</f>
        <v>132.59831423250822</v>
      </c>
      <c r="EZ51" s="2">
        <f>$AD$15/$AA$15*EY51</f>
        <v>-22.842726834019732</v>
      </c>
      <c r="FA51" s="7">
        <f>EY51+EZ51</f>
        <v>109.75558739848849</v>
      </c>
      <c r="FB51" s="32">
        <f>EH51-EO51+EY51+EZ51</f>
        <v>-956.63292205836126</v>
      </c>
      <c r="FC51" s="16">
        <v>1</v>
      </c>
      <c r="FD51" s="2" t="s">
        <v>30</v>
      </c>
      <c r="FE51" s="6">
        <v>1</v>
      </c>
      <c r="FF51" s="2" t="s">
        <v>39</v>
      </c>
      <c r="FG51" s="2" t="s">
        <v>4</v>
      </c>
      <c r="FH51" s="3">
        <v>44013</v>
      </c>
      <c r="FI51" s="10"/>
      <c r="FJ51" s="2">
        <v>2375.89</v>
      </c>
      <c r="FK51" s="2"/>
      <c r="FL51" s="2"/>
      <c r="FM51" s="2"/>
      <c r="FN51" s="2"/>
      <c r="FO51" s="11">
        <v>2375.89</v>
      </c>
      <c r="FP51" s="12">
        <f>FO51-EU51</f>
        <v>26.819999999999709</v>
      </c>
      <c r="FQ51" s="13">
        <f>$V$43/$U$43*FP51</f>
        <v>3.2296279551042577</v>
      </c>
      <c r="FR51" s="14">
        <f>FP51+FQ51</f>
        <v>30.049627955103965</v>
      </c>
      <c r="FS51" s="5">
        <f>FR51*3.05</f>
        <v>91.651365263067092</v>
      </c>
      <c r="FT51" s="2">
        <f>$AD$16/$AA$16*FS51</f>
        <v>-16.770343836708754</v>
      </c>
      <c r="FU51" s="7">
        <f>FS51+FT51</f>
        <v>74.88102142635833</v>
      </c>
      <c r="FV51" s="32">
        <f>FB51-FI51+FU51</f>
        <v>-881.75190063200296</v>
      </c>
      <c r="FW51" s="16">
        <v>1</v>
      </c>
      <c r="FX51" s="2" t="s">
        <v>30</v>
      </c>
    </row>
    <row r="52" spans="17:180" ht="20.100000000000001" customHeight="1" x14ac:dyDescent="0.2">
      <c r="Q52" s="6">
        <v>2</v>
      </c>
      <c r="R52" s="2" t="s">
        <v>40</v>
      </c>
      <c r="S52" s="2" t="s">
        <v>93</v>
      </c>
      <c r="T52" s="3">
        <v>43830</v>
      </c>
      <c r="U52" s="35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51.963599999999893</v>
      </c>
      <c r="AD52" s="9">
        <v>484.99359999999871</v>
      </c>
      <c r="AE52" s="5">
        <v>1406.4814399999962</v>
      </c>
      <c r="AF52" s="2">
        <v>-143.07018258133209</v>
      </c>
      <c r="AG52" s="7">
        <v>1263.411257418664</v>
      </c>
      <c r="AH52" s="32">
        <v>221.17680957021071</v>
      </c>
      <c r="AI52" s="16">
        <v>2</v>
      </c>
      <c r="AJ52" s="2" t="s">
        <v>30</v>
      </c>
      <c r="AK52" s="55">
        <v>2</v>
      </c>
      <c r="AL52" s="56" t="s">
        <v>40</v>
      </c>
      <c r="AM52" s="2" t="s">
        <v>93</v>
      </c>
      <c r="AN52" s="3">
        <v>43861</v>
      </c>
      <c r="AO52" s="35"/>
      <c r="AP52" s="8">
        <v>2732.98</v>
      </c>
      <c r="AQ52" s="8"/>
      <c r="AR52" s="2">
        <v>10906.67</v>
      </c>
      <c r="AS52" s="2"/>
      <c r="AT52" s="2">
        <v>6694.61</v>
      </c>
      <c r="AU52" s="11">
        <f t="shared" ref="AU52:AU80" si="6">AP52+AQ52+AR52+AS52</f>
        <v>13639.65</v>
      </c>
      <c r="AV52" s="59">
        <f t="shared" ref="AV52:AV80" si="7">AU52-AA52</f>
        <v>395.84000000000015</v>
      </c>
      <c r="AW52" s="13">
        <f t="shared" ref="AW52:AW80" si="8">$V$37/$U$37*AV52</f>
        <v>47.500800000000041</v>
      </c>
      <c r="AX52" s="9">
        <f t="shared" ref="AX52:AX80" si="9">AV52+AW52</f>
        <v>443.34080000000017</v>
      </c>
      <c r="AY52" s="5">
        <f t="shared" ref="AY52:AY80" si="10">AX52*2.9</f>
        <v>1285.6883200000004</v>
      </c>
      <c r="AZ52" s="8">
        <f t="shared" ref="AZ52:AZ80" si="11">$AD$9/$AA$9*AY52</f>
        <v>-137.19890151186704</v>
      </c>
      <c r="BA52" s="7">
        <f t="shared" ref="BA52:BA80" si="12">AY52+AZ52</f>
        <v>1148.4894184881334</v>
      </c>
      <c r="BB52" s="32">
        <f t="shared" ref="BB52:BB80" si="13">AH52-AO52+BA52</f>
        <v>1369.6662280583441</v>
      </c>
      <c r="BC52" s="16">
        <v>2</v>
      </c>
      <c r="BD52" s="2" t="s">
        <v>30</v>
      </c>
      <c r="BE52" s="68">
        <v>2</v>
      </c>
      <c r="BF52" s="2" t="s">
        <v>40</v>
      </c>
      <c r="BG52" s="2" t="s">
        <v>93</v>
      </c>
      <c r="BH52" s="3">
        <v>43890</v>
      </c>
      <c r="BI52" s="35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t="shared" ref="BP52:BP80" si="14">BO52-AU52</f>
        <v>418.01000000000022</v>
      </c>
      <c r="BQ52" s="13">
        <f t="shared" ref="BQ52:BQ80" si="15">$V$38/$U$38*BP52</f>
        <v>105.20115298801886</v>
      </c>
      <c r="BR52" s="9">
        <f t="shared" ref="BR52:BR80" si="16">BP52+BQ52</f>
        <v>523.21115298801908</v>
      </c>
      <c r="BS52" s="5">
        <f t="shared" ref="BS52:BS80" si="17">BR52*2.9</f>
        <v>1517.3123436652552</v>
      </c>
      <c r="BT52" s="2">
        <f t="shared" ref="BT52:BT80" si="18">$AD$11/$AA$11*BS52</f>
        <v>-149.36432676967493</v>
      </c>
      <c r="BU52" s="7">
        <f t="shared" ref="BU52:BU80" si="19">BS52+BT52</f>
        <v>1367.9480168955802</v>
      </c>
      <c r="BV52" s="15">
        <f t="shared" ref="BV52:BV80" si="20">BB52-BI52+BU52</f>
        <v>2737.6142449539243</v>
      </c>
      <c r="BW52" s="16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5"/>
      <c r="CD52" s="2">
        <v>3150.99</v>
      </c>
      <c r="CE52" s="2"/>
      <c r="CF52" s="2">
        <v>10906.67</v>
      </c>
      <c r="CG52" s="2"/>
      <c r="CH52" s="2">
        <v>6694.61</v>
      </c>
      <c r="CI52" s="11">
        <f t="shared" ref="CI52:CK80" si="21">BO52</f>
        <v>14057.66</v>
      </c>
      <c r="CJ52" s="11">
        <f t="shared" si="21"/>
        <v>418.01000000000022</v>
      </c>
      <c r="CK52" s="11">
        <f t="shared" si="21"/>
        <v>105.20115298801886</v>
      </c>
      <c r="CL52" s="11">
        <f t="shared" ref="CL52:CL80" si="22">CJ52+CK52</f>
        <v>523.21115298801908</v>
      </c>
      <c r="CM52" s="5">
        <f t="shared" ref="CM52:CM80" si="23">CL52*2.9*$CM$47</f>
        <v>1131.9631770201111</v>
      </c>
      <c r="CN52" s="8">
        <f t="shared" ref="CN52:CN80" si="24">$AD$12/$AA$12*CM52</f>
        <v>-149.36432676967496</v>
      </c>
      <c r="CO52" s="10">
        <f t="shared" ref="CO52:CO80" si="25">CM52+CN52</f>
        <v>982.59885025043604</v>
      </c>
      <c r="CP52" s="81">
        <f t="shared" ref="CP52:CP80" si="26">BV52-CC52+CO52</f>
        <v>3720.2130952043603</v>
      </c>
      <c r="CQ52" s="16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5">
        <v>5000</v>
      </c>
      <c r="DA52" s="88">
        <v>4144.1499999999996</v>
      </c>
      <c r="DB52" s="2"/>
      <c r="DC52" s="2">
        <v>10906.67</v>
      </c>
      <c r="DD52" s="2"/>
      <c r="DE52" s="2">
        <v>6694.61</v>
      </c>
      <c r="DF52" s="80">
        <f t="shared" ref="DF52:DF80" si="27">DA52+DB52+DC52+DD52</f>
        <v>15050.82</v>
      </c>
      <c r="DG52" s="12">
        <f t="shared" ref="DG52:DG80" si="28">DF52-CI52</f>
        <v>993.15999999999985</v>
      </c>
      <c r="DH52" s="13">
        <f t="shared" ref="DH52:DH80" si="29">$V$40/$U$40*DG52</f>
        <v>97.636398452855346</v>
      </c>
      <c r="DI52" s="9">
        <f t="shared" ref="DI52:DI80" si="30">DG52+DH52</f>
        <v>1090.7963984528551</v>
      </c>
      <c r="DJ52" s="8">
        <f t="shared" ref="DJ52:DJ80" si="31">DI52*2.9</f>
        <v>3163.3095555132795</v>
      </c>
      <c r="DK52" s="5">
        <f t="shared" ref="DK52:DK80" si="32">DJ52-CM52</f>
        <v>2031.3463784931685</v>
      </c>
      <c r="DL52" s="2">
        <f t="shared" ref="DL52:DL80" si="33">$AD$13/$AA$13*DK52</f>
        <v>-251.95699735999744</v>
      </c>
      <c r="DM52" s="7">
        <f t="shared" si="4"/>
        <v>1779.3893811331709</v>
      </c>
      <c r="DN52" s="89">
        <f t="shared" si="5"/>
        <v>499.60247633753124</v>
      </c>
      <c r="DO52" s="16">
        <v>2</v>
      </c>
      <c r="DP52" s="2" t="s">
        <v>30</v>
      </c>
      <c r="DQ52" s="6">
        <v>2</v>
      </c>
      <c r="DR52" s="2" t="s">
        <v>40</v>
      </c>
      <c r="DS52" s="2" t="s">
        <v>93</v>
      </c>
      <c r="DT52" s="3">
        <v>43982</v>
      </c>
      <c r="DU52" s="10"/>
      <c r="DV52" s="2">
        <v>4610.4399999999996</v>
      </c>
      <c r="DW52" s="2"/>
      <c r="DX52" s="2">
        <v>10906.67</v>
      </c>
      <c r="DY52" s="2"/>
      <c r="DZ52" s="2">
        <v>6694.61</v>
      </c>
      <c r="EA52" s="11">
        <v>15517.11</v>
      </c>
      <c r="EB52" s="12">
        <f t="shared" ref="EB52:EB80" si="34">EA52-DF52</f>
        <v>466.29000000000087</v>
      </c>
      <c r="EC52" s="13">
        <f t="shared" ref="EC52:EC80" si="35">$V$41/$U$41*EB52</f>
        <v>59.069446011623938</v>
      </c>
      <c r="ED52" s="9">
        <f t="shared" ref="ED52:ED80" si="36">EB52+EC52</f>
        <v>525.35944601162487</v>
      </c>
      <c r="EE52" s="5">
        <f t="shared" ref="EE52:EE80" si="37">ED52*2.9</f>
        <v>1523.542393433712</v>
      </c>
      <c r="EF52" s="2">
        <f t="shared" ref="EF52:EF80" si="38">$AD$14/$AA$14*EE52</f>
        <v>-236.21474091297679</v>
      </c>
      <c r="EG52" s="7">
        <f t="shared" ref="EG52:EG80" si="39">EE52+EF52</f>
        <v>1287.3276525207352</v>
      </c>
      <c r="EH52" s="89">
        <f t="shared" ref="EH52:EH80" si="40">DN52-DU52+EG52</f>
        <v>1786.9301288582665</v>
      </c>
      <c r="EI52" s="16">
        <v>2</v>
      </c>
      <c r="EJ52" s="2" t="s">
        <v>30</v>
      </c>
      <c r="EK52" s="6">
        <v>2</v>
      </c>
      <c r="EL52" s="2" t="s">
        <v>40</v>
      </c>
      <c r="EM52" s="2" t="s">
        <v>93</v>
      </c>
      <c r="EN52" s="3">
        <v>44013</v>
      </c>
      <c r="EO52" s="10">
        <v>2000</v>
      </c>
      <c r="EP52" s="2">
        <v>5063.1000000000004</v>
      </c>
      <c r="EQ52" s="2"/>
      <c r="ER52" s="2">
        <v>10906.67</v>
      </c>
      <c r="ES52" s="2"/>
      <c r="ET52" s="2">
        <v>6694.61</v>
      </c>
      <c r="EU52" s="11">
        <v>15969.77</v>
      </c>
      <c r="EV52" s="12">
        <f t="shared" ref="EV52:EV80" si="41">EU52-EA52</f>
        <v>452.65999999999985</v>
      </c>
      <c r="EW52" s="13">
        <f t="shared" ref="EW52:EW80" si="42">$V$42/$U$42*EV52</f>
        <v>29.792800582646382</v>
      </c>
      <c r="EX52" s="9">
        <f t="shared" ref="EX52:EX80" si="43">EV52+EW52</f>
        <v>482.45280058264626</v>
      </c>
      <c r="EY52" s="5">
        <f t="shared" ref="EY52:EY80" si="44">EX52*2.9</f>
        <v>1399.113121689674</v>
      </c>
      <c r="EZ52" s="2">
        <f t="shared" ref="EZ52:EZ80" si="45">$AD$15/$AA$15*EY52</f>
        <v>-241.02537829108033</v>
      </c>
      <c r="FA52" s="7">
        <f t="shared" ref="FA52:FA80" si="46">EY52+EZ52</f>
        <v>1158.0877433985936</v>
      </c>
      <c r="FB52" s="32">
        <f t="shared" ref="FB52:FB80" si="47">EH52-EO52+EY52+EZ52</f>
        <v>945.01787225686019</v>
      </c>
      <c r="FC52" s="16">
        <v>2</v>
      </c>
      <c r="FD52" s="2" t="s">
        <v>30</v>
      </c>
      <c r="FE52" s="6">
        <v>2</v>
      </c>
      <c r="FF52" s="2" t="s">
        <v>40</v>
      </c>
      <c r="FG52" s="2" t="s">
        <v>93</v>
      </c>
      <c r="FH52" s="3">
        <v>44013</v>
      </c>
      <c r="FI52" s="10">
        <v>1000</v>
      </c>
      <c r="FJ52" s="2">
        <v>5528.03</v>
      </c>
      <c r="FK52" s="2"/>
      <c r="FL52" s="2">
        <v>10906.67</v>
      </c>
      <c r="FM52" s="2"/>
      <c r="FN52" s="2">
        <v>6694.61</v>
      </c>
      <c r="FO52" s="11">
        <v>16434.7</v>
      </c>
      <c r="FP52" s="12">
        <f t="shared" ref="FP52:FP80" si="48">FO52-EU52</f>
        <v>464.93000000000029</v>
      </c>
      <c r="FQ52" s="13">
        <f t="shared" ref="FQ52:FQ80" si="49">$V$43/$U$43*FP52</f>
        <v>55.986238820530943</v>
      </c>
      <c r="FR52" s="14">
        <f t="shared" ref="FR52:FR80" si="50">FP52+FQ52</f>
        <v>520.91623882053125</v>
      </c>
      <c r="FS52" s="5">
        <f t="shared" ref="FS52:FS80" si="51">FR52*3.05</f>
        <v>1588.7945284026202</v>
      </c>
      <c r="FT52" s="2">
        <f t="shared" ref="FT52:FT80" si="52">$AD$16/$AA$16*FS52</f>
        <v>-290.7172244593994</v>
      </c>
      <c r="FU52" s="7">
        <f t="shared" ref="FU52:FU80" si="53">FS52+FT52</f>
        <v>1298.0773039432208</v>
      </c>
      <c r="FV52" s="32">
        <f t="shared" ref="FV52:FV80" si="54">FB52-FI52+FU52</f>
        <v>1243.0951762000809</v>
      </c>
      <c r="FW52" s="16">
        <v>2</v>
      </c>
      <c r="FX52" s="2" t="s">
        <v>30</v>
      </c>
    </row>
    <row r="53" spans="17:180" ht="20.100000000000001" customHeight="1" x14ac:dyDescent="0.2">
      <c r="Q53" s="6">
        <v>3</v>
      </c>
      <c r="R53" s="2" t="s">
        <v>41</v>
      </c>
      <c r="S53" s="2" t="s">
        <v>16</v>
      </c>
      <c r="T53" s="3">
        <v>43830</v>
      </c>
      <c r="U53" s="35"/>
      <c r="V53" s="2">
        <v>18.170000000000002</v>
      </c>
      <c r="W53" s="2"/>
      <c r="X53" s="2"/>
      <c r="Y53" s="2"/>
      <c r="Z53" s="2"/>
      <c r="AA53" s="11">
        <v>18.170000000000002</v>
      </c>
      <c r="AB53" s="12">
        <v>1.0000000000001563E-2</v>
      </c>
      <c r="AC53" s="13">
        <v>1.2000000000001883E-3</v>
      </c>
      <c r="AD53" s="9">
        <v>1.1200000000001752E-2</v>
      </c>
      <c r="AE53" s="5">
        <v>3.2480000000005081E-2</v>
      </c>
      <c r="AF53" s="2">
        <v>-3.3039323506767397E-3</v>
      </c>
      <c r="AG53" s="7">
        <v>2.9176067649328341E-2</v>
      </c>
      <c r="AH53" s="32">
        <v>-17.06215296743186</v>
      </c>
      <c r="AI53" s="16">
        <v>1</v>
      </c>
      <c r="AJ53" s="2" t="s">
        <v>30</v>
      </c>
      <c r="AK53" s="55">
        <v>3</v>
      </c>
      <c r="AL53" s="56" t="s">
        <v>41</v>
      </c>
      <c r="AM53" s="2" t="s">
        <v>16</v>
      </c>
      <c r="AN53" s="3">
        <v>43861</v>
      </c>
      <c r="AO53" s="35"/>
      <c r="AP53" s="8">
        <v>18.190000000000001</v>
      </c>
      <c r="AQ53" s="8"/>
      <c r="AR53" s="2"/>
      <c r="AS53" s="2"/>
      <c r="AT53" s="2"/>
      <c r="AU53" s="11">
        <f t="shared" si="6"/>
        <v>18.190000000000001</v>
      </c>
      <c r="AV53" s="59">
        <f t="shared" si="7"/>
        <v>1.9999999999999574E-2</v>
      </c>
      <c r="AW53" s="13">
        <f t="shared" si="8"/>
        <v>2.3999999999999499E-3</v>
      </c>
      <c r="AX53" s="9">
        <f t="shared" si="9"/>
        <v>2.2399999999999524E-2</v>
      </c>
      <c r="AY53" s="5">
        <f t="shared" si="10"/>
        <v>6.4959999999998616E-2</v>
      </c>
      <c r="AZ53" s="8">
        <f t="shared" si="11"/>
        <v>-6.9320382736390504E-3</v>
      </c>
      <c r="BA53" s="7">
        <f t="shared" si="12"/>
        <v>5.8027961726359566E-2</v>
      </c>
      <c r="BB53" s="32">
        <f t="shared" si="13"/>
        <v>-17.0041250057055</v>
      </c>
      <c r="BC53" s="16">
        <v>1</v>
      </c>
      <c r="BD53" s="2" t="s">
        <v>30</v>
      </c>
      <c r="BE53" s="68">
        <v>3</v>
      </c>
      <c r="BF53" s="2" t="s">
        <v>41</v>
      </c>
      <c r="BG53" s="2" t="s">
        <v>16</v>
      </c>
      <c r="BH53" s="3">
        <v>43890</v>
      </c>
      <c r="BI53" s="35"/>
      <c r="BJ53" s="2">
        <v>18.2</v>
      </c>
      <c r="BK53" s="2"/>
      <c r="BL53" s="2"/>
      <c r="BM53" s="2"/>
      <c r="BN53" s="2"/>
      <c r="BO53" s="11">
        <v>18.2</v>
      </c>
      <c r="BP53" s="12">
        <f t="shared" si="14"/>
        <v>9.9999999999980105E-3</v>
      </c>
      <c r="BQ53" s="13">
        <f t="shared" si="15"/>
        <v>2.5167137864643878E-3</v>
      </c>
      <c r="BR53" s="9">
        <f t="shared" si="16"/>
        <v>1.2516713786462397E-2</v>
      </c>
      <c r="BS53" s="5">
        <f t="shared" si="17"/>
        <v>3.6298469980740954E-2</v>
      </c>
      <c r="BT53" s="2">
        <f t="shared" si="18"/>
        <v>-3.5732237690400985E-3</v>
      </c>
      <c r="BU53" s="7">
        <f t="shared" si="19"/>
        <v>3.2725246211700858E-2</v>
      </c>
      <c r="BV53" s="15">
        <f t="shared" si="20"/>
        <v>-16.971399759493799</v>
      </c>
      <c r="BW53" s="16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5"/>
      <c r="CD53" s="2">
        <v>18.2</v>
      </c>
      <c r="CE53" s="2"/>
      <c r="CF53" s="2"/>
      <c r="CG53" s="2"/>
      <c r="CH53" s="2"/>
      <c r="CI53" s="11">
        <f t="shared" si="21"/>
        <v>18.2</v>
      </c>
      <c r="CJ53" s="11">
        <f t="shared" si="21"/>
        <v>9.9999999999980105E-3</v>
      </c>
      <c r="CK53" s="11">
        <f t="shared" si="21"/>
        <v>2.5167137864643878E-3</v>
      </c>
      <c r="CL53" s="11">
        <f t="shared" si="22"/>
        <v>1.2516713786462397E-2</v>
      </c>
      <c r="CM53" s="5">
        <f t="shared" si="23"/>
        <v>2.7079810938013094E-2</v>
      </c>
      <c r="CN53" s="8">
        <f t="shared" si="24"/>
        <v>-3.5732237690400985E-3</v>
      </c>
      <c r="CO53" s="10">
        <f t="shared" si="25"/>
        <v>2.3506587168972994E-2</v>
      </c>
      <c r="CP53" s="81">
        <f t="shared" si="26"/>
        <v>-16.947893172324825</v>
      </c>
      <c r="CQ53" s="16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5"/>
      <c r="DA53" s="88">
        <v>18.21</v>
      </c>
      <c r="DB53" s="2"/>
      <c r="DC53" s="2"/>
      <c r="DD53" s="2"/>
      <c r="DE53" s="2"/>
      <c r="DF53" s="80">
        <f t="shared" si="27"/>
        <v>18.21</v>
      </c>
      <c r="DG53" s="12">
        <f t="shared" si="28"/>
        <v>1.0000000000001563E-2</v>
      </c>
      <c r="DH53" s="13">
        <f t="shared" si="29"/>
        <v>9.8308830855925152E-4</v>
      </c>
      <c r="DI53" s="9">
        <f t="shared" si="30"/>
        <v>1.0983088308560814E-2</v>
      </c>
      <c r="DJ53" s="8">
        <f t="shared" si="31"/>
        <v>3.1850956094826362E-2</v>
      </c>
      <c r="DK53" s="5">
        <f t="shared" si="32"/>
        <v>4.7711451568132682E-3</v>
      </c>
      <c r="DL53" s="2">
        <f t="shared" si="33"/>
        <v>-5.917865216916318E-4</v>
      </c>
      <c r="DM53" s="7">
        <f t="shared" si="4"/>
        <v>4.179358635121636E-3</v>
      </c>
      <c r="DN53" s="89">
        <f t="shared" si="5"/>
        <v>-16.943713813689705</v>
      </c>
      <c r="DO53" s="16">
        <v>1</v>
      </c>
      <c r="DP53" s="2" t="s">
        <v>30</v>
      </c>
      <c r="DQ53" s="6">
        <v>3</v>
      </c>
      <c r="DR53" s="2" t="s">
        <v>41</v>
      </c>
      <c r="DS53" s="2" t="s">
        <v>16</v>
      </c>
      <c r="DT53" s="3">
        <v>43982</v>
      </c>
      <c r="DU53" s="10"/>
      <c r="DV53" s="2">
        <v>18.38</v>
      </c>
      <c r="DW53" s="2"/>
      <c r="DX53" s="2"/>
      <c r="DY53" s="2"/>
      <c r="DZ53" s="2"/>
      <c r="EA53" s="11">
        <v>18.38</v>
      </c>
      <c r="EB53" s="12">
        <f t="shared" si="34"/>
        <v>0.16999999999999815</v>
      </c>
      <c r="EC53" s="13">
        <f t="shared" si="35"/>
        <v>2.1535537588144592E-2</v>
      </c>
      <c r="ED53" s="9">
        <f t="shared" si="36"/>
        <v>0.19153553758814273</v>
      </c>
      <c r="EE53" s="5">
        <f t="shared" si="37"/>
        <v>0.55545305900561392</v>
      </c>
      <c r="EF53" s="2">
        <f t="shared" si="38"/>
        <v>-8.6119166088068674E-2</v>
      </c>
      <c r="EG53" s="7">
        <f t="shared" si="39"/>
        <v>0.46933389291754524</v>
      </c>
      <c r="EH53" s="89">
        <f t="shared" si="40"/>
        <v>-16.474379920772158</v>
      </c>
      <c r="EI53" s="16">
        <v>1</v>
      </c>
      <c r="EJ53" s="2" t="s">
        <v>30</v>
      </c>
      <c r="EK53" s="6">
        <v>3</v>
      </c>
      <c r="EL53" s="2" t="s">
        <v>41</v>
      </c>
      <c r="EM53" s="2" t="s">
        <v>16</v>
      </c>
      <c r="EN53" s="3">
        <v>44013</v>
      </c>
      <c r="EO53" s="10"/>
      <c r="EP53" s="2">
        <v>18.54</v>
      </c>
      <c r="EQ53" s="2"/>
      <c r="ER53" s="2"/>
      <c r="ES53" s="2"/>
      <c r="ET53" s="2"/>
      <c r="EU53" s="11">
        <v>18.54</v>
      </c>
      <c r="EV53" s="12">
        <f t="shared" si="41"/>
        <v>0.16000000000000014</v>
      </c>
      <c r="EW53" s="13">
        <f t="shared" si="42"/>
        <v>1.0530747345078926E-2</v>
      </c>
      <c r="EX53" s="9">
        <f t="shared" si="43"/>
        <v>0.17053074734507906</v>
      </c>
      <c r="EY53" s="5">
        <f t="shared" si="44"/>
        <v>0.49453916730072928</v>
      </c>
      <c r="EZ53" s="2">
        <f t="shared" si="45"/>
        <v>-8.5194319194479076E-2</v>
      </c>
      <c r="FA53" s="7">
        <f t="shared" si="46"/>
        <v>0.40934484810625021</v>
      </c>
      <c r="FB53" s="32">
        <f t="shared" si="47"/>
        <v>-16.065035072665907</v>
      </c>
      <c r="FC53" s="16">
        <v>1</v>
      </c>
      <c r="FD53" s="2" t="s">
        <v>30</v>
      </c>
      <c r="FE53" s="6">
        <v>3</v>
      </c>
      <c r="FF53" s="2" t="s">
        <v>41</v>
      </c>
      <c r="FG53" s="2" t="s">
        <v>16</v>
      </c>
      <c r="FH53" s="3">
        <v>44013</v>
      </c>
      <c r="FI53" s="10"/>
      <c r="FJ53" s="2">
        <v>18.54</v>
      </c>
      <c r="FK53" s="2"/>
      <c r="FL53" s="2"/>
      <c r="FM53" s="2"/>
      <c r="FN53" s="2"/>
      <c r="FO53" s="11">
        <v>18.54</v>
      </c>
      <c r="FP53" s="12">
        <f t="shared" si="48"/>
        <v>0</v>
      </c>
      <c r="FQ53" s="13">
        <f t="shared" si="49"/>
        <v>0</v>
      </c>
      <c r="FR53" s="14">
        <f t="shared" si="50"/>
        <v>0</v>
      </c>
      <c r="FS53" s="5">
        <f t="shared" si="51"/>
        <v>0</v>
      </c>
      <c r="FT53" s="2">
        <f t="shared" si="52"/>
        <v>0</v>
      </c>
      <c r="FU53" s="7">
        <f t="shared" si="53"/>
        <v>0</v>
      </c>
      <c r="FV53" s="32">
        <f t="shared" si="54"/>
        <v>-16.065035072665907</v>
      </c>
      <c r="FW53" s="16">
        <v>1</v>
      </c>
      <c r="FX53" s="2" t="s">
        <v>30</v>
      </c>
    </row>
    <row r="54" spans="17:180" ht="20.100000000000001" customHeight="1" x14ac:dyDescent="0.2">
      <c r="Q54" s="6">
        <v>4</v>
      </c>
      <c r="R54" s="2" t="s">
        <v>42</v>
      </c>
      <c r="S54" s="2" t="s">
        <v>6</v>
      </c>
      <c r="T54" s="3">
        <v>43830</v>
      </c>
      <c r="U54" s="35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4.6500000000000909</v>
      </c>
      <c r="AC54" s="13">
        <v>0.55800000000001126</v>
      </c>
      <c r="AD54" s="9">
        <v>5.2080000000001023</v>
      </c>
      <c r="AE54" s="5">
        <v>15.103200000000296</v>
      </c>
      <c r="AF54" s="2">
        <v>-1.5363285430644738</v>
      </c>
      <c r="AG54" s="7">
        <v>13.566871456935822</v>
      </c>
      <c r="AH54" s="32">
        <v>-116.59379155157364</v>
      </c>
      <c r="AI54" s="16">
        <v>1</v>
      </c>
      <c r="AJ54" s="2" t="s">
        <v>30</v>
      </c>
      <c r="AK54" s="55">
        <v>4</v>
      </c>
      <c r="AL54" s="56" t="s">
        <v>42</v>
      </c>
      <c r="AM54" s="2" t="s">
        <v>6</v>
      </c>
      <c r="AN54" s="3">
        <v>43861</v>
      </c>
      <c r="AO54" s="35"/>
      <c r="AP54" s="8">
        <v>1169.54</v>
      </c>
      <c r="AQ54" s="8"/>
      <c r="AR54" s="2"/>
      <c r="AS54" s="2"/>
      <c r="AT54" s="2"/>
      <c r="AU54" s="11">
        <f t="shared" si="6"/>
        <v>1169.54</v>
      </c>
      <c r="AV54" s="59">
        <f t="shared" si="7"/>
        <v>5.3499999999999091</v>
      </c>
      <c r="AW54" s="13">
        <f t="shared" si="8"/>
        <v>0.64199999999998936</v>
      </c>
      <c r="AX54" s="9">
        <f t="shared" si="9"/>
        <v>5.9919999999998987</v>
      </c>
      <c r="AY54" s="5">
        <f t="shared" si="10"/>
        <v>17.376799999999704</v>
      </c>
      <c r="AZ54" s="8">
        <f t="shared" si="11"/>
        <v>-1.8543202381984538</v>
      </c>
      <c r="BA54" s="7">
        <f t="shared" si="12"/>
        <v>15.52247976180125</v>
      </c>
      <c r="BB54" s="32">
        <f t="shared" si="13"/>
        <v>-101.07131178977239</v>
      </c>
      <c r="BC54" s="16">
        <v>1</v>
      </c>
      <c r="BD54" s="2" t="s">
        <v>30</v>
      </c>
      <c r="BE54" s="68">
        <v>4</v>
      </c>
      <c r="BF54" s="2" t="s">
        <v>42</v>
      </c>
      <c r="BG54" s="2" t="s">
        <v>6</v>
      </c>
      <c r="BH54" s="3">
        <v>43890</v>
      </c>
      <c r="BI54" s="35"/>
      <c r="BJ54" s="2">
        <v>1174.1300000000001</v>
      </c>
      <c r="BK54" s="2"/>
      <c r="BL54" s="2"/>
      <c r="BM54" s="2"/>
      <c r="BN54" s="2"/>
      <c r="BO54" s="11">
        <v>1174.1300000000001</v>
      </c>
      <c r="BP54" s="12">
        <f t="shared" si="14"/>
        <v>4.5900000000001455</v>
      </c>
      <c r="BQ54" s="13">
        <f t="shared" si="15"/>
        <v>1.1551716279874205</v>
      </c>
      <c r="BR54" s="9">
        <f t="shared" si="16"/>
        <v>5.745171627987566</v>
      </c>
      <c r="BS54" s="5">
        <f t="shared" si="17"/>
        <v>16.660997721163941</v>
      </c>
      <c r="BT54" s="2">
        <f t="shared" si="18"/>
        <v>-1.6401097099897834</v>
      </c>
      <c r="BU54" s="7">
        <f t="shared" si="19"/>
        <v>15.020888011174158</v>
      </c>
      <c r="BV54" s="15">
        <f t="shared" si="20"/>
        <v>-86.05042377859823</v>
      </c>
      <c r="BW54" s="16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5"/>
      <c r="CD54" s="2">
        <v>1174.1300000000001</v>
      </c>
      <c r="CE54" s="2"/>
      <c r="CF54" s="2"/>
      <c r="CG54" s="2"/>
      <c r="CH54" s="2"/>
      <c r="CI54" s="11">
        <f t="shared" si="21"/>
        <v>1174.1300000000001</v>
      </c>
      <c r="CJ54" s="11">
        <f t="shared" si="21"/>
        <v>4.5900000000001455</v>
      </c>
      <c r="CK54" s="11">
        <f t="shared" si="21"/>
        <v>1.1551716279874205</v>
      </c>
      <c r="CL54" s="11">
        <f t="shared" si="22"/>
        <v>5.745171627987566</v>
      </c>
      <c r="CM54" s="5">
        <f t="shared" si="23"/>
        <v>12.429633220550876</v>
      </c>
      <c r="CN54" s="8">
        <f t="shared" si="24"/>
        <v>-1.6401097099897834</v>
      </c>
      <c r="CO54" s="10">
        <f t="shared" si="25"/>
        <v>10.789523510561093</v>
      </c>
      <c r="CP54" s="81">
        <f t="shared" si="26"/>
        <v>-75.260900268037133</v>
      </c>
      <c r="CQ54" s="16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5"/>
      <c r="DA54" s="88">
        <v>1188.19</v>
      </c>
      <c r="DB54" s="2"/>
      <c r="DC54" s="2"/>
      <c r="DD54" s="2"/>
      <c r="DE54" s="2"/>
      <c r="DF54" s="80">
        <f t="shared" si="27"/>
        <v>1188.19</v>
      </c>
      <c r="DG54" s="12">
        <f t="shared" si="28"/>
        <v>14.059999999999945</v>
      </c>
      <c r="DH54" s="13">
        <f t="shared" si="29"/>
        <v>1.3822221618340862</v>
      </c>
      <c r="DI54" s="9">
        <f t="shared" si="30"/>
        <v>15.442222161834032</v>
      </c>
      <c r="DJ54" s="8">
        <f t="shared" si="31"/>
        <v>44.782444269318688</v>
      </c>
      <c r="DK54" s="5">
        <f t="shared" si="32"/>
        <v>32.352811048767812</v>
      </c>
      <c r="DL54" s="2">
        <f t="shared" si="33"/>
        <v>-4.0128641842213035</v>
      </c>
      <c r="DM54" s="7">
        <f t="shared" si="4"/>
        <v>28.339946864546508</v>
      </c>
      <c r="DN54" s="89">
        <f t="shared" si="5"/>
        <v>-46.920953403490628</v>
      </c>
      <c r="DO54" s="16">
        <v>1</v>
      </c>
      <c r="DP54" s="2" t="s">
        <v>30</v>
      </c>
      <c r="DQ54" s="6">
        <v>4</v>
      </c>
      <c r="DR54" s="2" t="s">
        <v>42</v>
      </c>
      <c r="DS54" s="2" t="s">
        <v>6</v>
      </c>
      <c r="DT54" s="3">
        <v>43982</v>
      </c>
      <c r="DU54" s="10"/>
      <c r="DV54" s="2">
        <v>1229.69</v>
      </c>
      <c r="DW54" s="2"/>
      <c r="DX54" s="2"/>
      <c r="DY54" s="2"/>
      <c r="DZ54" s="2"/>
      <c r="EA54" s="11">
        <v>1229.69</v>
      </c>
      <c r="EB54" s="12">
        <f t="shared" si="34"/>
        <v>41.5</v>
      </c>
      <c r="EC54" s="13">
        <f t="shared" si="35"/>
        <v>5.2572047641647668</v>
      </c>
      <c r="ED54" s="9">
        <f t="shared" si="36"/>
        <v>46.757204764164769</v>
      </c>
      <c r="EE54" s="5">
        <f t="shared" si="37"/>
        <v>135.59589381607782</v>
      </c>
      <c r="EF54" s="2">
        <f t="shared" si="38"/>
        <v>-21.02320819208758</v>
      </c>
      <c r="EG54" s="7">
        <f t="shared" si="39"/>
        <v>114.57268562399024</v>
      </c>
      <c r="EH54" s="89">
        <f t="shared" si="40"/>
        <v>67.651732220499611</v>
      </c>
      <c r="EI54" s="16">
        <v>1</v>
      </c>
      <c r="EJ54" s="2" t="s">
        <v>30</v>
      </c>
      <c r="EK54" s="6">
        <v>4</v>
      </c>
      <c r="EL54" s="2" t="s">
        <v>42</v>
      </c>
      <c r="EM54" s="2" t="s">
        <v>6</v>
      </c>
      <c r="EN54" s="3">
        <v>44013</v>
      </c>
      <c r="EO54" s="10"/>
      <c r="EP54" s="2">
        <v>1263.02</v>
      </c>
      <c r="EQ54" s="2"/>
      <c r="ER54" s="2"/>
      <c r="ES54" s="2"/>
      <c r="ET54" s="2"/>
      <c r="EU54" s="11">
        <v>1263.02</v>
      </c>
      <c r="EV54" s="12">
        <f t="shared" si="41"/>
        <v>33.329999999999927</v>
      </c>
      <c r="EW54" s="13">
        <f t="shared" si="42"/>
        <v>2.1936863063217471</v>
      </c>
      <c r="EX54" s="9">
        <f t="shared" si="43"/>
        <v>35.523686306321672</v>
      </c>
      <c r="EY54" s="5">
        <f t="shared" si="44"/>
        <v>103.01869028833285</v>
      </c>
      <c r="EZ54" s="2">
        <f t="shared" si="45"/>
        <v>-17.747041617199866</v>
      </c>
      <c r="FA54" s="7">
        <f t="shared" si="46"/>
        <v>85.271648671132979</v>
      </c>
      <c r="FB54" s="32">
        <f t="shared" si="47"/>
        <v>152.9233808916326</v>
      </c>
      <c r="FC54" s="16">
        <v>1</v>
      </c>
      <c r="FD54" s="2" t="s">
        <v>30</v>
      </c>
      <c r="FE54" s="6">
        <v>4</v>
      </c>
      <c r="FF54" s="2" t="s">
        <v>42</v>
      </c>
      <c r="FG54" s="2" t="s">
        <v>6</v>
      </c>
      <c r="FH54" s="3">
        <v>44013</v>
      </c>
      <c r="FI54" s="10"/>
      <c r="FJ54" s="2">
        <v>1307.67</v>
      </c>
      <c r="FK54" s="2"/>
      <c r="FL54" s="2"/>
      <c r="FM54" s="2"/>
      <c r="FN54" s="2"/>
      <c r="FO54" s="11">
        <v>1307.67</v>
      </c>
      <c r="FP54" s="12">
        <f t="shared" si="48"/>
        <v>44.650000000000091</v>
      </c>
      <c r="FQ54" s="13">
        <f t="shared" si="49"/>
        <v>5.3766923264506703</v>
      </c>
      <c r="FR54" s="14">
        <f t="shared" si="50"/>
        <v>50.026692326450764</v>
      </c>
      <c r="FS54" s="5">
        <f t="shared" si="51"/>
        <v>152.58141159567481</v>
      </c>
      <c r="FT54" s="2">
        <f t="shared" si="52"/>
        <v>-27.919308438070676</v>
      </c>
      <c r="FU54" s="7">
        <f t="shared" si="53"/>
        <v>124.66210315760414</v>
      </c>
      <c r="FV54" s="32">
        <f t="shared" si="54"/>
        <v>277.58548404923675</v>
      </c>
      <c r="FW54" s="16">
        <v>1</v>
      </c>
      <c r="FX54" s="2" t="s">
        <v>30</v>
      </c>
    </row>
    <row r="55" spans="17:180" ht="20.100000000000001" customHeight="1" x14ac:dyDescent="0.2">
      <c r="Q55" s="6">
        <v>5</v>
      </c>
      <c r="R55" s="2" t="s">
        <v>69</v>
      </c>
      <c r="S55" s="2" t="s">
        <v>70</v>
      </c>
      <c r="T55" s="3">
        <v>43830</v>
      </c>
      <c r="U55" s="35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592.61000000000058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1729.0029449665781</v>
      </c>
      <c r="AH55" s="32">
        <v>-2325.9709225298493</v>
      </c>
      <c r="AI55" s="16">
        <v>2</v>
      </c>
      <c r="AJ55" s="2" t="s">
        <v>30</v>
      </c>
      <c r="AK55" s="55">
        <v>5</v>
      </c>
      <c r="AL55" s="56" t="s">
        <v>69</v>
      </c>
      <c r="AM55" s="2" t="s">
        <v>70</v>
      </c>
      <c r="AN55" s="3">
        <v>43861</v>
      </c>
      <c r="AO55" s="35">
        <v>-325.97000000000003</v>
      </c>
      <c r="AP55" s="8">
        <v>8782.880000000001</v>
      </c>
      <c r="AQ55" s="8"/>
      <c r="AR55" s="2"/>
      <c r="AS55" s="2"/>
      <c r="AT55" s="2">
        <v>9664.83</v>
      </c>
      <c r="AU55" s="11">
        <f t="shared" si="6"/>
        <v>8782.880000000001</v>
      </c>
      <c r="AV55" s="59">
        <f t="shared" si="7"/>
        <v>619.20000000000073</v>
      </c>
      <c r="AW55" s="13">
        <f t="shared" si="8"/>
        <v>74.304000000000116</v>
      </c>
      <c r="AX55" s="9">
        <f t="shared" si="9"/>
        <v>693.50400000000081</v>
      </c>
      <c r="AY55" s="5">
        <f t="shared" si="10"/>
        <v>2011.1616000000024</v>
      </c>
      <c r="AZ55" s="8">
        <f t="shared" si="11"/>
        <v>-214.61590495186982</v>
      </c>
      <c r="BA55" s="7">
        <f t="shared" si="12"/>
        <v>1796.5456950481325</v>
      </c>
      <c r="BB55" s="32">
        <f t="shared" si="13"/>
        <v>-203.45522748171675</v>
      </c>
      <c r="BC55" s="16">
        <v>2</v>
      </c>
      <c r="BD55" s="2" t="s">
        <v>30</v>
      </c>
      <c r="BE55" s="68">
        <v>5</v>
      </c>
      <c r="BF55" s="2" t="s">
        <v>69</v>
      </c>
      <c r="BG55" s="2" t="s">
        <v>70</v>
      </c>
      <c r="BH55" s="3">
        <v>43890</v>
      </c>
      <c r="BI55" s="35"/>
      <c r="BJ55" s="2">
        <v>9385.7100000000009</v>
      </c>
      <c r="BK55" s="2"/>
      <c r="BL55" s="2"/>
      <c r="BM55" s="2"/>
      <c r="BN55" s="2">
        <v>9664.83</v>
      </c>
      <c r="BO55" s="11">
        <v>9385.7100000000009</v>
      </c>
      <c r="BP55" s="12">
        <f t="shared" si="14"/>
        <v>602.82999999999993</v>
      </c>
      <c r="BQ55" s="13">
        <f t="shared" si="15"/>
        <v>151.71505718946287</v>
      </c>
      <c r="BR55" s="9">
        <f t="shared" si="16"/>
        <v>754.5450571894628</v>
      </c>
      <c r="BS55" s="5">
        <f t="shared" si="17"/>
        <v>2188.180665849442</v>
      </c>
      <c r="BT55" s="2">
        <f t="shared" si="18"/>
        <v>-215.40464846908708</v>
      </c>
      <c r="BU55" s="7">
        <f t="shared" si="19"/>
        <v>1972.7760173803549</v>
      </c>
      <c r="BV55" s="15">
        <f t="shared" si="20"/>
        <v>1769.3207898986382</v>
      </c>
      <c r="BW55" s="16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5">
        <v>1769.32</v>
      </c>
      <c r="CD55" s="2">
        <v>9385.7100000000009</v>
      </c>
      <c r="CE55" s="2"/>
      <c r="CF55" s="2"/>
      <c r="CG55" s="2"/>
      <c r="CH55" s="2">
        <v>9664.83</v>
      </c>
      <c r="CI55" s="11">
        <f t="shared" si="21"/>
        <v>9385.7100000000009</v>
      </c>
      <c r="CJ55" s="11">
        <f t="shared" si="21"/>
        <v>602.82999999999993</v>
      </c>
      <c r="CK55" s="11">
        <f t="shared" si="21"/>
        <v>151.71505718946287</v>
      </c>
      <c r="CL55" s="11">
        <f t="shared" si="22"/>
        <v>754.5450571894628</v>
      </c>
      <c r="CM55" s="5">
        <f t="shared" si="23"/>
        <v>1632.4522427765678</v>
      </c>
      <c r="CN55" s="8">
        <f t="shared" si="24"/>
        <v>-215.40464846908708</v>
      </c>
      <c r="CO55" s="10">
        <f t="shared" si="25"/>
        <v>1417.0475943074807</v>
      </c>
      <c r="CP55" s="81">
        <f t="shared" si="26"/>
        <v>1417.048384206119</v>
      </c>
      <c r="CQ55" s="16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5">
        <v>1417.05</v>
      </c>
      <c r="DA55" s="88">
        <v>10841.630000000001</v>
      </c>
      <c r="DB55" s="2"/>
      <c r="DC55" s="2"/>
      <c r="DD55" s="2"/>
      <c r="DE55" s="2">
        <v>9664.83</v>
      </c>
      <c r="DF55" s="80">
        <f t="shared" si="27"/>
        <v>10841.630000000001</v>
      </c>
      <c r="DG55" s="12">
        <f t="shared" si="28"/>
        <v>1455.92</v>
      </c>
      <c r="DH55" s="13">
        <f t="shared" si="29"/>
        <v>143.12979301973618</v>
      </c>
      <c r="DI55" s="9">
        <f t="shared" si="30"/>
        <v>1599.0497930197362</v>
      </c>
      <c r="DJ55" s="8">
        <f t="shared" si="31"/>
        <v>4637.2443997572345</v>
      </c>
      <c r="DK55" s="5">
        <f t="shared" si="32"/>
        <v>3004.7921569806667</v>
      </c>
      <c r="DL55" s="2">
        <f t="shared" si="33"/>
        <v>-372.6978409882571</v>
      </c>
      <c r="DM55" s="7">
        <f t="shared" si="4"/>
        <v>2632.0943159924095</v>
      </c>
      <c r="DN55" s="89">
        <f t="shared" si="5"/>
        <v>2632.0927001985283</v>
      </c>
      <c r="DO55" s="16">
        <v>2</v>
      </c>
      <c r="DP55" s="2" t="s">
        <v>30</v>
      </c>
      <c r="DQ55" s="6">
        <v>5</v>
      </c>
      <c r="DR55" s="2" t="s">
        <v>69</v>
      </c>
      <c r="DS55" s="2" t="s">
        <v>70</v>
      </c>
      <c r="DT55" s="3">
        <v>43982</v>
      </c>
      <c r="DU55" s="10"/>
      <c r="DV55" s="2">
        <v>11394.7</v>
      </c>
      <c r="DW55" s="2"/>
      <c r="DX55" s="2"/>
      <c r="DY55" s="2"/>
      <c r="DZ55" s="2">
        <v>9664.83</v>
      </c>
      <c r="EA55" s="11">
        <v>11394.7</v>
      </c>
      <c r="EB55" s="12">
        <f t="shared" si="34"/>
        <v>553.06999999999971</v>
      </c>
      <c r="EC55" s="13">
        <f t="shared" si="35"/>
        <v>70.062704552207364</v>
      </c>
      <c r="ED55" s="9">
        <f t="shared" si="36"/>
        <v>623.13270455220709</v>
      </c>
      <c r="EE55" s="5">
        <f t="shared" si="37"/>
        <v>1807.0848432014004</v>
      </c>
      <c r="EF55" s="2">
        <f t="shared" si="38"/>
        <v>-280.17604228428604</v>
      </c>
      <c r="EG55" s="7">
        <f t="shared" si="39"/>
        <v>1526.9088009171144</v>
      </c>
      <c r="EH55" s="89">
        <f t="shared" si="40"/>
        <v>4159.0015011156429</v>
      </c>
      <c r="EI55" s="16">
        <v>2</v>
      </c>
      <c r="EJ55" s="2" t="s">
        <v>30</v>
      </c>
      <c r="EK55" s="6">
        <v>5</v>
      </c>
      <c r="EL55" s="2" t="s">
        <v>69</v>
      </c>
      <c r="EM55" s="2" t="s">
        <v>70</v>
      </c>
      <c r="EN55" s="3">
        <v>44013</v>
      </c>
      <c r="EO55" s="10">
        <v>4159</v>
      </c>
      <c r="EP55" s="2">
        <v>12120.550000000001</v>
      </c>
      <c r="EQ55" s="2"/>
      <c r="ER55" s="2"/>
      <c r="ES55" s="2"/>
      <c r="ET55" s="2">
        <v>9664.83</v>
      </c>
      <c r="EU55" s="11">
        <v>12120.550000000001</v>
      </c>
      <c r="EV55" s="12">
        <f t="shared" si="41"/>
        <v>725.85000000000036</v>
      </c>
      <c r="EW55" s="13">
        <f t="shared" si="42"/>
        <v>47.773393502659594</v>
      </c>
      <c r="EX55" s="9">
        <f t="shared" si="43"/>
        <v>773.62339350265995</v>
      </c>
      <c r="EY55" s="5">
        <f t="shared" si="44"/>
        <v>2243.5078411577138</v>
      </c>
      <c r="EZ55" s="2">
        <f t="shared" si="45"/>
        <v>-386.48935367070385</v>
      </c>
      <c r="FA55" s="7">
        <f t="shared" si="46"/>
        <v>1857.0184874870099</v>
      </c>
      <c r="FB55" s="32">
        <f t="shared" si="47"/>
        <v>1857.0199886026528</v>
      </c>
      <c r="FC55" s="16">
        <v>2</v>
      </c>
      <c r="FD55" s="2" t="s">
        <v>30</v>
      </c>
      <c r="FE55" s="6">
        <v>5</v>
      </c>
      <c r="FF55" s="2" t="s">
        <v>69</v>
      </c>
      <c r="FG55" s="2" t="s">
        <v>70</v>
      </c>
      <c r="FH55" s="3">
        <v>44013</v>
      </c>
      <c r="FI55" s="10">
        <v>1857.02</v>
      </c>
      <c r="FJ55" s="2">
        <v>12591.87</v>
      </c>
      <c r="FK55" s="2"/>
      <c r="FL55" s="2"/>
      <c r="FM55" s="2"/>
      <c r="FN55" s="2">
        <v>9664.83</v>
      </c>
      <c r="FO55" s="11">
        <v>12591.87</v>
      </c>
      <c r="FP55" s="12">
        <f t="shared" si="48"/>
        <v>471.31999999999971</v>
      </c>
      <c r="FQ55" s="13">
        <f t="shared" si="49"/>
        <v>56.755713937351018</v>
      </c>
      <c r="FR55" s="14">
        <f t="shared" si="50"/>
        <v>528.07571393735077</v>
      </c>
      <c r="FS55" s="5">
        <f t="shared" si="51"/>
        <v>1610.6309275089197</v>
      </c>
      <c r="FT55" s="2">
        <f t="shared" si="52"/>
        <v>-294.71284329297731</v>
      </c>
      <c r="FU55" s="7">
        <f t="shared" si="53"/>
        <v>1315.9180842159424</v>
      </c>
      <c r="FV55" s="32">
        <f t="shared" si="54"/>
        <v>1315.9180728185952</v>
      </c>
      <c r="FW55" s="16">
        <v>2</v>
      </c>
      <c r="FX55" s="2" t="s">
        <v>30</v>
      </c>
    </row>
    <row r="56" spans="17:180" ht="20.100000000000001" customHeight="1" x14ac:dyDescent="0.2">
      <c r="Q56" s="6">
        <v>6</v>
      </c>
      <c r="R56" s="2" t="s">
        <v>43</v>
      </c>
      <c r="S56" s="2" t="s">
        <v>36</v>
      </c>
      <c r="T56" s="3">
        <v>43830</v>
      </c>
      <c r="U56" s="35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538.18240000000048</v>
      </c>
      <c r="AE56" s="5">
        <v>1560.7289600000013</v>
      </c>
      <c r="AF56" s="2">
        <v>-158.76055731469398</v>
      </c>
      <c r="AG56" s="7">
        <v>1401.9684026853074</v>
      </c>
      <c r="AH56" s="32">
        <v>1401.7276053982969</v>
      </c>
      <c r="AI56" s="16">
        <v>2</v>
      </c>
      <c r="AJ56" s="2" t="s">
        <v>30</v>
      </c>
      <c r="AK56" s="55">
        <v>6</v>
      </c>
      <c r="AL56" s="56" t="s">
        <v>43</v>
      </c>
      <c r="AM56" s="2" t="s">
        <v>36</v>
      </c>
      <c r="AN56" s="3">
        <v>43861</v>
      </c>
      <c r="AO56" s="35"/>
      <c r="AP56" s="8">
        <v>18776.97</v>
      </c>
      <c r="AQ56" s="8"/>
      <c r="AR56" s="2"/>
      <c r="AS56" s="2"/>
      <c r="AT56" s="2">
        <v>8268.33</v>
      </c>
      <c r="AU56" s="11">
        <f t="shared" si="6"/>
        <v>18776.97</v>
      </c>
      <c r="AV56" s="59">
        <f t="shared" si="7"/>
        <v>502.01000000000204</v>
      </c>
      <c r="AW56" s="13">
        <f t="shared" si="8"/>
        <v>60.241200000000269</v>
      </c>
      <c r="AX56" s="9">
        <f t="shared" si="9"/>
        <v>562.25120000000231</v>
      </c>
      <c r="AY56" s="5">
        <f t="shared" si="10"/>
        <v>1630.5284800000068</v>
      </c>
      <c r="AZ56" s="8">
        <f t="shared" si="11"/>
        <v>-173.99762668748141</v>
      </c>
      <c r="BA56" s="7">
        <f t="shared" si="12"/>
        <v>1456.5308533125253</v>
      </c>
      <c r="BB56" s="32">
        <f t="shared" si="13"/>
        <v>2858.2584587108222</v>
      </c>
      <c r="BC56" s="16">
        <v>2</v>
      </c>
      <c r="BD56" s="2" t="s">
        <v>30</v>
      </c>
      <c r="BE56" s="68">
        <v>6</v>
      </c>
      <c r="BF56" s="2" t="s">
        <v>43</v>
      </c>
      <c r="BG56" s="2" t="s">
        <v>36</v>
      </c>
      <c r="BH56" s="3">
        <v>43890</v>
      </c>
      <c r="BI56" s="35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14"/>
        <v>399.79000000000087</v>
      </c>
      <c r="BQ56" s="13">
        <f t="shared" si="15"/>
        <v>100.61570046908</v>
      </c>
      <c r="BR56" s="9">
        <f t="shared" si="16"/>
        <v>500.4057004690809</v>
      </c>
      <c r="BS56" s="5">
        <f t="shared" si="17"/>
        <v>1451.1765313603346</v>
      </c>
      <c r="BT56" s="2">
        <f t="shared" si="18"/>
        <v>-142.85391306248283</v>
      </c>
      <c r="BU56" s="7">
        <f t="shared" si="19"/>
        <v>1308.3226182978517</v>
      </c>
      <c r="BV56" s="15">
        <f t="shared" si="20"/>
        <v>1306.5810770086739</v>
      </c>
      <c r="BW56" s="16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5"/>
      <c r="CD56" s="2">
        <v>19176.760000000002</v>
      </c>
      <c r="CE56" s="2"/>
      <c r="CF56" s="2"/>
      <c r="CG56" s="2"/>
      <c r="CH56" s="2">
        <v>8268.33</v>
      </c>
      <c r="CI56" s="11">
        <f t="shared" si="21"/>
        <v>19176.760000000002</v>
      </c>
      <c r="CJ56" s="11">
        <f t="shared" si="21"/>
        <v>399.79000000000087</v>
      </c>
      <c r="CK56" s="11">
        <f t="shared" si="21"/>
        <v>100.61570046908</v>
      </c>
      <c r="CL56" s="11">
        <f t="shared" si="22"/>
        <v>500.4057004690809</v>
      </c>
      <c r="CM56" s="5">
        <f t="shared" si="23"/>
        <v>1082.6237614910433</v>
      </c>
      <c r="CN56" s="8">
        <f t="shared" si="24"/>
        <v>-142.85391306248286</v>
      </c>
      <c r="CO56" s="10">
        <f t="shared" si="25"/>
        <v>939.76984842856041</v>
      </c>
      <c r="CP56" s="81">
        <f t="shared" si="26"/>
        <v>2246.3509254372343</v>
      </c>
      <c r="CQ56" s="16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5">
        <v>2250</v>
      </c>
      <c r="DA56" s="88">
        <v>19957.170000000002</v>
      </c>
      <c r="DB56" s="2"/>
      <c r="DC56" s="2"/>
      <c r="DD56" s="2"/>
      <c r="DE56" s="2">
        <v>8268.33</v>
      </c>
      <c r="DF56" s="80">
        <f t="shared" si="27"/>
        <v>19957.170000000002</v>
      </c>
      <c r="DG56" s="12">
        <f t="shared" si="28"/>
        <v>780.40999999999985</v>
      </c>
      <c r="DH56" s="13">
        <f t="shared" si="29"/>
        <v>76.721194688260539</v>
      </c>
      <c r="DI56" s="9">
        <f t="shared" si="30"/>
        <v>857.13119468826039</v>
      </c>
      <c r="DJ56" s="8">
        <f t="shared" si="31"/>
        <v>2485.6804645959551</v>
      </c>
      <c r="DK56" s="5">
        <f t="shared" si="32"/>
        <v>1403.0567031049118</v>
      </c>
      <c r="DL56" s="2">
        <f t="shared" si="33"/>
        <v>-174.02741245063334</v>
      </c>
      <c r="DM56" s="7">
        <f t="shared" si="4"/>
        <v>1229.0292906542784</v>
      </c>
      <c r="DN56" s="89">
        <f t="shared" si="5"/>
        <v>1225.3802160915127</v>
      </c>
      <c r="DO56" s="16">
        <v>2</v>
      </c>
      <c r="DP56" s="2" t="s">
        <v>30</v>
      </c>
      <c r="DQ56" s="6">
        <v>6</v>
      </c>
      <c r="DR56" s="2" t="s">
        <v>43</v>
      </c>
      <c r="DS56" s="2" t="s">
        <v>36</v>
      </c>
      <c r="DT56" s="3">
        <v>43982</v>
      </c>
      <c r="DU56" s="10"/>
      <c r="DV56" s="2">
        <v>20386.04</v>
      </c>
      <c r="DW56" s="2"/>
      <c r="DX56" s="2"/>
      <c r="DY56" s="2"/>
      <c r="DZ56" s="2">
        <v>8268.33</v>
      </c>
      <c r="EA56" s="11">
        <v>20386.04</v>
      </c>
      <c r="EB56" s="12">
        <f t="shared" si="34"/>
        <v>428.86999999999898</v>
      </c>
      <c r="EC56" s="13">
        <f t="shared" si="35"/>
        <v>54.329094149574409</v>
      </c>
      <c r="ED56" s="9">
        <f t="shared" si="36"/>
        <v>483.1990941495734</v>
      </c>
      <c r="EE56" s="5">
        <f t="shared" si="37"/>
        <v>1401.2773730337628</v>
      </c>
      <c r="EF56" s="2">
        <f t="shared" si="38"/>
        <v>-217.25839270700192</v>
      </c>
      <c r="EG56" s="7">
        <f t="shared" si="39"/>
        <v>1184.0189803267608</v>
      </c>
      <c r="EH56" s="89">
        <f t="shared" si="40"/>
        <v>2409.3991964182733</v>
      </c>
      <c r="EI56" s="16">
        <v>2</v>
      </c>
      <c r="EJ56" s="2" t="s">
        <v>30</v>
      </c>
      <c r="EK56" s="6">
        <v>6</v>
      </c>
      <c r="EL56" s="2" t="s">
        <v>43</v>
      </c>
      <c r="EM56" s="2" t="s">
        <v>36</v>
      </c>
      <c r="EN56" s="3">
        <v>44013</v>
      </c>
      <c r="EO56" s="10"/>
      <c r="EP56" s="2">
        <v>20719.310000000001</v>
      </c>
      <c r="EQ56" s="2"/>
      <c r="ER56" s="2"/>
      <c r="ES56" s="2"/>
      <c r="ET56" s="2">
        <v>8268.33</v>
      </c>
      <c r="EU56" s="11">
        <v>20719.310000000001</v>
      </c>
      <c r="EV56" s="12">
        <f t="shared" si="41"/>
        <v>333.27000000000044</v>
      </c>
      <c r="EW56" s="13">
        <f t="shared" si="42"/>
        <v>21.934888548090345</v>
      </c>
      <c r="EX56" s="9">
        <f t="shared" si="43"/>
        <v>355.20488854809076</v>
      </c>
      <c r="EY56" s="5">
        <f t="shared" si="44"/>
        <v>1030.0941767894633</v>
      </c>
      <c r="EZ56" s="2">
        <f t="shared" si="45"/>
        <v>-177.45444223715035</v>
      </c>
      <c r="FA56" s="7">
        <f t="shared" si="46"/>
        <v>852.63973455231292</v>
      </c>
      <c r="FB56" s="32">
        <f t="shared" si="47"/>
        <v>3262.0389309705861</v>
      </c>
      <c r="FC56" s="16">
        <v>2</v>
      </c>
      <c r="FD56" s="2" t="s">
        <v>30</v>
      </c>
      <c r="FE56" s="6">
        <v>6</v>
      </c>
      <c r="FF56" s="2" t="s">
        <v>43</v>
      </c>
      <c r="FG56" s="2" t="s">
        <v>36</v>
      </c>
      <c r="FH56" s="3">
        <v>44013</v>
      </c>
      <c r="FI56" s="10">
        <v>3262</v>
      </c>
      <c r="FJ56" s="2">
        <v>21054.799999999999</v>
      </c>
      <c r="FK56" s="2"/>
      <c r="FL56" s="2"/>
      <c r="FM56" s="2"/>
      <c r="FN56" s="2">
        <v>8268.33</v>
      </c>
      <c r="FO56" s="11">
        <v>21054.799999999999</v>
      </c>
      <c r="FP56" s="12">
        <f t="shared" si="48"/>
        <v>335.48999999999796</v>
      </c>
      <c r="FQ56" s="13">
        <f t="shared" si="49"/>
        <v>40.399249912674591</v>
      </c>
      <c r="FR56" s="14">
        <f t="shared" si="50"/>
        <v>375.88924991267254</v>
      </c>
      <c r="FS56" s="5">
        <f t="shared" si="51"/>
        <v>1146.4622122336511</v>
      </c>
      <c r="FT56" s="2">
        <f t="shared" si="52"/>
        <v>-209.77936814979293</v>
      </c>
      <c r="FU56" s="7">
        <f t="shared" si="53"/>
        <v>936.68284408385819</v>
      </c>
      <c r="FV56" s="32">
        <f t="shared" si="54"/>
        <v>936.72177505444427</v>
      </c>
      <c r="FW56" s="16">
        <v>2</v>
      </c>
      <c r="FX56" s="2" t="s">
        <v>30</v>
      </c>
    </row>
    <row r="57" spans="17:180" ht="20.100000000000001" customHeight="1" x14ac:dyDescent="0.2">
      <c r="Q57" s="6">
        <v>7</v>
      </c>
      <c r="R57" s="2" t="s">
        <v>44</v>
      </c>
      <c r="S57" s="2" t="s">
        <v>66</v>
      </c>
      <c r="T57" s="3">
        <v>43830</v>
      </c>
      <c r="U57" s="35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2">
        <v>-289.173760573594</v>
      </c>
      <c r="AI57" s="16">
        <v>2</v>
      </c>
      <c r="AJ57" s="2" t="s">
        <v>30</v>
      </c>
      <c r="AK57" s="55">
        <v>7</v>
      </c>
      <c r="AL57" s="56" t="s">
        <v>44</v>
      </c>
      <c r="AM57" s="2" t="s">
        <v>66</v>
      </c>
      <c r="AN57" s="3">
        <v>43861</v>
      </c>
      <c r="AO57" s="35"/>
      <c r="AP57" s="8">
        <v>3526.94</v>
      </c>
      <c r="AQ57" s="8"/>
      <c r="AR57" s="2"/>
      <c r="AS57" s="2"/>
      <c r="AT57" s="2">
        <v>-1433.3799999999999</v>
      </c>
      <c r="AU57" s="11">
        <f t="shared" si="6"/>
        <v>3526.94</v>
      </c>
      <c r="AV57" s="59">
        <f t="shared" si="7"/>
        <v>0</v>
      </c>
      <c r="AW57" s="13">
        <f t="shared" si="8"/>
        <v>0</v>
      </c>
      <c r="AX57" s="9">
        <f t="shared" si="9"/>
        <v>0</v>
      </c>
      <c r="AY57" s="5">
        <f t="shared" si="10"/>
        <v>0</v>
      </c>
      <c r="AZ57" s="8">
        <f t="shared" si="11"/>
        <v>0</v>
      </c>
      <c r="BA57" s="7">
        <f t="shared" si="12"/>
        <v>0</v>
      </c>
      <c r="BB57" s="32">
        <f t="shared" si="13"/>
        <v>-289.173760573594</v>
      </c>
      <c r="BC57" s="16">
        <v>2</v>
      </c>
      <c r="BD57" s="2" t="s">
        <v>30</v>
      </c>
      <c r="BE57" s="68">
        <v>7</v>
      </c>
      <c r="BF57" s="2" t="s">
        <v>44</v>
      </c>
      <c r="BG57" s="2" t="s">
        <v>66</v>
      </c>
      <c r="BH57" s="3">
        <v>43890</v>
      </c>
      <c r="BI57" s="35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14"/>
        <v>0</v>
      </c>
      <c r="BQ57" s="13">
        <f t="shared" si="15"/>
        <v>0</v>
      </c>
      <c r="BR57" s="9">
        <f t="shared" si="16"/>
        <v>0</v>
      </c>
      <c r="BS57" s="5">
        <f t="shared" si="17"/>
        <v>0</v>
      </c>
      <c r="BT57" s="2">
        <f t="shared" si="18"/>
        <v>0</v>
      </c>
      <c r="BU57" s="7">
        <f t="shared" si="19"/>
        <v>0</v>
      </c>
      <c r="BV57" s="15">
        <f t="shared" si="20"/>
        <v>-289.173760573594</v>
      </c>
      <c r="BW57" s="16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5"/>
      <c r="CD57" s="2">
        <v>3526.94</v>
      </c>
      <c r="CE57" s="2"/>
      <c r="CF57" s="2"/>
      <c r="CG57" s="2"/>
      <c r="CH57" s="2">
        <v>-1433.3799999999999</v>
      </c>
      <c r="CI57" s="11">
        <f t="shared" si="21"/>
        <v>3526.94</v>
      </c>
      <c r="CJ57" s="11">
        <f t="shared" si="21"/>
        <v>0</v>
      </c>
      <c r="CK57" s="11">
        <f t="shared" si="21"/>
        <v>0</v>
      </c>
      <c r="CL57" s="11">
        <f t="shared" si="22"/>
        <v>0</v>
      </c>
      <c r="CM57" s="5">
        <f t="shared" si="23"/>
        <v>0</v>
      </c>
      <c r="CN57" s="8">
        <f t="shared" si="24"/>
        <v>0</v>
      </c>
      <c r="CO57" s="10">
        <f t="shared" si="25"/>
        <v>0</v>
      </c>
      <c r="CP57" s="81">
        <f t="shared" si="26"/>
        <v>-289.173760573594</v>
      </c>
      <c r="CQ57" s="16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5"/>
      <c r="DA57" s="88">
        <v>3533.36</v>
      </c>
      <c r="DB57" s="2"/>
      <c r="DC57" s="2"/>
      <c r="DD57" s="2"/>
      <c r="DE57" s="2">
        <v>-1433.3799999999999</v>
      </c>
      <c r="DF57" s="80">
        <f t="shared" si="27"/>
        <v>3533.36</v>
      </c>
      <c r="DG57" s="12">
        <f t="shared" si="28"/>
        <v>6.4200000000000728</v>
      </c>
      <c r="DH57" s="13">
        <f t="shared" si="29"/>
        <v>0.63114269409494794</v>
      </c>
      <c r="DI57" s="9">
        <f t="shared" si="30"/>
        <v>7.051142694095021</v>
      </c>
      <c r="DJ57" s="8">
        <f t="shared" si="31"/>
        <v>20.448313812875561</v>
      </c>
      <c r="DK57" s="5">
        <f t="shared" si="32"/>
        <v>20.448313812875561</v>
      </c>
      <c r="DL57" s="2">
        <f t="shared" si="33"/>
        <v>-2.5362960270659785</v>
      </c>
      <c r="DM57" s="7">
        <f t="shared" si="4"/>
        <v>17.912017785809581</v>
      </c>
      <c r="DN57" s="89">
        <f t="shared" si="5"/>
        <v>-271.26174278778444</v>
      </c>
      <c r="DO57" s="16">
        <v>2</v>
      </c>
      <c r="DP57" s="2" t="s">
        <v>30</v>
      </c>
      <c r="DQ57" s="6">
        <v>7</v>
      </c>
      <c r="DR57" s="2" t="s">
        <v>44</v>
      </c>
      <c r="DS57" s="2" t="s">
        <v>66</v>
      </c>
      <c r="DT57" s="3">
        <v>43982</v>
      </c>
      <c r="DU57" s="10"/>
      <c r="DV57" s="2">
        <v>3602.4300000000003</v>
      </c>
      <c r="DW57" s="2"/>
      <c r="DX57" s="2"/>
      <c r="DY57" s="2"/>
      <c r="DZ57" s="2">
        <v>-1433.3799999999999</v>
      </c>
      <c r="EA57" s="11">
        <v>3602.4300000000003</v>
      </c>
      <c r="EB57" s="12">
        <f t="shared" si="34"/>
        <v>69.070000000000164</v>
      </c>
      <c r="EC57" s="13">
        <f t="shared" si="35"/>
        <v>8.7497622424303927</v>
      </c>
      <c r="ED57" s="9">
        <f t="shared" si="36"/>
        <v>77.819762242430556</v>
      </c>
      <c r="EE57" s="5">
        <f t="shared" si="37"/>
        <v>225.6773105030486</v>
      </c>
      <c r="EF57" s="2">
        <f t="shared" si="38"/>
        <v>-34.989710598252834</v>
      </c>
      <c r="EG57" s="7">
        <f t="shared" si="39"/>
        <v>190.68759990479577</v>
      </c>
      <c r="EH57" s="89">
        <f t="shared" si="40"/>
        <v>-80.574142882988667</v>
      </c>
      <c r="EI57" s="16">
        <v>2</v>
      </c>
      <c r="EJ57" s="2" t="s">
        <v>30</v>
      </c>
      <c r="EK57" s="6">
        <v>7</v>
      </c>
      <c r="EL57" s="2" t="s">
        <v>44</v>
      </c>
      <c r="EM57" s="2" t="s">
        <v>66</v>
      </c>
      <c r="EN57" s="3">
        <v>44013</v>
      </c>
      <c r="EO57" s="10"/>
      <c r="EP57" s="2">
        <v>3687.63</v>
      </c>
      <c r="EQ57" s="2"/>
      <c r="ER57" s="2"/>
      <c r="ES57" s="2"/>
      <c r="ET57" s="2">
        <v>-1433.3799999999999</v>
      </c>
      <c r="EU57" s="11">
        <v>3687.63</v>
      </c>
      <c r="EV57" s="12">
        <f t="shared" si="41"/>
        <v>85.199999999999818</v>
      </c>
      <c r="EW57" s="13">
        <f t="shared" si="42"/>
        <v>5.6076229612545117</v>
      </c>
      <c r="EX57" s="9">
        <f t="shared" si="43"/>
        <v>90.807622961254324</v>
      </c>
      <c r="EY57" s="5">
        <f t="shared" si="44"/>
        <v>263.34210658763755</v>
      </c>
      <c r="EZ57" s="2">
        <f t="shared" si="45"/>
        <v>-45.36597497105997</v>
      </c>
      <c r="FA57" s="7">
        <f t="shared" si="46"/>
        <v>217.97613161657756</v>
      </c>
      <c r="FB57" s="32">
        <f t="shared" si="47"/>
        <v>137.40198873358889</v>
      </c>
      <c r="FC57" s="16">
        <v>2</v>
      </c>
      <c r="FD57" s="2" t="s">
        <v>30</v>
      </c>
      <c r="FE57" s="6">
        <v>7</v>
      </c>
      <c r="FF57" s="2" t="s">
        <v>44</v>
      </c>
      <c r="FG57" s="2" t="s">
        <v>66</v>
      </c>
      <c r="FH57" s="3">
        <v>44013</v>
      </c>
      <c r="FI57" s="10">
        <v>1000</v>
      </c>
      <c r="FJ57" s="2">
        <v>3764.1800000000003</v>
      </c>
      <c r="FK57" s="2"/>
      <c r="FL57" s="2"/>
      <c r="FM57" s="2"/>
      <c r="FN57" s="2">
        <v>-1433.3799999999999</v>
      </c>
      <c r="FO57" s="11">
        <v>3764.1800000000003</v>
      </c>
      <c r="FP57" s="12">
        <f t="shared" si="48"/>
        <v>76.550000000000182</v>
      </c>
      <c r="FQ57" s="13">
        <f t="shared" si="49"/>
        <v>9.2180469784949359</v>
      </c>
      <c r="FR57" s="14">
        <f t="shared" si="50"/>
        <v>85.768046978495121</v>
      </c>
      <c r="FS57" s="5">
        <f t="shared" si="51"/>
        <v>261.59254328441011</v>
      </c>
      <c r="FT57" s="2">
        <f t="shared" si="52"/>
        <v>-47.866137982851313</v>
      </c>
      <c r="FU57" s="7">
        <f t="shared" si="53"/>
        <v>213.7264053015588</v>
      </c>
      <c r="FV57" s="32">
        <f t="shared" si="54"/>
        <v>-648.87160596485228</v>
      </c>
      <c r="FW57" s="16">
        <v>2</v>
      </c>
      <c r="FX57" s="2" t="s">
        <v>30</v>
      </c>
    </row>
    <row r="58" spans="17:180" ht="20.100000000000001" customHeight="1" x14ac:dyDescent="0.2">
      <c r="Q58" s="6">
        <v>8</v>
      </c>
      <c r="R58" s="2" t="s">
        <v>45</v>
      </c>
      <c r="S58" s="2" t="s">
        <v>11</v>
      </c>
      <c r="T58" s="3">
        <v>43830</v>
      </c>
      <c r="U58" s="35"/>
      <c r="V58" s="2">
        <v>3284.8</v>
      </c>
      <c r="W58" s="2"/>
      <c r="X58" s="2"/>
      <c r="Y58" s="2"/>
      <c r="Z58" s="2"/>
      <c r="AA58" s="11">
        <v>3284.8</v>
      </c>
      <c r="AB58" s="12">
        <v>19.260000000000218</v>
      </c>
      <c r="AC58" s="13">
        <v>2.3112000000000279</v>
      </c>
      <c r="AD58" s="9">
        <v>21.571200000000246</v>
      </c>
      <c r="AE58" s="5">
        <v>62.556480000000711</v>
      </c>
      <c r="AF58" s="2">
        <v>-6.3633737074024772</v>
      </c>
      <c r="AG58" s="7">
        <v>56.19310629259823</v>
      </c>
      <c r="AH58" s="32">
        <v>-84.146738778760749</v>
      </c>
      <c r="AI58" s="16">
        <v>1</v>
      </c>
      <c r="AJ58" s="2" t="s">
        <v>30</v>
      </c>
      <c r="AK58" s="55">
        <v>8</v>
      </c>
      <c r="AL58" s="56" t="s">
        <v>45</v>
      </c>
      <c r="AM58" s="2" t="s">
        <v>11</v>
      </c>
      <c r="AN58" s="3">
        <v>43861</v>
      </c>
      <c r="AO58" s="35"/>
      <c r="AP58" s="8">
        <v>3310.9500000000003</v>
      </c>
      <c r="AQ58" s="8"/>
      <c r="AR58" s="2"/>
      <c r="AS58" s="2"/>
      <c r="AT58" s="2"/>
      <c r="AU58" s="11">
        <f t="shared" si="6"/>
        <v>3310.9500000000003</v>
      </c>
      <c r="AV58" s="59">
        <f t="shared" si="7"/>
        <v>26.150000000000091</v>
      </c>
      <c r="AW58" s="13">
        <f t="shared" si="8"/>
        <v>3.1380000000000123</v>
      </c>
      <c r="AX58" s="9">
        <f t="shared" si="9"/>
        <v>29.288000000000103</v>
      </c>
      <c r="AY58" s="5">
        <f t="shared" si="10"/>
        <v>84.935200000000293</v>
      </c>
      <c r="AZ58" s="8">
        <f t="shared" si="11"/>
        <v>-9.0636400427832822</v>
      </c>
      <c r="BA58" s="7">
        <f t="shared" si="12"/>
        <v>75.871559957217016</v>
      </c>
      <c r="BB58" s="32">
        <f t="shared" si="13"/>
        <v>-8.275178821543733</v>
      </c>
      <c r="BC58" s="16">
        <v>1</v>
      </c>
      <c r="BD58" s="2" t="s">
        <v>30</v>
      </c>
      <c r="BE58" s="68">
        <v>8</v>
      </c>
      <c r="BF58" s="2" t="s">
        <v>45</v>
      </c>
      <c r="BG58" s="2" t="s">
        <v>11</v>
      </c>
      <c r="BH58" s="3">
        <v>43890</v>
      </c>
      <c r="BI58" s="35"/>
      <c r="BJ58" s="2">
        <v>3311.88</v>
      </c>
      <c r="BK58" s="2"/>
      <c r="BL58" s="2"/>
      <c r="BM58" s="2"/>
      <c r="BN58" s="2"/>
      <c r="BO58" s="11">
        <v>3311.88</v>
      </c>
      <c r="BP58" s="12">
        <f t="shared" si="14"/>
        <v>0.92999999999983629</v>
      </c>
      <c r="BQ58" s="13">
        <f t="shared" si="15"/>
        <v>0.23405438214119345</v>
      </c>
      <c r="BR58" s="9">
        <f t="shared" si="16"/>
        <v>1.1640543821410296</v>
      </c>
      <c r="BS58" s="5">
        <f t="shared" si="17"/>
        <v>3.3757577082089858</v>
      </c>
      <c r="BT58" s="2">
        <f t="shared" si="18"/>
        <v>-0.33230981052073671</v>
      </c>
      <c r="BU58" s="7">
        <f t="shared" si="19"/>
        <v>3.0434478976882491</v>
      </c>
      <c r="BV58" s="15">
        <f t="shared" si="20"/>
        <v>-5.2317309238554834</v>
      </c>
      <c r="BW58" s="16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5"/>
      <c r="CD58" s="2">
        <v>3311.88</v>
      </c>
      <c r="CE58" s="2"/>
      <c r="CF58" s="2"/>
      <c r="CG58" s="2"/>
      <c r="CH58" s="2"/>
      <c r="CI58" s="11">
        <f t="shared" si="21"/>
        <v>3311.88</v>
      </c>
      <c r="CJ58" s="11">
        <f t="shared" si="21"/>
        <v>0.92999999999983629</v>
      </c>
      <c r="CK58" s="11">
        <f t="shared" si="21"/>
        <v>0.23405438214119345</v>
      </c>
      <c r="CL58" s="11">
        <f t="shared" si="22"/>
        <v>1.1640543821410296</v>
      </c>
      <c r="CM58" s="5">
        <f t="shared" si="23"/>
        <v>2.5184224172352754</v>
      </c>
      <c r="CN58" s="8">
        <f t="shared" si="24"/>
        <v>-0.33230981052073677</v>
      </c>
      <c r="CO58" s="10">
        <f t="shared" si="25"/>
        <v>2.1861126067145387</v>
      </c>
      <c r="CP58" s="81">
        <f t="shared" si="26"/>
        <v>-3.0456183171409448</v>
      </c>
      <c r="CQ58" s="16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5"/>
      <c r="DA58" s="88">
        <v>3404.39</v>
      </c>
      <c r="DB58" s="2"/>
      <c r="DC58" s="2"/>
      <c r="DD58" s="2"/>
      <c r="DE58" s="2"/>
      <c r="DF58" s="80">
        <f t="shared" si="27"/>
        <v>3404.39</v>
      </c>
      <c r="DG58" s="12">
        <f t="shared" si="28"/>
        <v>92.509999999999764</v>
      </c>
      <c r="DH58" s="13">
        <f t="shared" si="29"/>
        <v>9.0945499424801906</v>
      </c>
      <c r="DI58" s="9">
        <f t="shared" si="30"/>
        <v>101.60454994247995</v>
      </c>
      <c r="DJ58" s="8">
        <f t="shared" si="31"/>
        <v>294.65319483319183</v>
      </c>
      <c r="DK58" s="5">
        <f t="shared" si="32"/>
        <v>292.13477241595655</v>
      </c>
      <c r="DL58" s="2">
        <f t="shared" si="33"/>
        <v>-36.234785392420534</v>
      </c>
      <c r="DM58" s="7">
        <f t="shared" si="4"/>
        <v>255.89998702353603</v>
      </c>
      <c r="DN58" s="89">
        <f t="shared" si="5"/>
        <v>252.85436870639509</v>
      </c>
      <c r="DO58" s="16">
        <v>1</v>
      </c>
      <c r="DP58" s="2" t="s">
        <v>30</v>
      </c>
      <c r="DQ58" s="6">
        <v>8</v>
      </c>
      <c r="DR58" s="2" t="s">
        <v>45</v>
      </c>
      <c r="DS58" s="2" t="s">
        <v>11</v>
      </c>
      <c r="DT58" s="3">
        <v>43982</v>
      </c>
      <c r="DU58" s="10">
        <v>300</v>
      </c>
      <c r="DV58" s="2">
        <v>3512.36</v>
      </c>
      <c r="DW58" s="2"/>
      <c r="DX58" s="2"/>
      <c r="DY58" s="2"/>
      <c r="DZ58" s="2"/>
      <c r="EA58" s="11">
        <v>3512.36</v>
      </c>
      <c r="EB58" s="12">
        <f t="shared" si="34"/>
        <v>107.97000000000025</v>
      </c>
      <c r="EC58" s="13">
        <f t="shared" si="35"/>
        <v>13.677599961129426</v>
      </c>
      <c r="ED58" s="9">
        <f t="shared" si="36"/>
        <v>121.64759996112969</v>
      </c>
      <c r="EE58" s="5">
        <f t="shared" si="37"/>
        <v>352.77803988727607</v>
      </c>
      <c r="EF58" s="2">
        <f t="shared" si="38"/>
        <v>-54.695802132522928</v>
      </c>
      <c r="EG58" s="7">
        <f t="shared" si="39"/>
        <v>298.08223775475312</v>
      </c>
      <c r="EH58" s="89">
        <f t="shared" si="40"/>
        <v>250.93660646114822</v>
      </c>
      <c r="EI58" s="16">
        <v>1</v>
      </c>
      <c r="EJ58" s="2" t="s">
        <v>30</v>
      </c>
      <c r="EK58" s="6">
        <v>8</v>
      </c>
      <c r="EL58" s="2" t="s">
        <v>45</v>
      </c>
      <c r="EM58" s="2" t="s">
        <v>11</v>
      </c>
      <c r="EN58" s="3">
        <v>44013</v>
      </c>
      <c r="EO58" s="10"/>
      <c r="EP58" s="2">
        <v>3685.04</v>
      </c>
      <c r="EQ58" s="2"/>
      <c r="ER58" s="2"/>
      <c r="ES58" s="2"/>
      <c r="ET58" s="2"/>
      <c r="EU58" s="11">
        <v>3685.04</v>
      </c>
      <c r="EV58" s="12">
        <f t="shared" si="41"/>
        <v>172.67999999999984</v>
      </c>
      <c r="EW58" s="13">
        <f t="shared" si="42"/>
        <v>11.365309072176411</v>
      </c>
      <c r="EX58" s="9">
        <f t="shared" si="43"/>
        <v>184.04530907217625</v>
      </c>
      <c r="EY58" s="5">
        <f t="shared" si="44"/>
        <v>533.73139630931109</v>
      </c>
      <c r="EZ58" s="2">
        <f t="shared" si="45"/>
        <v>-91.945968990641376</v>
      </c>
      <c r="FA58" s="7">
        <f t="shared" si="46"/>
        <v>441.78542731866969</v>
      </c>
      <c r="FB58" s="32">
        <f t="shared" si="47"/>
        <v>692.72203377981793</v>
      </c>
      <c r="FC58" s="16">
        <v>1</v>
      </c>
      <c r="FD58" s="2" t="s">
        <v>30</v>
      </c>
      <c r="FE58" s="6">
        <v>8</v>
      </c>
      <c r="FF58" s="2" t="s">
        <v>45</v>
      </c>
      <c r="FG58" s="2" t="s">
        <v>11</v>
      </c>
      <c r="FH58" s="3">
        <v>44013</v>
      </c>
      <c r="FI58" s="10">
        <v>700</v>
      </c>
      <c r="FJ58" s="2">
        <v>3809.41</v>
      </c>
      <c r="FK58" s="2"/>
      <c r="FL58" s="2"/>
      <c r="FM58" s="2"/>
      <c r="FN58" s="2"/>
      <c r="FO58" s="11">
        <v>3809.41</v>
      </c>
      <c r="FP58" s="12">
        <f t="shared" si="48"/>
        <v>124.36999999999989</v>
      </c>
      <c r="FQ58" s="13">
        <f t="shared" si="49"/>
        <v>14.976466397327387</v>
      </c>
      <c r="FR58" s="14">
        <f t="shared" si="50"/>
        <v>139.34646639732728</v>
      </c>
      <c r="FS58" s="5">
        <f t="shared" si="51"/>
        <v>425.00672251184818</v>
      </c>
      <c r="FT58" s="2">
        <f t="shared" si="52"/>
        <v>-77.767623526155433</v>
      </c>
      <c r="FU58" s="7">
        <f t="shared" si="53"/>
        <v>347.23909898569275</v>
      </c>
      <c r="FV58" s="32">
        <f t="shared" si="54"/>
        <v>339.96113276551068</v>
      </c>
      <c r="FW58" s="16">
        <v>1</v>
      </c>
      <c r="FX58" s="2" t="s">
        <v>30</v>
      </c>
    </row>
    <row r="59" spans="17:180" ht="20.100000000000001" customHeight="1" x14ac:dyDescent="0.2">
      <c r="Q59" s="6">
        <v>9</v>
      </c>
      <c r="R59" s="2" t="s">
        <v>46</v>
      </c>
      <c r="S59" s="2" t="s">
        <v>5</v>
      </c>
      <c r="T59" s="3">
        <v>43830</v>
      </c>
      <c r="U59" s="35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-4.4272693499061688</v>
      </c>
      <c r="AG59" s="7">
        <v>39.095930650094125</v>
      </c>
      <c r="AH59" s="32">
        <v>-42.689237877088793</v>
      </c>
      <c r="AI59" s="16">
        <v>1</v>
      </c>
      <c r="AJ59" s="2" t="s">
        <v>30</v>
      </c>
      <c r="AK59" s="55">
        <v>9</v>
      </c>
      <c r="AL59" s="56" t="s">
        <v>46</v>
      </c>
      <c r="AM59" s="2" t="s">
        <v>5</v>
      </c>
      <c r="AN59" s="3">
        <v>43861</v>
      </c>
      <c r="AO59" s="35"/>
      <c r="AP59" s="8">
        <v>3370.1</v>
      </c>
      <c r="AQ59" s="8"/>
      <c r="AR59" s="2"/>
      <c r="AS59" s="2"/>
      <c r="AT59" s="2"/>
      <c r="AU59" s="11">
        <f t="shared" si="6"/>
        <v>3370.1</v>
      </c>
      <c r="AV59" s="59">
        <f t="shared" si="7"/>
        <v>3.3899999999998727</v>
      </c>
      <c r="AW59" s="13">
        <f t="shared" si="8"/>
        <v>0.4067999999999849</v>
      </c>
      <c r="AX59" s="9">
        <f t="shared" si="9"/>
        <v>3.7967999999998576</v>
      </c>
      <c r="AY59" s="5">
        <f t="shared" si="10"/>
        <v>11.010719999999587</v>
      </c>
      <c r="AZ59" s="8">
        <f t="shared" si="11"/>
        <v>-1.1749804873817999</v>
      </c>
      <c r="BA59" s="7">
        <f t="shared" si="12"/>
        <v>9.8357395126177867</v>
      </c>
      <c r="BB59" s="32">
        <f t="shared" si="13"/>
        <v>-32.853498364471008</v>
      </c>
      <c r="BC59" s="16">
        <v>1</v>
      </c>
      <c r="BD59" s="2" t="s">
        <v>30</v>
      </c>
      <c r="BE59" s="68">
        <v>9</v>
      </c>
      <c r="BF59" s="2" t="s">
        <v>46</v>
      </c>
      <c r="BG59" s="2" t="s">
        <v>5</v>
      </c>
      <c r="BH59" s="3">
        <v>43890</v>
      </c>
      <c r="BI59" s="35"/>
      <c r="BJ59" s="2">
        <v>3390.1</v>
      </c>
      <c r="BK59" s="2"/>
      <c r="BL59" s="2"/>
      <c r="BM59" s="2"/>
      <c r="BN59" s="2"/>
      <c r="BO59" s="11">
        <v>3390.1</v>
      </c>
      <c r="BP59" s="12">
        <f t="shared" si="14"/>
        <v>20</v>
      </c>
      <c r="BQ59" s="13">
        <f t="shared" si="15"/>
        <v>5.033427572929777</v>
      </c>
      <c r="BR59" s="9">
        <f t="shared" si="16"/>
        <v>25.033427572929778</v>
      </c>
      <c r="BS59" s="5">
        <f t="shared" si="17"/>
        <v>72.596939961496361</v>
      </c>
      <c r="BT59" s="2">
        <f t="shared" si="18"/>
        <v>-7.1464475380816195</v>
      </c>
      <c r="BU59" s="7">
        <f t="shared" si="19"/>
        <v>65.450492423414744</v>
      </c>
      <c r="BV59" s="15">
        <f t="shared" si="20"/>
        <v>32.596994058943736</v>
      </c>
      <c r="BW59" s="16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5"/>
      <c r="CD59" s="2">
        <v>3390.1</v>
      </c>
      <c r="CE59" s="2"/>
      <c r="CF59" s="2"/>
      <c r="CG59" s="2"/>
      <c r="CH59" s="2"/>
      <c r="CI59" s="11">
        <f t="shared" si="21"/>
        <v>3390.1</v>
      </c>
      <c r="CJ59" s="11">
        <f t="shared" si="21"/>
        <v>20</v>
      </c>
      <c r="CK59" s="11">
        <f t="shared" si="21"/>
        <v>5.033427572929777</v>
      </c>
      <c r="CL59" s="11">
        <f t="shared" si="22"/>
        <v>25.033427572929778</v>
      </c>
      <c r="CM59" s="5">
        <f t="shared" si="23"/>
        <v>54.159621876036965</v>
      </c>
      <c r="CN59" s="8">
        <f t="shared" si="24"/>
        <v>-7.1464475380816195</v>
      </c>
      <c r="CO59" s="10">
        <f t="shared" si="25"/>
        <v>47.013174337955348</v>
      </c>
      <c r="CP59" s="81">
        <f t="shared" si="26"/>
        <v>79.610168396899084</v>
      </c>
      <c r="CQ59" s="16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5">
        <v>100</v>
      </c>
      <c r="DA59" s="88">
        <v>3446.02</v>
      </c>
      <c r="DB59" s="2"/>
      <c r="DC59" s="2"/>
      <c r="DD59" s="2"/>
      <c r="DE59" s="2"/>
      <c r="DF59" s="80">
        <f t="shared" si="27"/>
        <v>3446.02</v>
      </c>
      <c r="DG59" s="12">
        <f t="shared" si="28"/>
        <v>55.920000000000073</v>
      </c>
      <c r="DH59" s="13">
        <f t="shared" si="29"/>
        <v>5.4974298214624824</v>
      </c>
      <c r="DI59" s="9">
        <f t="shared" si="30"/>
        <v>61.417429821462555</v>
      </c>
      <c r="DJ59" s="8">
        <f t="shared" si="31"/>
        <v>178.1105464822414</v>
      </c>
      <c r="DK59" s="5">
        <f t="shared" si="32"/>
        <v>123.95092460620444</v>
      </c>
      <c r="DL59" s="2">
        <f t="shared" si="33"/>
        <v>-15.374188820983354</v>
      </c>
      <c r="DM59" s="7">
        <f t="shared" si="4"/>
        <v>108.57673578522109</v>
      </c>
      <c r="DN59" s="89">
        <f t="shared" si="5"/>
        <v>88.186904182120173</v>
      </c>
      <c r="DO59" s="16">
        <v>1</v>
      </c>
      <c r="DP59" s="2" t="s">
        <v>30</v>
      </c>
      <c r="DQ59" s="6">
        <v>9</v>
      </c>
      <c r="DR59" s="2" t="s">
        <v>46</v>
      </c>
      <c r="DS59" s="2" t="s">
        <v>5</v>
      </c>
      <c r="DT59" s="3">
        <v>43982</v>
      </c>
      <c r="DU59" s="10">
        <v>100</v>
      </c>
      <c r="DV59" s="2">
        <v>3604.2200000000003</v>
      </c>
      <c r="DW59" s="2"/>
      <c r="DX59" s="2"/>
      <c r="DY59" s="2"/>
      <c r="DZ59" s="2"/>
      <c r="EA59" s="11">
        <v>3604.2200000000003</v>
      </c>
      <c r="EB59" s="12">
        <f t="shared" si="34"/>
        <v>158.20000000000027</v>
      </c>
      <c r="EC59" s="13">
        <f t="shared" si="35"/>
        <v>20.040717920261866</v>
      </c>
      <c r="ED59" s="9">
        <f t="shared" si="36"/>
        <v>178.24071792026214</v>
      </c>
      <c r="EE59" s="5">
        <f t="shared" si="37"/>
        <v>516.89808196876015</v>
      </c>
      <c r="EF59" s="2">
        <f t="shared" si="38"/>
        <v>-80.141482794897854</v>
      </c>
      <c r="EG59" s="7">
        <f t="shared" si="39"/>
        <v>436.7565991738623</v>
      </c>
      <c r="EH59" s="89">
        <f t="shared" si="40"/>
        <v>424.94350335598244</v>
      </c>
      <c r="EI59" s="16">
        <v>1</v>
      </c>
      <c r="EJ59" s="2" t="s">
        <v>30</v>
      </c>
      <c r="EK59" s="6">
        <v>9</v>
      </c>
      <c r="EL59" s="2" t="s">
        <v>46</v>
      </c>
      <c r="EM59" s="2" t="s">
        <v>5</v>
      </c>
      <c r="EN59" s="3">
        <v>44013</v>
      </c>
      <c r="EO59" s="10">
        <v>500</v>
      </c>
      <c r="EP59" s="2">
        <v>3791.03</v>
      </c>
      <c r="EQ59" s="2"/>
      <c r="ER59" s="2"/>
      <c r="ES59" s="2"/>
      <c r="ET59" s="2"/>
      <c r="EU59" s="11">
        <v>3791.03</v>
      </c>
      <c r="EV59" s="12">
        <f t="shared" si="41"/>
        <v>186.80999999999995</v>
      </c>
      <c r="EW59" s="13">
        <f t="shared" si="42"/>
        <v>12.295305697088699</v>
      </c>
      <c r="EX59" s="9">
        <f t="shared" si="43"/>
        <v>199.10530569708865</v>
      </c>
      <c r="EY59" s="5">
        <f t="shared" si="44"/>
        <v>577.40538652155703</v>
      </c>
      <c r="EZ59" s="2">
        <f t="shared" si="45"/>
        <v>-99.469692304503852</v>
      </c>
      <c r="FA59" s="7">
        <f t="shared" si="46"/>
        <v>477.9356942170532</v>
      </c>
      <c r="FB59" s="32">
        <f t="shared" si="47"/>
        <v>402.87919757303564</v>
      </c>
      <c r="FC59" s="16">
        <v>1</v>
      </c>
      <c r="FD59" s="2" t="s">
        <v>30</v>
      </c>
      <c r="FE59" s="6">
        <v>9</v>
      </c>
      <c r="FF59" s="2" t="s">
        <v>46</v>
      </c>
      <c r="FG59" s="2" t="s">
        <v>5</v>
      </c>
      <c r="FH59" s="3">
        <v>44013</v>
      </c>
      <c r="FI59" s="10">
        <v>500</v>
      </c>
      <c r="FJ59" s="2">
        <v>4007.29</v>
      </c>
      <c r="FK59" s="2"/>
      <c r="FL59" s="2"/>
      <c r="FM59" s="2"/>
      <c r="FN59" s="2"/>
      <c r="FO59" s="11">
        <v>4007.29</v>
      </c>
      <c r="FP59" s="12">
        <f t="shared" si="48"/>
        <v>216.25999999999976</v>
      </c>
      <c r="FQ59" s="13">
        <f t="shared" si="49"/>
        <v>26.041735330755166</v>
      </c>
      <c r="FR59" s="14">
        <f t="shared" si="50"/>
        <v>242.30173533075492</v>
      </c>
      <c r="FS59" s="5">
        <f t="shared" si="51"/>
        <v>739.0202927588025</v>
      </c>
      <c r="FT59" s="2">
        <f t="shared" si="52"/>
        <v>-135.22574787944336</v>
      </c>
      <c r="FU59" s="7">
        <f t="shared" si="53"/>
        <v>603.79454487935914</v>
      </c>
      <c r="FV59" s="32">
        <f t="shared" si="54"/>
        <v>506.67374245239478</v>
      </c>
      <c r="FW59" s="16">
        <v>1</v>
      </c>
      <c r="FX59" s="2" t="s">
        <v>30</v>
      </c>
    </row>
    <row r="60" spans="17:180" ht="20.100000000000001" customHeight="1" x14ac:dyDescent="0.2">
      <c r="Q60" s="6">
        <v>10</v>
      </c>
      <c r="R60" s="2" t="s">
        <v>71</v>
      </c>
      <c r="S60" s="2" t="s">
        <v>72</v>
      </c>
      <c r="T60" s="3">
        <v>43830</v>
      </c>
      <c r="U60" s="35">
        <v>500</v>
      </c>
      <c r="V60" s="2">
        <v>1427.14</v>
      </c>
      <c r="W60" s="2"/>
      <c r="X60" s="2"/>
      <c r="Y60" s="2"/>
      <c r="Z60" s="2">
        <v>301.39999999999998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2">
        <v>-114.95431345041288</v>
      </c>
      <c r="AI60" s="16">
        <v>2</v>
      </c>
      <c r="AJ60" s="2" t="s">
        <v>30</v>
      </c>
      <c r="AK60" s="55">
        <v>10</v>
      </c>
      <c r="AL60" s="56" t="s">
        <v>71</v>
      </c>
      <c r="AM60" s="2" t="s">
        <v>72</v>
      </c>
      <c r="AN60" s="3">
        <v>43861</v>
      </c>
      <c r="AO60" s="35"/>
      <c r="AP60" s="8">
        <v>1427.14</v>
      </c>
      <c r="AQ60" s="8"/>
      <c r="AR60" s="2"/>
      <c r="AS60" s="2"/>
      <c r="AT60" s="2">
        <v>301.39999999999998</v>
      </c>
      <c r="AU60" s="11">
        <f t="shared" si="6"/>
        <v>1427.14</v>
      </c>
      <c r="AV60" s="59">
        <f t="shared" si="7"/>
        <v>0</v>
      </c>
      <c r="AW60" s="13">
        <f t="shared" si="8"/>
        <v>0</v>
      </c>
      <c r="AX60" s="9">
        <f t="shared" si="9"/>
        <v>0</v>
      </c>
      <c r="AY60" s="5">
        <f t="shared" si="10"/>
        <v>0</v>
      </c>
      <c r="AZ60" s="8">
        <f t="shared" si="11"/>
        <v>0</v>
      </c>
      <c r="BA60" s="7">
        <f t="shared" si="12"/>
        <v>0</v>
      </c>
      <c r="BB60" s="32">
        <f t="shared" si="13"/>
        <v>-114.95431345041288</v>
      </c>
      <c r="BC60" s="16">
        <v>2</v>
      </c>
      <c r="BD60" s="2" t="s">
        <v>30</v>
      </c>
      <c r="BE60" s="68">
        <v>10</v>
      </c>
      <c r="BF60" s="2" t="s">
        <v>71</v>
      </c>
      <c r="BG60" s="2" t="s">
        <v>72</v>
      </c>
      <c r="BH60" s="3">
        <v>43890</v>
      </c>
      <c r="BI60" s="35"/>
      <c r="BJ60" s="2">
        <v>1427.14</v>
      </c>
      <c r="BK60" s="2"/>
      <c r="BL60" s="2"/>
      <c r="BM60" s="2"/>
      <c r="BN60" s="2">
        <v>301.39999999999998</v>
      </c>
      <c r="BO60" s="11">
        <v>1427.14</v>
      </c>
      <c r="BP60" s="12">
        <f t="shared" si="14"/>
        <v>0</v>
      </c>
      <c r="BQ60" s="13">
        <f t="shared" si="15"/>
        <v>0</v>
      </c>
      <c r="BR60" s="9">
        <f t="shared" si="16"/>
        <v>0</v>
      </c>
      <c r="BS60" s="5">
        <f t="shared" si="17"/>
        <v>0</v>
      </c>
      <c r="BT60" s="2">
        <f t="shared" si="18"/>
        <v>0</v>
      </c>
      <c r="BU60" s="7">
        <f t="shared" si="19"/>
        <v>0</v>
      </c>
      <c r="BV60" s="15">
        <f t="shared" si="20"/>
        <v>-114.95431345041288</v>
      </c>
      <c r="BW60" s="16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5"/>
      <c r="CD60" s="2">
        <v>1427.14</v>
      </c>
      <c r="CE60" s="2"/>
      <c r="CF60" s="2"/>
      <c r="CG60" s="2"/>
      <c r="CH60" s="2">
        <v>301.39999999999998</v>
      </c>
      <c r="CI60" s="11">
        <f t="shared" si="21"/>
        <v>1427.14</v>
      </c>
      <c r="CJ60" s="11">
        <f t="shared" si="21"/>
        <v>0</v>
      </c>
      <c r="CK60" s="11">
        <f t="shared" si="21"/>
        <v>0</v>
      </c>
      <c r="CL60" s="11">
        <f t="shared" si="22"/>
        <v>0</v>
      </c>
      <c r="CM60" s="5">
        <f t="shared" si="23"/>
        <v>0</v>
      </c>
      <c r="CN60" s="8">
        <f t="shared" si="24"/>
        <v>0</v>
      </c>
      <c r="CO60" s="10">
        <f t="shared" si="25"/>
        <v>0</v>
      </c>
      <c r="CP60" s="81">
        <f t="shared" si="26"/>
        <v>-114.95431345041288</v>
      </c>
      <c r="CQ60" s="16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5"/>
      <c r="DA60" s="88">
        <v>1445.68</v>
      </c>
      <c r="DB60" s="2"/>
      <c r="DC60" s="2"/>
      <c r="DD60" s="2"/>
      <c r="DE60" s="2">
        <v>301.39999999999998</v>
      </c>
      <c r="DF60" s="80">
        <f t="shared" si="27"/>
        <v>1445.68</v>
      </c>
      <c r="DG60" s="12">
        <f t="shared" si="28"/>
        <v>18.539999999999964</v>
      </c>
      <c r="DH60" s="13">
        <f t="shared" si="29"/>
        <v>1.8226457240685638</v>
      </c>
      <c r="DI60" s="9">
        <f t="shared" si="30"/>
        <v>20.362645724068528</v>
      </c>
      <c r="DJ60" s="8">
        <f t="shared" si="31"/>
        <v>59.051672599798728</v>
      </c>
      <c r="DK60" s="5">
        <f t="shared" si="32"/>
        <v>59.051672599798728</v>
      </c>
      <c r="DL60" s="2">
        <f t="shared" si="33"/>
        <v>-7.324443666947448</v>
      </c>
      <c r="DM60" s="7">
        <f t="shared" si="4"/>
        <v>51.727228932851283</v>
      </c>
      <c r="DN60" s="89">
        <f t="shared" si="5"/>
        <v>-63.2270845175616</v>
      </c>
      <c r="DO60" s="16">
        <v>2</v>
      </c>
      <c r="DP60" s="2" t="s">
        <v>30</v>
      </c>
      <c r="DQ60" s="6">
        <v>10</v>
      </c>
      <c r="DR60" s="2" t="s">
        <v>71</v>
      </c>
      <c r="DS60" s="2" t="s">
        <v>72</v>
      </c>
      <c r="DT60" s="3">
        <v>43982</v>
      </c>
      <c r="DU60" s="10"/>
      <c r="DV60" s="2">
        <v>1705.64</v>
      </c>
      <c r="DW60" s="2"/>
      <c r="DX60" s="2"/>
      <c r="DY60" s="2"/>
      <c r="DZ60" s="2">
        <v>301.39999999999998</v>
      </c>
      <c r="EA60" s="11">
        <v>1705.64</v>
      </c>
      <c r="EB60" s="12">
        <f t="shared" si="34"/>
        <v>259.96000000000004</v>
      </c>
      <c r="EC60" s="13">
        <f t="shared" si="35"/>
        <v>32.93163736125959</v>
      </c>
      <c r="ED60" s="9">
        <f t="shared" si="36"/>
        <v>292.89163736125965</v>
      </c>
      <c r="EE60" s="5">
        <f t="shared" si="37"/>
        <v>849.38574834765302</v>
      </c>
      <c r="EF60" s="2">
        <f t="shared" si="38"/>
        <v>-131.69140244855637</v>
      </c>
      <c r="EG60" s="7">
        <f t="shared" si="39"/>
        <v>717.69434589909667</v>
      </c>
      <c r="EH60" s="89">
        <f t="shared" si="40"/>
        <v>654.46726138153508</v>
      </c>
      <c r="EI60" s="16">
        <v>2</v>
      </c>
      <c r="EJ60" s="2" t="s">
        <v>30</v>
      </c>
      <c r="EK60" s="6">
        <v>10</v>
      </c>
      <c r="EL60" s="2" t="s">
        <v>71</v>
      </c>
      <c r="EM60" s="2" t="s">
        <v>72</v>
      </c>
      <c r="EN60" s="3">
        <v>44013</v>
      </c>
      <c r="EO60" s="10">
        <v>1578.15</v>
      </c>
      <c r="EP60" s="2">
        <v>2300.81</v>
      </c>
      <c r="EQ60" s="2"/>
      <c r="ER60" s="2"/>
      <c r="ES60" s="2"/>
      <c r="ET60" s="2">
        <v>301.39999999999998</v>
      </c>
      <c r="EU60" s="11">
        <v>2300.81</v>
      </c>
      <c r="EV60" s="12">
        <f t="shared" si="41"/>
        <v>595.16999999999985</v>
      </c>
      <c r="EW60" s="13">
        <f t="shared" si="42"/>
        <v>39.172405608566358</v>
      </c>
      <c r="EX60" s="9">
        <f t="shared" si="43"/>
        <v>634.3424056085662</v>
      </c>
      <c r="EY60" s="5">
        <f t="shared" si="44"/>
        <v>1839.5929762648418</v>
      </c>
      <c r="EZ60" s="2">
        <f t="shared" si="45"/>
        <v>-316.90689346861279</v>
      </c>
      <c r="FA60" s="7">
        <f t="shared" si="46"/>
        <v>1522.6860827962291</v>
      </c>
      <c r="FB60" s="32">
        <f t="shared" si="47"/>
        <v>599.00334417776401</v>
      </c>
      <c r="FC60" s="16">
        <v>2</v>
      </c>
      <c r="FD60" s="2" t="s">
        <v>30</v>
      </c>
      <c r="FE60" s="6">
        <v>10</v>
      </c>
      <c r="FF60" s="2" t="s">
        <v>71</v>
      </c>
      <c r="FG60" s="2" t="s">
        <v>72</v>
      </c>
      <c r="FH60" s="3">
        <v>44013</v>
      </c>
      <c r="FI60" s="10">
        <v>2200</v>
      </c>
      <c r="FJ60" s="2">
        <v>2840.7400000000002</v>
      </c>
      <c r="FK60" s="2"/>
      <c r="FL60" s="2"/>
      <c r="FM60" s="2"/>
      <c r="FN60" s="2">
        <v>301.39999999999998</v>
      </c>
      <c r="FO60" s="11">
        <v>2840.7400000000002</v>
      </c>
      <c r="FP60" s="12">
        <f t="shared" si="48"/>
        <v>539.93000000000029</v>
      </c>
      <c r="FQ60" s="13">
        <f t="shared" si="49"/>
        <v>65.017636905274486</v>
      </c>
      <c r="FR60" s="14">
        <f t="shared" si="50"/>
        <v>604.94763690527475</v>
      </c>
      <c r="FS60" s="5">
        <f t="shared" si="51"/>
        <v>1845.0902925610878</v>
      </c>
      <c r="FT60" s="2">
        <f t="shared" si="52"/>
        <v>-337.61415912581134</v>
      </c>
      <c r="FU60" s="7">
        <f t="shared" si="53"/>
        <v>1507.4761334352766</v>
      </c>
      <c r="FV60" s="32">
        <f t="shared" si="54"/>
        <v>-93.520522386959328</v>
      </c>
      <c r="FW60" s="16">
        <v>2</v>
      </c>
      <c r="FX60" s="2" t="s">
        <v>30</v>
      </c>
    </row>
    <row r="61" spans="17:180" ht="20.100000000000001" customHeight="1" x14ac:dyDescent="0.2">
      <c r="Q61" s="6">
        <v>11</v>
      </c>
      <c r="R61" s="2" t="s">
        <v>47</v>
      </c>
      <c r="S61" s="2" t="s">
        <v>28</v>
      </c>
      <c r="T61" s="3">
        <v>43830</v>
      </c>
      <c r="U61" s="35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547.09999999999854</v>
      </c>
      <c r="AC61" s="13">
        <v>65.651999999999873</v>
      </c>
      <c r="AD61" s="9">
        <v>612.75199999999836</v>
      </c>
      <c r="AE61" s="5">
        <v>1776.9807999999953</v>
      </c>
      <c r="AF61" s="2">
        <v>-180.75813890549568</v>
      </c>
      <c r="AG61" s="7">
        <v>1596.2226610944995</v>
      </c>
      <c r="AH61" s="32">
        <v>1596.2133945476721</v>
      </c>
      <c r="AI61" s="16">
        <v>2</v>
      </c>
      <c r="AJ61" s="2" t="s">
        <v>30</v>
      </c>
      <c r="AK61" s="55">
        <v>11</v>
      </c>
      <c r="AL61" s="56" t="s">
        <v>47</v>
      </c>
      <c r="AM61" s="2" t="s">
        <v>28</v>
      </c>
      <c r="AN61" s="3">
        <v>43861</v>
      </c>
      <c r="AO61" s="35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6"/>
        <v>23299.32</v>
      </c>
      <c r="AV61" s="59">
        <f t="shared" si="7"/>
        <v>483.27000000000044</v>
      </c>
      <c r="AW61" s="13">
        <f t="shared" si="8"/>
        <v>57.992400000000075</v>
      </c>
      <c r="AX61" s="9">
        <f t="shared" si="9"/>
        <v>541.26240000000053</v>
      </c>
      <c r="AY61" s="5">
        <f t="shared" si="10"/>
        <v>1569.6609600000015</v>
      </c>
      <c r="AZ61" s="8">
        <f t="shared" si="11"/>
        <v>-167.50230682508092</v>
      </c>
      <c r="BA61" s="7">
        <f t="shared" si="12"/>
        <v>1402.1586531749206</v>
      </c>
      <c r="BB61" s="32">
        <f t="shared" si="13"/>
        <v>1402.1520477225927</v>
      </c>
      <c r="BC61" s="16">
        <v>2</v>
      </c>
      <c r="BD61" s="2" t="s">
        <v>30</v>
      </c>
      <c r="BE61" s="68">
        <v>11</v>
      </c>
      <c r="BF61" s="2" t="s">
        <v>47</v>
      </c>
      <c r="BG61" s="2" t="s">
        <v>28</v>
      </c>
      <c r="BH61" s="3">
        <v>43890</v>
      </c>
      <c r="BI61" s="35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14"/>
        <v>678.68000000000029</v>
      </c>
      <c r="BQ61" s="13">
        <f t="shared" si="15"/>
        <v>170.80433125979914</v>
      </c>
      <c r="BR61" s="9">
        <f t="shared" si="16"/>
        <v>849.48433125979943</v>
      </c>
      <c r="BS61" s="5">
        <f t="shared" si="17"/>
        <v>2463.5045606534181</v>
      </c>
      <c r="BT61" s="2">
        <f t="shared" si="18"/>
        <v>-242.50755075726173</v>
      </c>
      <c r="BU61" s="7">
        <f t="shared" si="19"/>
        <v>2220.9970098961562</v>
      </c>
      <c r="BV61" s="15">
        <f t="shared" si="20"/>
        <v>2220.989057618749</v>
      </c>
      <c r="BW61" s="16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5">
        <v>2220.9899999999998</v>
      </c>
      <c r="CD61" s="2">
        <v>23978</v>
      </c>
      <c r="CE61" s="2"/>
      <c r="CF61" s="2"/>
      <c r="CG61" s="2"/>
      <c r="CH61" s="2">
        <v>4241.21</v>
      </c>
      <c r="CI61" s="11">
        <f t="shared" si="21"/>
        <v>23978</v>
      </c>
      <c r="CJ61" s="11">
        <f t="shared" si="21"/>
        <v>678.68000000000029</v>
      </c>
      <c r="CK61" s="11">
        <f t="shared" si="21"/>
        <v>170.80433125979914</v>
      </c>
      <c r="CL61" s="11">
        <f t="shared" si="22"/>
        <v>849.48433125979943</v>
      </c>
      <c r="CM61" s="5">
        <f t="shared" si="23"/>
        <v>1837.8526087414389</v>
      </c>
      <c r="CN61" s="8">
        <f t="shared" si="24"/>
        <v>-242.50755075726175</v>
      </c>
      <c r="CO61" s="10">
        <f t="shared" si="25"/>
        <v>1595.3450579841772</v>
      </c>
      <c r="CP61" s="81">
        <f t="shared" si="26"/>
        <v>1595.3441156029264</v>
      </c>
      <c r="CQ61" s="16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5">
        <v>1595.34</v>
      </c>
      <c r="DA61" s="88">
        <v>25118.48</v>
      </c>
      <c r="DB61" s="2"/>
      <c r="DC61" s="2"/>
      <c r="DD61" s="2"/>
      <c r="DE61" s="2">
        <v>4241.21</v>
      </c>
      <c r="DF61" s="80">
        <f t="shared" si="27"/>
        <v>25118.48</v>
      </c>
      <c r="DG61" s="12">
        <f t="shared" si="28"/>
        <v>1140.4799999999996</v>
      </c>
      <c r="DH61" s="13">
        <f t="shared" si="29"/>
        <v>112.11925541454795</v>
      </c>
      <c r="DI61" s="9">
        <f t="shared" si="30"/>
        <v>1252.5992554145475</v>
      </c>
      <c r="DJ61" s="8">
        <f t="shared" si="31"/>
        <v>3632.5378407021876</v>
      </c>
      <c r="DK61" s="5">
        <f t="shared" si="32"/>
        <v>1794.6852319607488</v>
      </c>
      <c r="DL61" s="2">
        <f t="shared" si="33"/>
        <v>-222.60285446078663</v>
      </c>
      <c r="DM61" s="7">
        <f t="shared" si="4"/>
        <v>1572.0823774999621</v>
      </c>
      <c r="DN61" s="89">
        <f t="shared" si="5"/>
        <v>1572.0864931028887</v>
      </c>
      <c r="DO61" s="16">
        <v>2</v>
      </c>
      <c r="DP61" s="2" t="s">
        <v>30</v>
      </c>
      <c r="DQ61" s="6">
        <v>11</v>
      </c>
      <c r="DR61" s="2" t="s">
        <v>47</v>
      </c>
      <c r="DS61" s="2" t="s">
        <v>28</v>
      </c>
      <c r="DT61" s="3">
        <v>43982</v>
      </c>
      <c r="DU61" s="10">
        <v>1572.09</v>
      </c>
      <c r="DV61" s="2">
        <v>25690.11</v>
      </c>
      <c r="DW61" s="2"/>
      <c r="DX61" s="2"/>
      <c r="DY61" s="2"/>
      <c r="DZ61" s="2">
        <v>4241.21</v>
      </c>
      <c r="EA61" s="11">
        <v>25690.11</v>
      </c>
      <c r="EB61" s="12">
        <f t="shared" si="34"/>
        <v>571.63000000000102</v>
      </c>
      <c r="EC61" s="13">
        <f t="shared" si="35"/>
        <v>72.413878538301461</v>
      </c>
      <c r="ED61" s="9">
        <f t="shared" si="36"/>
        <v>644.04387853830247</v>
      </c>
      <c r="EE61" s="5">
        <f t="shared" si="37"/>
        <v>1867.727247761077</v>
      </c>
      <c r="EF61" s="2">
        <f t="shared" si="38"/>
        <v>-289.57822888778418</v>
      </c>
      <c r="EG61" s="7">
        <f t="shared" si="39"/>
        <v>1578.1490188732928</v>
      </c>
      <c r="EH61" s="89">
        <f t="shared" si="40"/>
        <v>1578.1455119761815</v>
      </c>
      <c r="EI61" s="16">
        <v>2</v>
      </c>
      <c r="EJ61" s="2" t="s">
        <v>30</v>
      </c>
      <c r="EK61" s="6">
        <v>11</v>
      </c>
      <c r="EL61" s="2" t="s">
        <v>47</v>
      </c>
      <c r="EM61" s="2" t="s">
        <v>28</v>
      </c>
      <c r="EN61" s="3">
        <v>44013</v>
      </c>
      <c r="EO61" s="10"/>
      <c r="EP61" s="2">
        <v>26069.95</v>
      </c>
      <c r="EQ61" s="2"/>
      <c r="ER61" s="2"/>
      <c r="ES61" s="2"/>
      <c r="ET61" s="2">
        <v>4241.21</v>
      </c>
      <c r="EU61" s="11">
        <v>26069.95</v>
      </c>
      <c r="EV61" s="12">
        <f t="shared" si="41"/>
        <v>379.84000000000015</v>
      </c>
      <c r="EW61" s="13">
        <f t="shared" si="42"/>
        <v>24.999994197217358</v>
      </c>
      <c r="EX61" s="9">
        <f t="shared" si="43"/>
        <v>404.83999419721749</v>
      </c>
      <c r="EY61" s="5">
        <f t="shared" si="44"/>
        <v>1174.0359831719306</v>
      </c>
      <c r="EZ61" s="2">
        <f t="shared" si="45"/>
        <v>-202.2513137676932</v>
      </c>
      <c r="FA61" s="7">
        <f t="shared" si="46"/>
        <v>971.78466940423743</v>
      </c>
      <c r="FB61" s="32">
        <f t="shared" si="47"/>
        <v>2549.9301813804186</v>
      </c>
      <c r="FC61" s="16">
        <v>2</v>
      </c>
      <c r="FD61" s="2" t="s">
        <v>30</v>
      </c>
      <c r="FE61" s="6">
        <v>11</v>
      </c>
      <c r="FF61" s="2" t="s">
        <v>47</v>
      </c>
      <c r="FG61" s="2" t="s">
        <v>28</v>
      </c>
      <c r="FH61" s="3">
        <v>44013</v>
      </c>
      <c r="FI61" s="10">
        <v>971.79</v>
      </c>
      <c r="FJ61" s="2">
        <v>26400.959999999999</v>
      </c>
      <c r="FK61" s="2"/>
      <c r="FL61" s="2"/>
      <c r="FM61" s="2"/>
      <c r="FN61" s="2">
        <v>4241.21</v>
      </c>
      <c r="FO61" s="11">
        <v>26400.959999999999</v>
      </c>
      <c r="FP61" s="12">
        <f t="shared" si="48"/>
        <v>331.0099999999984</v>
      </c>
      <c r="FQ61" s="13">
        <f t="shared" si="49"/>
        <v>39.859774400412633</v>
      </c>
      <c r="FR61" s="14">
        <f t="shared" si="50"/>
        <v>370.86977440041102</v>
      </c>
      <c r="FS61" s="5">
        <f t="shared" si="51"/>
        <v>1131.1528119212535</v>
      </c>
      <c r="FT61" s="2">
        <f t="shared" si="52"/>
        <v>-206.97805791905287</v>
      </c>
      <c r="FU61" s="7">
        <f t="shared" si="53"/>
        <v>924.17475400220064</v>
      </c>
      <c r="FV61" s="32">
        <f t="shared" si="54"/>
        <v>2502.3149353826193</v>
      </c>
      <c r="FW61" s="16">
        <v>2</v>
      </c>
      <c r="FX61" s="2" t="s">
        <v>30</v>
      </c>
    </row>
    <row r="62" spans="17:180" ht="20.100000000000001" customHeight="1" x14ac:dyDescent="0.2">
      <c r="Q62" s="6">
        <v>12</v>
      </c>
      <c r="R62" s="2" t="s">
        <v>48</v>
      </c>
      <c r="S62" s="2" t="s">
        <v>9</v>
      </c>
      <c r="T62" s="3">
        <v>43830</v>
      </c>
      <c r="U62" s="35"/>
      <c r="V62" s="2">
        <v>6114.71</v>
      </c>
      <c r="W62" s="2"/>
      <c r="X62" s="2"/>
      <c r="Y62" s="2"/>
      <c r="Z62" s="2"/>
      <c r="AA62" s="11">
        <v>6114.71</v>
      </c>
      <c r="AB62" s="12">
        <v>68.809999999999491</v>
      </c>
      <c r="AC62" s="13">
        <v>8.2571999999999441</v>
      </c>
      <c r="AD62" s="9">
        <v>77.067199999999431</v>
      </c>
      <c r="AE62" s="5">
        <v>223.49487999999835</v>
      </c>
      <c r="AF62" s="2">
        <v>-22.73435850500292</v>
      </c>
      <c r="AG62" s="7">
        <v>200.76052149499543</v>
      </c>
      <c r="AH62" s="32">
        <v>-1072.5438656888659</v>
      </c>
      <c r="AI62" s="16">
        <v>1</v>
      </c>
      <c r="AJ62" s="2" t="s">
        <v>30</v>
      </c>
      <c r="AK62" s="55">
        <v>12</v>
      </c>
      <c r="AL62" s="56" t="s">
        <v>48</v>
      </c>
      <c r="AM62" s="2" t="s">
        <v>9</v>
      </c>
      <c r="AN62" s="3">
        <v>43861</v>
      </c>
      <c r="AO62" s="35"/>
      <c r="AP62" s="8">
        <v>6203.79</v>
      </c>
      <c r="AQ62" s="8"/>
      <c r="AR62" s="2"/>
      <c r="AS62" s="2"/>
      <c r="AT62" s="2"/>
      <c r="AU62" s="11">
        <f t="shared" si="6"/>
        <v>6203.79</v>
      </c>
      <c r="AV62" s="59">
        <f t="shared" si="7"/>
        <v>89.079999999999927</v>
      </c>
      <c r="AW62" s="13">
        <f t="shared" si="8"/>
        <v>10.689599999999995</v>
      </c>
      <c r="AX62" s="9">
        <f t="shared" si="9"/>
        <v>99.769599999999926</v>
      </c>
      <c r="AY62" s="5">
        <f t="shared" si="10"/>
        <v>289.33183999999977</v>
      </c>
      <c r="AZ62" s="8">
        <f t="shared" si="11"/>
        <v>-30.875298470788962</v>
      </c>
      <c r="BA62" s="7">
        <f t="shared" si="12"/>
        <v>258.45654152921082</v>
      </c>
      <c r="BB62" s="32">
        <f t="shared" si="13"/>
        <v>-814.08732415965505</v>
      </c>
      <c r="BC62" s="16">
        <v>1</v>
      </c>
      <c r="BD62" s="2" t="s">
        <v>30</v>
      </c>
      <c r="BE62" s="68">
        <v>12</v>
      </c>
      <c r="BF62" s="2" t="s">
        <v>48</v>
      </c>
      <c r="BG62" s="2" t="s">
        <v>9</v>
      </c>
      <c r="BH62" s="3">
        <v>43890</v>
      </c>
      <c r="BI62" s="35"/>
      <c r="BJ62" s="2">
        <v>6386.12</v>
      </c>
      <c r="BK62" s="2"/>
      <c r="BL62" s="2"/>
      <c r="BM62" s="2"/>
      <c r="BN62" s="2"/>
      <c r="BO62" s="11">
        <v>6386.12</v>
      </c>
      <c r="BP62" s="12">
        <f t="shared" si="14"/>
        <v>182.32999999999993</v>
      </c>
      <c r="BQ62" s="13">
        <f t="shared" si="15"/>
        <v>45.887242468614296</v>
      </c>
      <c r="BR62" s="9">
        <f t="shared" si="16"/>
        <v>228.21724246861422</v>
      </c>
      <c r="BS62" s="5">
        <f t="shared" si="17"/>
        <v>661.83000315898119</v>
      </c>
      <c r="BT62" s="2">
        <f t="shared" si="18"/>
        <v>-65.150588980921043</v>
      </c>
      <c r="BU62" s="7">
        <f t="shared" si="19"/>
        <v>596.67941417806014</v>
      </c>
      <c r="BV62" s="15">
        <f t="shared" si="20"/>
        <v>-217.40790998159491</v>
      </c>
      <c r="BW62" s="16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5"/>
      <c r="CD62" s="2">
        <v>6386.12</v>
      </c>
      <c r="CE62" s="2"/>
      <c r="CF62" s="2"/>
      <c r="CG62" s="2"/>
      <c r="CH62" s="2"/>
      <c r="CI62" s="11">
        <f t="shared" si="21"/>
        <v>6386.12</v>
      </c>
      <c r="CJ62" s="11">
        <f t="shared" si="21"/>
        <v>182.32999999999993</v>
      </c>
      <c r="CK62" s="11">
        <f t="shared" si="21"/>
        <v>45.887242468614296</v>
      </c>
      <c r="CL62" s="11">
        <f t="shared" si="22"/>
        <v>228.21724246861422</v>
      </c>
      <c r="CM62" s="5">
        <f t="shared" si="23"/>
        <v>493.74619283289076</v>
      </c>
      <c r="CN62" s="8">
        <f t="shared" si="24"/>
        <v>-65.150588980921057</v>
      </c>
      <c r="CO62" s="10">
        <f t="shared" si="25"/>
        <v>428.59560385196971</v>
      </c>
      <c r="CP62" s="81">
        <f t="shared" si="26"/>
        <v>211.1876938703748</v>
      </c>
      <c r="CQ62" s="16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5"/>
      <c r="DA62" s="88">
        <v>6784.9400000000005</v>
      </c>
      <c r="DB62" s="2"/>
      <c r="DC62" s="2"/>
      <c r="DD62" s="2"/>
      <c r="DE62" s="2"/>
      <c r="DF62" s="80">
        <f t="shared" si="27"/>
        <v>6784.9400000000005</v>
      </c>
      <c r="DG62" s="12">
        <f t="shared" si="28"/>
        <v>398.82000000000062</v>
      </c>
      <c r="DH62" s="13">
        <f t="shared" si="29"/>
        <v>39.207527921954004</v>
      </c>
      <c r="DI62" s="9">
        <f t="shared" si="30"/>
        <v>438.02752792195463</v>
      </c>
      <c r="DJ62" s="8">
        <f t="shared" si="31"/>
        <v>1270.2798309736684</v>
      </c>
      <c r="DK62" s="5">
        <f t="shared" si="32"/>
        <v>776.53363814077761</v>
      </c>
      <c r="DL62" s="2">
        <f t="shared" si="33"/>
        <v>-96.316948151461261</v>
      </c>
      <c r="DM62" s="7">
        <f t="shared" si="4"/>
        <v>680.21668998931636</v>
      </c>
      <c r="DN62" s="89">
        <f t="shared" si="5"/>
        <v>891.40438385969117</v>
      </c>
      <c r="DO62" s="16">
        <v>1</v>
      </c>
      <c r="DP62" s="2" t="s">
        <v>30</v>
      </c>
      <c r="DQ62" s="6">
        <v>12</v>
      </c>
      <c r="DR62" s="2" t="s">
        <v>48</v>
      </c>
      <c r="DS62" s="2" t="s">
        <v>9</v>
      </c>
      <c r="DT62" s="3">
        <v>43982</v>
      </c>
      <c r="DU62" s="10">
        <v>2000</v>
      </c>
      <c r="DV62" s="2">
        <v>7051.49</v>
      </c>
      <c r="DW62" s="2"/>
      <c r="DX62" s="2"/>
      <c r="DY62" s="2"/>
      <c r="DZ62" s="2"/>
      <c r="EA62" s="11">
        <v>7051.49</v>
      </c>
      <c r="EB62" s="12">
        <f t="shared" si="34"/>
        <v>266.54999999999927</v>
      </c>
      <c r="EC62" s="13">
        <f t="shared" si="35"/>
        <v>33.76645614188228</v>
      </c>
      <c r="ED62" s="9">
        <f t="shared" si="36"/>
        <v>300.31645614188153</v>
      </c>
      <c r="EE62" s="5">
        <f t="shared" si="37"/>
        <v>870.91772281145643</v>
      </c>
      <c r="EF62" s="2">
        <f t="shared" si="38"/>
        <v>-135.02978659279347</v>
      </c>
      <c r="EG62" s="7">
        <f t="shared" si="39"/>
        <v>735.88793621866296</v>
      </c>
      <c r="EH62" s="89">
        <f t="shared" si="40"/>
        <v>-372.70767992164576</v>
      </c>
      <c r="EI62" s="16">
        <v>1</v>
      </c>
      <c r="EJ62" s="2" t="s">
        <v>30</v>
      </c>
      <c r="EK62" s="6">
        <v>12</v>
      </c>
      <c r="EL62" s="2" t="s">
        <v>48</v>
      </c>
      <c r="EM62" s="2" t="s">
        <v>9</v>
      </c>
      <c r="EN62" s="3">
        <v>44013</v>
      </c>
      <c r="EO62" s="10"/>
      <c r="EP62" s="2">
        <v>7296.21</v>
      </c>
      <c r="EQ62" s="2"/>
      <c r="ER62" s="2"/>
      <c r="ES62" s="2"/>
      <c r="ET62" s="2"/>
      <c r="EU62" s="11">
        <v>7296.21</v>
      </c>
      <c r="EV62" s="12">
        <f t="shared" si="41"/>
        <v>244.72000000000025</v>
      </c>
      <c r="EW62" s="13">
        <f t="shared" si="42"/>
        <v>16.106778064298219</v>
      </c>
      <c r="EX62" s="9">
        <f t="shared" si="43"/>
        <v>260.82677806429848</v>
      </c>
      <c r="EY62" s="5">
        <f t="shared" si="44"/>
        <v>756.39765638646554</v>
      </c>
      <c r="EZ62" s="2">
        <f t="shared" si="45"/>
        <v>-130.30471120795576</v>
      </c>
      <c r="FA62" s="7">
        <f t="shared" si="46"/>
        <v>626.09294517850981</v>
      </c>
      <c r="FB62" s="32">
        <f t="shared" si="47"/>
        <v>253.38526525686402</v>
      </c>
      <c r="FC62" s="16">
        <v>1</v>
      </c>
      <c r="FD62" s="2" t="s">
        <v>30</v>
      </c>
      <c r="FE62" s="6">
        <v>12</v>
      </c>
      <c r="FF62" s="2" t="s">
        <v>48</v>
      </c>
      <c r="FG62" s="2" t="s">
        <v>9</v>
      </c>
      <c r="FH62" s="3">
        <v>44013</v>
      </c>
      <c r="FI62" s="10"/>
      <c r="FJ62" s="2">
        <v>7567.56</v>
      </c>
      <c r="FK62" s="2"/>
      <c r="FL62" s="2"/>
      <c r="FM62" s="2"/>
      <c r="FN62" s="2"/>
      <c r="FO62" s="11">
        <v>7567.56</v>
      </c>
      <c r="FP62" s="12">
        <f t="shared" si="48"/>
        <v>271.35000000000036</v>
      </c>
      <c r="FQ62" s="13">
        <f t="shared" si="49"/>
        <v>32.675598270602201</v>
      </c>
      <c r="FR62" s="14">
        <f t="shared" si="50"/>
        <v>304.02559827060259</v>
      </c>
      <c r="FS62" s="5">
        <f t="shared" si="51"/>
        <v>927.27807472533789</v>
      </c>
      <c r="FT62" s="2">
        <f t="shared" si="52"/>
        <v>-169.67310962307891</v>
      </c>
      <c r="FU62" s="7">
        <f t="shared" si="53"/>
        <v>757.60496510225903</v>
      </c>
      <c r="FV62" s="32">
        <f t="shared" si="54"/>
        <v>1010.9902303591231</v>
      </c>
      <c r="FW62" s="16">
        <v>1</v>
      </c>
      <c r="FX62" s="2" t="s">
        <v>30</v>
      </c>
    </row>
    <row r="63" spans="17:180" ht="20.100000000000001" customHeight="1" x14ac:dyDescent="0.2">
      <c r="Q63" s="6">
        <v>13</v>
      </c>
      <c r="R63" s="2" t="s">
        <v>49</v>
      </c>
      <c r="S63" s="2" t="s">
        <v>8</v>
      </c>
      <c r="T63" s="3">
        <v>43830</v>
      </c>
      <c r="U63" s="35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602.22999999999593</v>
      </c>
      <c r="AC63" s="13">
        <v>72.267599999999561</v>
      </c>
      <c r="AD63" s="9">
        <v>674.49759999999549</v>
      </c>
      <c r="AE63" s="5">
        <v>1956.0430399999868</v>
      </c>
      <c r="AF63" s="2">
        <v>-198.97271795477283</v>
      </c>
      <c r="AG63" s="7">
        <v>1757.070322045214</v>
      </c>
      <c r="AH63" s="32">
        <v>-1104.9958816567425</v>
      </c>
      <c r="AI63" s="16">
        <v>1</v>
      </c>
      <c r="AJ63" s="2" t="s">
        <v>30</v>
      </c>
      <c r="AK63" s="55">
        <v>13</v>
      </c>
      <c r="AL63" s="56" t="s">
        <v>49</v>
      </c>
      <c r="AM63" s="2" t="s">
        <v>8</v>
      </c>
      <c r="AN63" s="3">
        <v>43861</v>
      </c>
      <c r="AO63" s="35"/>
      <c r="AP63" s="8">
        <v>34087.18</v>
      </c>
      <c r="AQ63" s="8"/>
      <c r="AR63" s="2"/>
      <c r="AS63" s="2"/>
      <c r="AT63" s="2"/>
      <c r="AU63" s="11">
        <f t="shared" si="6"/>
        <v>34087.18</v>
      </c>
      <c r="AV63" s="59">
        <f t="shared" si="7"/>
        <v>665.86000000000058</v>
      </c>
      <c r="AW63" s="13">
        <f t="shared" si="8"/>
        <v>79.903200000000098</v>
      </c>
      <c r="AX63" s="9">
        <f t="shared" si="9"/>
        <v>745.76320000000067</v>
      </c>
      <c r="AY63" s="5">
        <f t="shared" si="10"/>
        <v>2162.7132800000018</v>
      </c>
      <c r="AZ63" s="8">
        <f t="shared" si="11"/>
        <v>-230.78835024426999</v>
      </c>
      <c r="BA63" s="7">
        <f t="shared" si="12"/>
        <v>1931.9249297557317</v>
      </c>
      <c r="BB63" s="32">
        <f t="shared" si="13"/>
        <v>826.92904809898914</v>
      </c>
      <c r="BC63" s="16">
        <v>1</v>
      </c>
      <c r="BD63" s="2" t="s">
        <v>30</v>
      </c>
      <c r="BE63" s="68">
        <v>13</v>
      </c>
      <c r="BF63" s="2" t="s">
        <v>49</v>
      </c>
      <c r="BG63" s="2" t="s">
        <v>8</v>
      </c>
      <c r="BH63" s="3">
        <v>43890</v>
      </c>
      <c r="BI63" s="35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14"/>
        <v>597.98999999999796</v>
      </c>
      <c r="BQ63" s="13">
        <f t="shared" si="15"/>
        <v>150.49696771681337</v>
      </c>
      <c r="BR63" s="9">
        <f t="shared" si="16"/>
        <v>748.48696771681136</v>
      </c>
      <c r="BS63" s="5">
        <f t="shared" si="17"/>
        <v>2170.6122063787529</v>
      </c>
      <c r="BT63" s="2">
        <f t="shared" si="18"/>
        <v>-213.67520816487064</v>
      </c>
      <c r="BU63" s="7">
        <f t="shared" si="19"/>
        <v>1956.9369982138824</v>
      </c>
      <c r="BV63" s="15">
        <f t="shared" si="20"/>
        <v>-216.13395368712827</v>
      </c>
      <c r="BW63" s="16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5"/>
      <c r="CD63" s="2">
        <v>34685.17</v>
      </c>
      <c r="CE63" s="2"/>
      <c r="CF63" s="2"/>
      <c r="CG63" s="2"/>
      <c r="CH63" s="2"/>
      <c r="CI63" s="11">
        <f t="shared" si="21"/>
        <v>34685.17</v>
      </c>
      <c r="CJ63" s="11">
        <f t="shared" si="21"/>
        <v>597.98999999999796</v>
      </c>
      <c r="CK63" s="11">
        <f t="shared" si="21"/>
        <v>150.49696771681337</v>
      </c>
      <c r="CL63" s="11">
        <f t="shared" si="22"/>
        <v>748.48696771681136</v>
      </c>
      <c r="CM63" s="5">
        <f t="shared" si="23"/>
        <v>1619.3456142825617</v>
      </c>
      <c r="CN63" s="8">
        <f t="shared" si="24"/>
        <v>-213.67520816487064</v>
      </c>
      <c r="CO63" s="10">
        <f t="shared" si="25"/>
        <v>1405.6704061176911</v>
      </c>
      <c r="CP63" s="81">
        <f t="shared" si="26"/>
        <v>1189.5364524305628</v>
      </c>
      <c r="CQ63" s="16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5">
        <v>3000</v>
      </c>
      <c r="DA63" s="88">
        <v>35704.020000000004</v>
      </c>
      <c r="DB63" s="2"/>
      <c r="DC63" s="2"/>
      <c r="DD63" s="2"/>
      <c r="DE63" s="2"/>
      <c r="DF63" s="80">
        <f t="shared" si="27"/>
        <v>35704.020000000004</v>
      </c>
      <c r="DG63" s="12">
        <f t="shared" si="28"/>
        <v>1018.8500000000058</v>
      </c>
      <c r="DH63" s="13">
        <f t="shared" si="29"/>
        <v>100.16195231754426</v>
      </c>
      <c r="DI63" s="9">
        <f t="shared" si="30"/>
        <v>1119.0119523175501</v>
      </c>
      <c r="DJ63" s="8">
        <f t="shared" si="31"/>
        <v>3245.1346617208951</v>
      </c>
      <c r="DK63" s="5">
        <f t="shared" si="32"/>
        <v>1625.7890474383335</v>
      </c>
      <c r="DL63" s="2">
        <f t="shared" si="33"/>
        <v>-201.6539035736443</v>
      </c>
      <c r="DM63" s="7">
        <f t="shared" si="4"/>
        <v>1424.1351438646891</v>
      </c>
      <c r="DN63" s="89">
        <f t="shared" si="5"/>
        <v>-386.3284037047481</v>
      </c>
      <c r="DO63" s="16">
        <v>1</v>
      </c>
      <c r="DP63" s="2" t="s">
        <v>30</v>
      </c>
      <c r="DQ63" s="6">
        <v>13</v>
      </c>
      <c r="DR63" s="2" t="s">
        <v>49</v>
      </c>
      <c r="DS63" s="2" t="s">
        <v>8</v>
      </c>
      <c r="DT63" s="3">
        <v>43982</v>
      </c>
      <c r="DU63" s="10"/>
      <c r="DV63" s="2">
        <v>36226.020000000004</v>
      </c>
      <c r="DW63" s="2"/>
      <c r="DX63" s="2"/>
      <c r="DY63" s="2"/>
      <c r="DZ63" s="2"/>
      <c r="EA63" s="11">
        <v>36226.020000000004</v>
      </c>
      <c r="EB63" s="12">
        <f t="shared" si="34"/>
        <v>522</v>
      </c>
      <c r="EC63" s="13">
        <f t="shared" si="35"/>
        <v>66.126768358891766</v>
      </c>
      <c r="ED63" s="9">
        <f t="shared" si="36"/>
        <v>588.12676835889181</v>
      </c>
      <c r="EE63" s="5">
        <f t="shared" si="37"/>
        <v>1705.5676282407862</v>
      </c>
      <c r="EF63" s="2">
        <f t="shared" si="38"/>
        <v>-264.4364982233667</v>
      </c>
      <c r="EG63" s="7">
        <f t="shared" si="39"/>
        <v>1441.1311300174195</v>
      </c>
      <c r="EH63" s="89">
        <f t="shared" si="40"/>
        <v>1054.8027263126714</v>
      </c>
      <c r="EI63" s="16">
        <v>1</v>
      </c>
      <c r="EJ63" s="2" t="s">
        <v>30</v>
      </c>
      <c r="EK63" s="6">
        <v>13</v>
      </c>
      <c r="EL63" s="2" t="s">
        <v>49</v>
      </c>
      <c r="EM63" s="2" t="s">
        <v>8</v>
      </c>
      <c r="EN63" s="3">
        <v>44013</v>
      </c>
      <c r="EO63" s="10">
        <v>3000</v>
      </c>
      <c r="EP63" s="2">
        <v>36726</v>
      </c>
      <c r="EQ63" s="2"/>
      <c r="ER63" s="2"/>
      <c r="ES63" s="2"/>
      <c r="ET63" s="2"/>
      <c r="EU63" s="11">
        <v>36726</v>
      </c>
      <c r="EV63" s="12">
        <f t="shared" si="41"/>
        <v>499.97999999999593</v>
      </c>
      <c r="EW63" s="13">
        <f t="shared" si="42"/>
        <v>32.907269109953212</v>
      </c>
      <c r="EX63" s="9">
        <f t="shared" si="43"/>
        <v>532.8872691099491</v>
      </c>
      <c r="EY63" s="5">
        <f t="shared" si="44"/>
        <v>1545.3730804188524</v>
      </c>
      <c r="EZ63" s="2">
        <f t="shared" si="45"/>
        <v>-266.22159819284536</v>
      </c>
      <c r="FA63" s="7">
        <f t="shared" si="46"/>
        <v>1279.1514822260069</v>
      </c>
      <c r="FB63" s="32">
        <f t="shared" si="47"/>
        <v>-666.04579146132153</v>
      </c>
      <c r="FC63" s="16">
        <v>1</v>
      </c>
      <c r="FD63" s="2" t="s">
        <v>30</v>
      </c>
      <c r="FE63" s="6">
        <v>13</v>
      </c>
      <c r="FF63" s="2" t="s">
        <v>49</v>
      </c>
      <c r="FG63" s="2" t="s">
        <v>8</v>
      </c>
      <c r="FH63" s="3">
        <v>44013</v>
      </c>
      <c r="FI63" s="10"/>
      <c r="FJ63" s="2">
        <v>37192.620000000003</v>
      </c>
      <c r="FK63" s="2"/>
      <c r="FL63" s="2"/>
      <c r="FM63" s="2"/>
      <c r="FN63" s="2"/>
      <c r="FO63" s="11">
        <v>37192.620000000003</v>
      </c>
      <c r="FP63" s="12">
        <f t="shared" si="48"/>
        <v>466.62000000000262</v>
      </c>
      <c r="FQ63" s="13">
        <f t="shared" si="49"/>
        <v>56.189746324040776</v>
      </c>
      <c r="FR63" s="14">
        <f t="shared" si="50"/>
        <v>522.80974632404343</v>
      </c>
      <c r="FS63" s="5">
        <f t="shared" si="51"/>
        <v>1594.5697262883323</v>
      </c>
      <c r="FT63" s="2">
        <f t="shared" si="52"/>
        <v>-291.77396872055061</v>
      </c>
      <c r="FU63" s="7">
        <f t="shared" si="53"/>
        <v>1302.7957575677817</v>
      </c>
      <c r="FV63" s="32">
        <f t="shared" si="54"/>
        <v>636.74996610646019</v>
      </c>
      <c r="FW63" s="16">
        <v>1</v>
      </c>
      <c r="FX63" s="2" t="s">
        <v>30</v>
      </c>
    </row>
    <row r="64" spans="17:180" ht="20.100000000000001" customHeight="1" x14ac:dyDescent="0.2">
      <c r="Q64" s="6">
        <v>14</v>
      </c>
      <c r="R64" s="2" t="s">
        <v>50</v>
      </c>
      <c r="S64" s="2" t="s">
        <v>13</v>
      </c>
      <c r="T64" s="3">
        <v>43830</v>
      </c>
      <c r="U64" s="35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1.5623999999999989</v>
      </c>
      <c r="AD64" s="9">
        <v>14.58239999999998</v>
      </c>
      <c r="AE64" s="5">
        <v>42.288959999999939</v>
      </c>
      <c r="AF64" s="2">
        <v>-4.3017199205804362</v>
      </c>
      <c r="AG64" s="7">
        <v>37.9872400794195</v>
      </c>
      <c r="AH64" s="32">
        <v>-318.96417743080031</v>
      </c>
      <c r="AI64" s="16">
        <v>1</v>
      </c>
      <c r="AJ64" s="2" t="s">
        <v>30</v>
      </c>
      <c r="AK64" s="55">
        <v>14</v>
      </c>
      <c r="AL64" s="56" t="s">
        <v>50</v>
      </c>
      <c r="AM64" s="2" t="s">
        <v>13</v>
      </c>
      <c r="AN64" s="3">
        <v>43861</v>
      </c>
      <c r="AO64" s="35"/>
      <c r="AP64" s="8">
        <v>2116.9299999999998</v>
      </c>
      <c r="AQ64" s="8"/>
      <c r="AR64" s="2"/>
      <c r="AS64" s="2"/>
      <c r="AT64" s="2"/>
      <c r="AU64" s="11">
        <f t="shared" si="6"/>
        <v>2116.9299999999998</v>
      </c>
      <c r="AV64" s="59">
        <f t="shared" si="7"/>
        <v>0.51999999999998181</v>
      </c>
      <c r="AW64" s="13">
        <f t="shared" si="8"/>
        <v>6.2399999999997846E-2</v>
      </c>
      <c r="AX64" s="9">
        <f t="shared" si="9"/>
        <v>0.5823999999999796</v>
      </c>
      <c r="AY64" s="5">
        <f t="shared" si="10"/>
        <v>1.6889599999999407</v>
      </c>
      <c r="AZ64" s="8">
        <f t="shared" si="11"/>
        <v>-0.18023299511461283</v>
      </c>
      <c r="BA64" s="7">
        <f t="shared" si="12"/>
        <v>1.5087270048853278</v>
      </c>
      <c r="BB64" s="32">
        <f t="shared" si="13"/>
        <v>-317.45545042591499</v>
      </c>
      <c r="BC64" s="16">
        <v>1</v>
      </c>
      <c r="BD64" s="2" t="s">
        <v>30</v>
      </c>
      <c r="BE64" s="68">
        <v>14</v>
      </c>
      <c r="BF64" s="2" t="s">
        <v>50</v>
      </c>
      <c r="BG64" s="2" t="s">
        <v>13</v>
      </c>
      <c r="BH64" s="3">
        <v>43890</v>
      </c>
      <c r="BI64" s="35"/>
      <c r="BJ64" s="2">
        <v>2121.31</v>
      </c>
      <c r="BK64" s="2"/>
      <c r="BL64" s="2"/>
      <c r="BM64" s="2"/>
      <c r="BN64" s="2"/>
      <c r="BO64" s="11">
        <v>2121.31</v>
      </c>
      <c r="BP64" s="12">
        <f t="shared" si="14"/>
        <v>4.3800000000001091</v>
      </c>
      <c r="BQ64" s="13">
        <f t="shared" si="15"/>
        <v>1.1023206384716486</v>
      </c>
      <c r="BR64" s="9">
        <f t="shared" si="16"/>
        <v>5.4823206384717578</v>
      </c>
      <c r="BS64" s="5">
        <f t="shared" si="17"/>
        <v>15.898729851568097</v>
      </c>
      <c r="BT64" s="2">
        <f t="shared" si="18"/>
        <v>-1.5650720108399134</v>
      </c>
      <c r="BU64" s="7">
        <f t="shared" si="19"/>
        <v>14.333657840728184</v>
      </c>
      <c r="BV64" s="15">
        <f t="shared" si="20"/>
        <v>-303.12179258518682</v>
      </c>
      <c r="BW64" s="16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5"/>
      <c r="CD64" s="2">
        <v>2121.31</v>
      </c>
      <c r="CE64" s="2"/>
      <c r="CF64" s="2"/>
      <c r="CG64" s="2"/>
      <c r="CH64" s="2"/>
      <c r="CI64" s="11">
        <f t="shared" si="21"/>
        <v>2121.31</v>
      </c>
      <c r="CJ64" s="11">
        <f t="shared" si="21"/>
        <v>4.3800000000001091</v>
      </c>
      <c r="CK64" s="11">
        <f t="shared" si="21"/>
        <v>1.1023206384716486</v>
      </c>
      <c r="CL64" s="11">
        <f t="shared" si="22"/>
        <v>5.4823206384717578</v>
      </c>
      <c r="CM64" s="5">
        <f t="shared" si="23"/>
        <v>11.860957190852391</v>
      </c>
      <c r="CN64" s="8">
        <f t="shared" si="24"/>
        <v>-1.5650720108399137</v>
      </c>
      <c r="CO64" s="10">
        <f t="shared" si="25"/>
        <v>10.295885180012476</v>
      </c>
      <c r="CP64" s="81">
        <f t="shared" si="26"/>
        <v>-292.82590740517435</v>
      </c>
      <c r="CQ64" s="16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5"/>
      <c r="DA64" s="88">
        <v>2155.69</v>
      </c>
      <c r="DB64" s="2"/>
      <c r="DC64" s="2"/>
      <c r="DD64" s="2"/>
      <c r="DE64" s="2"/>
      <c r="DF64" s="80">
        <f t="shared" si="27"/>
        <v>2155.69</v>
      </c>
      <c r="DG64" s="12">
        <f t="shared" si="28"/>
        <v>34.380000000000109</v>
      </c>
      <c r="DH64" s="13">
        <f t="shared" si="29"/>
        <v>3.379857604826189</v>
      </c>
      <c r="DI64" s="9">
        <f t="shared" si="30"/>
        <v>37.759857604826301</v>
      </c>
      <c r="DJ64" s="8">
        <f t="shared" si="31"/>
        <v>109.50358705399627</v>
      </c>
      <c r="DK64" s="5">
        <f t="shared" si="32"/>
        <v>97.642629863143881</v>
      </c>
      <c r="DL64" s="2">
        <f t="shared" si="33"/>
        <v>-12.1110530902665</v>
      </c>
      <c r="DM64" s="7">
        <f t="shared" si="4"/>
        <v>85.531576772877386</v>
      </c>
      <c r="DN64" s="89">
        <f t="shared" si="5"/>
        <v>-207.29433063229698</v>
      </c>
      <c r="DO64" s="16">
        <v>1</v>
      </c>
      <c r="DP64" s="2" t="s">
        <v>30</v>
      </c>
      <c r="DQ64" s="6">
        <v>14</v>
      </c>
      <c r="DR64" s="2" t="s">
        <v>50</v>
      </c>
      <c r="DS64" s="2" t="s">
        <v>13</v>
      </c>
      <c r="DT64" s="3">
        <v>43982</v>
      </c>
      <c r="DU64" s="10"/>
      <c r="DV64" s="2">
        <v>2194.14</v>
      </c>
      <c r="DW64" s="2"/>
      <c r="DX64" s="2"/>
      <c r="DY64" s="2"/>
      <c r="DZ64" s="2"/>
      <c r="EA64" s="11">
        <v>2194.14</v>
      </c>
      <c r="EB64" s="12">
        <f t="shared" si="34"/>
        <v>38.449999999999818</v>
      </c>
      <c r="EC64" s="13">
        <f t="shared" si="35"/>
        <v>4.8708318839068507</v>
      </c>
      <c r="ED64" s="9">
        <f t="shared" si="36"/>
        <v>43.320831883906671</v>
      </c>
      <c r="EE64" s="5">
        <f t="shared" si="37"/>
        <v>125.63041246332934</v>
      </c>
      <c r="EF64" s="2">
        <f t="shared" si="38"/>
        <v>-19.478129035801533</v>
      </c>
      <c r="EG64" s="7">
        <f t="shared" si="39"/>
        <v>106.15228342752781</v>
      </c>
      <c r="EH64" s="89">
        <f t="shared" si="40"/>
        <v>-101.14204720476917</v>
      </c>
      <c r="EI64" s="16">
        <v>1</v>
      </c>
      <c r="EJ64" s="2" t="s">
        <v>30</v>
      </c>
      <c r="EK64" s="6">
        <v>14</v>
      </c>
      <c r="EL64" s="2" t="s">
        <v>50</v>
      </c>
      <c r="EM64" s="2" t="s">
        <v>13</v>
      </c>
      <c r="EN64" s="3">
        <v>44013</v>
      </c>
      <c r="EO64" s="10"/>
      <c r="EP64" s="2">
        <v>2227.3200000000002</v>
      </c>
      <c r="EQ64" s="2"/>
      <c r="ER64" s="2"/>
      <c r="ES64" s="2"/>
      <c r="ET64" s="2"/>
      <c r="EU64" s="11">
        <v>2227.3200000000002</v>
      </c>
      <c r="EV64" s="12">
        <f t="shared" si="41"/>
        <v>33.180000000000291</v>
      </c>
      <c r="EW64" s="13">
        <f t="shared" si="42"/>
        <v>2.1838137306857597</v>
      </c>
      <c r="EX64" s="9">
        <f t="shared" si="43"/>
        <v>35.363813730686047</v>
      </c>
      <c r="EY64" s="5">
        <f t="shared" si="44"/>
        <v>102.55505981898953</v>
      </c>
      <c r="EZ64" s="2">
        <f t="shared" si="45"/>
        <v>-17.667171942955235</v>
      </c>
      <c r="FA64" s="7">
        <f t="shared" si="46"/>
        <v>84.887887876034299</v>
      </c>
      <c r="FB64" s="32">
        <f t="shared" si="47"/>
        <v>-16.254159328734872</v>
      </c>
      <c r="FC64" s="16">
        <v>1</v>
      </c>
      <c r="FD64" s="2" t="s">
        <v>30</v>
      </c>
      <c r="FE64" s="6">
        <v>14</v>
      </c>
      <c r="FF64" s="2" t="s">
        <v>50</v>
      </c>
      <c r="FG64" s="2" t="s">
        <v>13</v>
      </c>
      <c r="FH64" s="3">
        <v>44013</v>
      </c>
      <c r="FI64" s="10">
        <v>1000</v>
      </c>
      <c r="FJ64" s="2">
        <v>2305.02</v>
      </c>
      <c r="FK64" s="2"/>
      <c r="FL64" s="2"/>
      <c r="FM64" s="2"/>
      <c r="FN64" s="2"/>
      <c r="FO64" s="11">
        <v>2305.02</v>
      </c>
      <c r="FP64" s="12">
        <f t="shared" si="48"/>
        <v>77.699999999999818</v>
      </c>
      <c r="FQ64" s="13">
        <f t="shared" si="49"/>
        <v>9.3565284157942941</v>
      </c>
      <c r="FR64" s="14">
        <f t="shared" si="50"/>
        <v>87.056528415794105</v>
      </c>
      <c r="FS64" s="5">
        <f t="shared" si="51"/>
        <v>265.52241166817203</v>
      </c>
      <c r="FT64" s="2">
        <f t="shared" si="52"/>
        <v>-48.585224314402737</v>
      </c>
      <c r="FU64" s="7">
        <f t="shared" si="53"/>
        <v>216.93718735376927</v>
      </c>
      <c r="FV64" s="32">
        <f t="shared" si="54"/>
        <v>-799.31697197496555</v>
      </c>
      <c r="FW64" s="16">
        <v>1</v>
      </c>
      <c r="FX64" s="2" t="s">
        <v>30</v>
      </c>
    </row>
    <row r="65" spans="17:180" ht="20.100000000000001" customHeight="1" x14ac:dyDescent="0.2">
      <c r="Q65" s="6">
        <v>15</v>
      </c>
      <c r="R65" s="2" t="s">
        <v>51</v>
      </c>
      <c r="S65" s="2" t="s">
        <v>37</v>
      </c>
      <c r="T65" s="3">
        <v>43830</v>
      </c>
      <c r="U65" s="35"/>
      <c r="V65" s="2">
        <v>17086.599999999999</v>
      </c>
      <c r="W65" s="2"/>
      <c r="X65" s="2"/>
      <c r="Y65" s="2"/>
      <c r="Z65" s="2">
        <v>888.72000000000037</v>
      </c>
      <c r="AA65" s="11">
        <v>17086.599999999999</v>
      </c>
      <c r="AB65" s="12">
        <v>257.83999999999651</v>
      </c>
      <c r="AC65" s="13">
        <v>30.940799999999602</v>
      </c>
      <c r="AD65" s="9">
        <v>288.78079999999613</v>
      </c>
      <c r="AE65" s="5">
        <v>837.46431999998879</v>
      </c>
      <c r="AF65" s="2">
        <v>-85.188591729834584</v>
      </c>
      <c r="AG65" s="7">
        <v>752.27572827015422</v>
      </c>
      <c r="AH65" s="32">
        <v>-6617.050827441125</v>
      </c>
      <c r="AI65" s="16">
        <v>2</v>
      </c>
      <c r="AJ65" s="2" t="s">
        <v>30</v>
      </c>
      <c r="AK65" s="55">
        <v>15</v>
      </c>
      <c r="AL65" s="56" t="s">
        <v>51</v>
      </c>
      <c r="AM65" s="2" t="s">
        <v>37</v>
      </c>
      <c r="AN65" s="3">
        <v>43861</v>
      </c>
      <c r="AO65" s="35"/>
      <c r="AP65" s="8">
        <v>17374.599999999999</v>
      </c>
      <c r="AQ65" s="8"/>
      <c r="AR65" s="2"/>
      <c r="AS65" s="2"/>
      <c r="AT65" s="2">
        <v>888.72000000000037</v>
      </c>
      <c r="AU65" s="11">
        <f t="shared" si="6"/>
        <v>17374.599999999999</v>
      </c>
      <c r="AV65" s="59">
        <f t="shared" si="7"/>
        <v>288</v>
      </c>
      <c r="AW65" s="13">
        <f t="shared" si="8"/>
        <v>34.560000000000016</v>
      </c>
      <c r="AX65" s="9">
        <f t="shared" si="9"/>
        <v>322.56</v>
      </c>
      <c r="AY65" s="5">
        <f t="shared" si="10"/>
        <v>935.42399999999998</v>
      </c>
      <c r="AZ65" s="8">
        <f t="shared" si="11"/>
        <v>-99.821351140404445</v>
      </c>
      <c r="BA65" s="7">
        <f t="shared" si="12"/>
        <v>835.60264885959555</v>
      </c>
      <c r="BB65" s="32">
        <f t="shared" si="13"/>
        <v>-5781.4481785815296</v>
      </c>
      <c r="BC65" s="16">
        <v>2</v>
      </c>
      <c r="BD65" s="2" t="s">
        <v>30</v>
      </c>
      <c r="BE65" s="68">
        <v>15</v>
      </c>
      <c r="BF65" s="2" t="s">
        <v>51</v>
      </c>
      <c r="BG65" s="2" t="s">
        <v>37</v>
      </c>
      <c r="BH65" s="3">
        <v>43890</v>
      </c>
      <c r="BI65" s="35"/>
      <c r="BJ65" s="2">
        <v>17663.53</v>
      </c>
      <c r="BK65" s="2"/>
      <c r="BL65" s="2"/>
      <c r="BM65" s="2"/>
      <c r="BN65" s="2">
        <v>888.72000000000037</v>
      </c>
      <c r="BO65" s="11">
        <v>17663.53</v>
      </c>
      <c r="BP65" s="12">
        <f t="shared" si="14"/>
        <v>288.93000000000029</v>
      </c>
      <c r="BQ65" s="13">
        <f t="shared" si="15"/>
        <v>72.7154114323301</v>
      </c>
      <c r="BR65" s="9">
        <f t="shared" si="16"/>
        <v>361.64541143233038</v>
      </c>
      <c r="BS65" s="5">
        <f t="shared" si="17"/>
        <v>1048.771693153758</v>
      </c>
      <c r="BT65" s="2">
        <f t="shared" si="18"/>
        <v>-103.2411543588962</v>
      </c>
      <c r="BU65" s="7">
        <f t="shared" si="19"/>
        <v>945.53053879486174</v>
      </c>
      <c r="BV65" s="15">
        <f t="shared" si="20"/>
        <v>-4835.9176397866677</v>
      </c>
      <c r="BW65" s="16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5"/>
      <c r="CD65" s="2">
        <v>17663.53</v>
      </c>
      <c r="CE65" s="2"/>
      <c r="CF65" s="2"/>
      <c r="CG65" s="2"/>
      <c r="CH65" s="2">
        <v>888.72000000000037</v>
      </c>
      <c r="CI65" s="11">
        <f t="shared" si="21"/>
        <v>17663.53</v>
      </c>
      <c r="CJ65" s="11">
        <f t="shared" si="21"/>
        <v>288.93000000000029</v>
      </c>
      <c r="CK65" s="11">
        <f t="shared" si="21"/>
        <v>72.7154114323301</v>
      </c>
      <c r="CL65" s="11">
        <f t="shared" si="22"/>
        <v>361.64541143233038</v>
      </c>
      <c r="CM65" s="5">
        <f t="shared" si="23"/>
        <v>782.41697743216866</v>
      </c>
      <c r="CN65" s="8">
        <f t="shared" si="24"/>
        <v>-103.2411543588962</v>
      </c>
      <c r="CO65" s="10">
        <f t="shared" si="25"/>
        <v>679.17582307327245</v>
      </c>
      <c r="CP65" s="81">
        <f t="shared" si="26"/>
        <v>-4156.7418167133956</v>
      </c>
      <c r="CQ65" s="16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5"/>
      <c r="DA65" s="88">
        <v>18150.96</v>
      </c>
      <c r="DB65" s="2"/>
      <c r="DC65" s="2"/>
      <c r="DD65" s="2"/>
      <c r="DE65" s="2">
        <v>888.72000000000037</v>
      </c>
      <c r="DF65" s="80">
        <f t="shared" si="27"/>
        <v>18150.96</v>
      </c>
      <c r="DG65" s="12">
        <f t="shared" si="28"/>
        <v>487.43000000000029</v>
      </c>
      <c r="DH65" s="13">
        <f t="shared" si="29"/>
        <v>47.918673424096134</v>
      </c>
      <c r="DI65" s="9">
        <f t="shared" si="30"/>
        <v>535.34867342409643</v>
      </c>
      <c r="DJ65" s="8">
        <f t="shared" si="31"/>
        <v>1552.5111529298797</v>
      </c>
      <c r="DK65" s="5">
        <f t="shared" si="32"/>
        <v>770.09417549771103</v>
      </c>
      <c r="DL65" s="2">
        <f t="shared" si="33"/>
        <v>-95.518232733285032</v>
      </c>
      <c r="DM65" s="7">
        <f t="shared" si="4"/>
        <v>674.57594276442603</v>
      </c>
      <c r="DN65" s="89">
        <f t="shared" si="5"/>
        <v>-3482.1658739489694</v>
      </c>
      <c r="DO65" s="16">
        <v>2</v>
      </c>
      <c r="DP65" s="2" t="s">
        <v>30</v>
      </c>
      <c r="DQ65" s="6">
        <v>15</v>
      </c>
      <c r="DR65" s="2" t="s">
        <v>51</v>
      </c>
      <c r="DS65" s="2" t="s">
        <v>37</v>
      </c>
      <c r="DT65" s="3">
        <v>43982</v>
      </c>
      <c r="DU65" s="10"/>
      <c r="DV65" s="2">
        <v>18558.740000000002</v>
      </c>
      <c r="DW65" s="2"/>
      <c r="DX65" s="2"/>
      <c r="DY65" s="2"/>
      <c r="DZ65" s="2">
        <v>888.72000000000037</v>
      </c>
      <c r="EA65" s="11">
        <v>18558.740000000002</v>
      </c>
      <c r="EB65" s="12">
        <f t="shared" si="34"/>
        <v>407.78000000000247</v>
      </c>
      <c r="EC65" s="13">
        <f t="shared" si="35"/>
        <v>51.65742069231618</v>
      </c>
      <c r="ED65" s="9">
        <f t="shared" si="36"/>
        <v>459.43742069231865</v>
      </c>
      <c r="EE65" s="5">
        <f t="shared" si="37"/>
        <v>1332.3685200077241</v>
      </c>
      <c r="EF65" s="2">
        <f t="shared" si="38"/>
        <v>-206.57455027878376</v>
      </c>
      <c r="EG65" s="7">
        <f t="shared" si="39"/>
        <v>1125.7939697289403</v>
      </c>
      <c r="EH65" s="89">
        <f t="shared" si="40"/>
        <v>-2356.3719042200291</v>
      </c>
      <c r="EI65" s="16">
        <v>2</v>
      </c>
      <c r="EJ65" s="2" t="s">
        <v>30</v>
      </c>
      <c r="EK65" s="6">
        <v>15</v>
      </c>
      <c r="EL65" s="2" t="s">
        <v>51</v>
      </c>
      <c r="EM65" s="2" t="s">
        <v>37</v>
      </c>
      <c r="EN65" s="3">
        <v>44013</v>
      </c>
      <c r="EO65" s="10"/>
      <c r="EP65" s="2">
        <v>18847.150000000001</v>
      </c>
      <c r="EQ65" s="2"/>
      <c r="ER65" s="2"/>
      <c r="ES65" s="2"/>
      <c r="ET65" s="2">
        <v>888.72000000000037</v>
      </c>
      <c r="EU65" s="11">
        <v>18847.150000000001</v>
      </c>
      <c r="EV65" s="12">
        <f t="shared" si="41"/>
        <v>288.40999999999985</v>
      </c>
      <c r="EW65" s="13">
        <f t="shared" si="42"/>
        <v>18.982330261213807</v>
      </c>
      <c r="EX65" s="9">
        <f t="shared" si="43"/>
        <v>307.39233026121366</v>
      </c>
      <c r="EY65" s="5">
        <f t="shared" si="44"/>
        <v>891.43775775751953</v>
      </c>
      <c r="EZ65" s="2">
        <f t="shared" si="45"/>
        <v>-153.56808499299797</v>
      </c>
      <c r="FA65" s="7">
        <f t="shared" si="46"/>
        <v>737.86967276452151</v>
      </c>
      <c r="FB65" s="32">
        <f t="shared" si="47"/>
        <v>-1618.5022314555074</v>
      </c>
      <c r="FC65" s="16">
        <v>2</v>
      </c>
      <c r="FD65" s="2" t="s">
        <v>30</v>
      </c>
      <c r="FE65" s="6">
        <v>15</v>
      </c>
      <c r="FF65" s="2" t="s">
        <v>51</v>
      </c>
      <c r="FG65" s="2" t="s">
        <v>37</v>
      </c>
      <c r="FH65" s="3">
        <v>44013</v>
      </c>
      <c r="FI65" s="10"/>
      <c r="FJ65" s="2">
        <v>19039.670000000002</v>
      </c>
      <c r="FK65" s="2"/>
      <c r="FL65" s="2"/>
      <c r="FM65" s="2"/>
      <c r="FN65" s="2">
        <v>888.72000000000037</v>
      </c>
      <c r="FO65" s="11">
        <v>19039.670000000002</v>
      </c>
      <c r="FP65" s="12">
        <f t="shared" si="48"/>
        <v>192.52000000000044</v>
      </c>
      <c r="FQ65" s="13">
        <f t="shared" si="49"/>
        <v>23.182996790331092</v>
      </c>
      <c r="FR65" s="14">
        <f t="shared" si="50"/>
        <v>215.70299679033153</v>
      </c>
      <c r="FS65" s="5">
        <f t="shared" si="51"/>
        <v>657.89414021051107</v>
      </c>
      <c r="FT65" s="2">
        <f t="shared" si="52"/>
        <v>-120.38130482636882</v>
      </c>
      <c r="FU65" s="7">
        <f t="shared" si="53"/>
        <v>537.51283538414225</v>
      </c>
      <c r="FV65" s="32">
        <f t="shared" si="54"/>
        <v>-1080.9893960713653</v>
      </c>
      <c r="FW65" s="16">
        <v>2</v>
      </c>
      <c r="FX65" s="2" t="s">
        <v>30</v>
      </c>
    </row>
    <row r="66" spans="17:180" ht="20.100000000000001" customHeight="1" x14ac:dyDescent="0.2">
      <c r="Q66" s="6">
        <v>16</v>
      </c>
      <c r="R66" s="2" t="s">
        <v>52</v>
      </c>
      <c r="S66" s="2" t="s">
        <v>94</v>
      </c>
      <c r="T66" s="3">
        <v>43830</v>
      </c>
      <c r="U66" s="35">
        <v>3000</v>
      </c>
      <c r="V66" s="2">
        <v>9970.89</v>
      </c>
      <c r="W66" s="2">
        <v>90.64</v>
      </c>
      <c r="X66" s="2">
        <v>-7969.5899999999992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43.129200000000012</v>
      </c>
      <c r="AD66" s="9">
        <v>402.53919999999988</v>
      </c>
      <c r="AE66" s="5">
        <v>1167.3636799999997</v>
      </c>
      <c r="AF66" s="2">
        <v>-118.74663261565409</v>
      </c>
      <c r="AG66" s="7">
        <v>1048.6170473843456</v>
      </c>
      <c r="AH66" s="32">
        <v>134.53707783251843</v>
      </c>
      <c r="AI66" s="16">
        <v>2</v>
      </c>
      <c r="AJ66" s="2" t="s">
        <v>30</v>
      </c>
      <c r="AK66" s="55">
        <v>16</v>
      </c>
      <c r="AL66" s="56" t="s">
        <v>52</v>
      </c>
      <c r="AM66" s="2" t="s">
        <v>94</v>
      </c>
      <c r="AN66" s="3">
        <v>43861</v>
      </c>
      <c r="AO66" s="35"/>
      <c r="AP66" s="8">
        <v>10525.08</v>
      </c>
      <c r="AQ66" s="8">
        <v>90.64</v>
      </c>
      <c r="AR66" s="2">
        <v>-7969.5899999999992</v>
      </c>
      <c r="AS66" s="2">
        <v>1067.8600000000001</v>
      </c>
      <c r="AT66" s="2"/>
      <c r="AU66" s="11">
        <f t="shared" si="6"/>
        <v>3713.9900000000002</v>
      </c>
      <c r="AV66" s="59">
        <f t="shared" si="7"/>
        <v>554.19000000000051</v>
      </c>
      <c r="AW66" s="13">
        <f t="shared" si="8"/>
        <v>66.502800000000093</v>
      </c>
      <c r="AX66" s="9">
        <f t="shared" si="9"/>
        <v>620.6928000000006</v>
      </c>
      <c r="AY66" s="5">
        <f t="shared" si="10"/>
        <v>1800.0091200000018</v>
      </c>
      <c r="AZ66" s="8">
        <f t="shared" si="11"/>
        <v>-192.08331454340555</v>
      </c>
      <c r="BA66" s="7">
        <f t="shared" si="12"/>
        <v>1607.9258054565962</v>
      </c>
      <c r="BB66" s="32">
        <f t="shared" si="13"/>
        <v>1742.4628832891146</v>
      </c>
      <c r="BC66" s="16">
        <v>2</v>
      </c>
      <c r="BD66" s="2" t="s">
        <v>30</v>
      </c>
      <c r="BE66" s="68">
        <v>16</v>
      </c>
      <c r="BF66" s="2" t="s">
        <v>52</v>
      </c>
      <c r="BG66" s="2" t="s">
        <v>94</v>
      </c>
      <c r="BH66" s="3">
        <v>43890</v>
      </c>
      <c r="BI66" s="35">
        <v>3000</v>
      </c>
      <c r="BJ66" s="2">
        <v>11205.300000000001</v>
      </c>
      <c r="BK66" s="2">
        <v>90.64</v>
      </c>
      <c r="BL66" s="2">
        <v>-7969.5899999999992</v>
      </c>
      <c r="BM66" s="2">
        <v>1067.8600000000001</v>
      </c>
      <c r="BN66" s="2"/>
      <c r="BO66" s="11">
        <v>4394.2100000000009</v>
      </c>
      <c r="BP66" s="12">
        <f t="shared" si="14"/>
        <v>680.22000000000071</v>
      </c>
      <c r="BQ66" s="13">
        <f t="shared" si="15"/>
        <v>171.19190518291484</v>
      </c>
      <c r="BR66" s="9">
        <f t="shared" si="16"/>
        <v>851.41190518291558</v>
      </c>
      <c r="BS66" s="5">
        <f t="shared" si="17"/>
        <v>2469.0945250304553</v>
      </c>
      <c r="BT66" s="2">
        <f t="shared" si="18"/>
        <v>-243.05782721769421</v>
      </c>
      <c r="BU66" s="7">
        <f t="shared" si="19"/>
        <v>2226.0366978127613</v>
      </c>
      <c r="BV66" s="15">
        <f t="shared" si="20"/>
        <v>968.49958110187595</v>
      </c>
      <c r="BW66" s="16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5"/>
      <c r="CD66" s="2">
        <v>11205.300000000001</v>
      </c>
      <c r="CE66" s="2">
        <v>90.64</v>
      </c>
      <c r="CF66" s="2">
        <v>-7969.5899999999992</v>
      </c>
      <c r="CG66" s="2">
        <v>1067.8600000000001</v>
      </c>
      <c r="CH66" s="2"/>
      <c r="CI66" s="11">
        <f t="shared" si="21"/>
        <v>4394.2100000000009</v>
      </c>
      <c r="CJ66" s="11">
        <f t="shared" si="21"/>
        <v>680.22000000000071</v>
      </c>
      <c r="CK66" s="11">
        <f t="shared" si="21"/>
        <v>171.19190518291484</v>
      </c>
      <c r="CL66" s="11">
        <f t="shared" si="22"/>
        <v>851.41190518291558</v>
      </c>
      <c r="CM66" s="5">
        <f t="shared" si="23"/>
        <v>1842.0228996258952</v>
      </c>
      <c r="CN66" s="8">
        <f t="shared" si="24"/>
        <v>-243.05782721769421</v>
      </c>
      <c r="CO66" s="10">
        <f t="shared" si="25"/>
        <v>1598.965072408201</v>
      </c>
      <c r="CP66" s="81">
        <f t="shared" si="26"/>
        <v>2567.4646535100769</v>
      </c>
      <c r="CQ66" s="16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5">
        <v>3000</v>
      </c>
      <c r="DA66" s="88">
        <v>12258.42</v>
      </c>
      <c r="DB66" s="2">
        <v>90.64</v>
      </c>
      <c r="DC66" s="2">
        <v>-7969.5899999999992</v>
      </c>
      <c r="DD66" s="2">
        <v>1067.8600000000001</v>
      </c>
      <c r="DE66" s="2"/>
      <c r="DF66" s="80">
        <f t="shared" si="27"/>
        <v>5447.33</v>
      </c>
      <c r="DG66" s="12">
        <f t="shared" si="28"/>
        <v>1053.119999999999</v>
      </c>
      <c r="DH66" s="13">
        <f t="shared" si="29"/>
        <v>103.53099595097561</v>
      </c>
      <c r="DI66" s="9">
        <f t="shared" si="30"/>
        <v>1156.6509959509747</v>
      </c>
      <c r="DJ66" s="8">
        <f t="shared" si="31"/>
        <v>3354.2878882578266</v>
      </c>
      <c r="DK66" s="5">
        <f t="shared" si="32"/>
        <v>1512.2649886319314</v>
      </c>
      <c r="DL66" s="2">
        <f t="shared" si="33"/>
        <v>-187.57300565893297</v>
      </c>
      <c r="DM66" s="7">
        <f t="shared" si="4"/>
        <v>1324.6919829729984</v>
      </c>
      <c r="DN66" s="89">
        <f t="shared" si="5"/>
        <v>892.15663648307532</v>
      </c>
      <c r="DO66" s="16">
        <v>2</v>
      </c>
      <c r="DP66" s="2" t="s">
        <v>30</v>
      </c>
      <c r="DQ66" s="6">
        <v>16</v>
      </c>
      <c r="DR66" s="2" t="s">
        <v>52</v>
      </c>
      <c r="DS66" s="2" t="s">
        <v>94</v>
      </c>
      <c r="DT66" s="3">
        <v>43982</v>
      </c>
      <c r="DU66" s="10"/>
      <c r="DV66" s="2">
        <v>12561.01</v>
      </c>
      <c r="DW66" s="2">
        <v>90.64</v>
      </c>
      <c r="DX66" s="2">
        <v>-7969.5899999999992</v>
      </c>
      <c r="DY66" s="2">
        <v>1067.8600000000001</v>
      </c>
      <c r="DZ66" s="2"/>
      <c r="EA66" s="11">
        <v>5749.92</v>
      </c>
      <c r="EB66" s="12">
        <f t="shared" si="34"/>
        <v>302.59000000000015</v>
      </c>
      <c r="EC66" s="13">
        <f t="shared" si="35"/>
        <v>38.331990110569095</v>
      </c>
      <c r="ED66" s="9">
        <f t="shared" si="36"/>
        <v>340.92199011056925</v>
      </c>
      <c r="EE66" s="5">
        <f t="shared" si="37"/>
        <v>988.67377132065076</v>
      </c>
      <c r="EF66" s="2">
        <f t="shared" si="38"/>
        <v>-153.28704980346467</v>
      </c>
      <c r="EG66" s="7">
        <f t="shared" si="39"/>
        <v>835.38672151718606</v>
      </c>
      <c r="EH66" s="89">
        <f t="shared" si="40"/>
        <v>1727.5433580002614</v>
      </c>
      <c r="EI66" s="16">
        <v>2</v>
      </c>
      <c r="EJ66" s="2" t="s">
        <v>30</v>
      </c>
      <c r="EK66" s="6">
        <v>16</v>
      </c>
      <c r="EL66" s="2" t="s">
        <v>52</v>
      </c>
      <c r="EM66" s="2" t="s">
        <v>94</v>
      </c>
      <c r="EN66" s="3">
        <v>44013</v>
      </c>
      <c r="EO66" s="10">
        <v>3000</v>
      </c>
      <c r="EP66" s="2">
        <v>12617.64</v>
      </c>
      <c r="EQ66" s="2">
        <v>90.64</v>
      </c>
      <c r="ER66" s="2">
        <v>-7969.5899999999992</v>
      </c>
      <c r="ES66" s="2">
        <v>1067.8600000000001</v>
      </c>
      <c r="ET66" s="2"/>
      <c r="EU66" s="11">
        <v>5806.5499999999993</v>
      </c>
      <c r="EV66" s="12">
        <f t="shared" si="41"/>
        <v>56.6299999999992</v>
      </c>
      <c r="EW66" s="13">
        <f t="shared" si="42"/>
        <v>3.7272263884488166</v>
      </c>
      <c r="EX66" s="9">
        <f t="shared" si="43"/>
        <v>60.357226388448019</v>
      </c>
      <c r="EY66" s="5">
        <f t="shared" si="44"/>
        <v>175.03595652649926</v>
      </c>
      <c r="EZ66" s="2">
        <f t="shared" si="45"/>
        <v>-30.15346434989549</v>
      </c>
      <c r="FA66" s="7">
        <f t="shared" si="46"/>
        <v>144.88249217660376</v>
      </c>
      <c r="FB66" s="32">
        <f t="shared" si="47"/>
        <v>-1127.5741498231348</v>
      </c>
      <c r="FC66" s="16">
        <v>2</v>
      </c>
      <c r="FD66" s="2" t="s">
        <v>30</v>
      </c>
      <c r="FE66" s="6">
        <v>16</v>
      </c>
      <c r="FF66" s="2" t="s">
        <v>52</v>
      </c>
      <c r="FG66" s="2" t="s">
        <v>94</v>
      </c>
      <c r="FH66" s="3">
        <v>44013</v>
      </c>
      <c r="FI66" s="10">
        <v>3000</v>
      </c>
      <c r="FJ66" s="2">
        <v>12708.73</v>
      </c>
      <c r="FK66" s="2">
        <v>90.64</v>
      </c>
      <c r="FL66" s="2">
        <v>-7969.5899999999992</v>
      </c>
      <c r="FM66" s="2">
        <v>1067.8600000000001</v>
      </c>
      <c r="FN66" s="2"/>
      <c r="FO66" s="11">
        <v>5897.6399999999994</v>
      </c>
      <c r="FP66" s="12">
        <f t="shared" si="48"/>
        <v>91.090000000000146</v>
      </c>
      <c r="FQ66" s="13">
        <f t="shared" si="49"/>
        <v>10.968934020523882</v>
      </c>
      <c r="FR66" s="14">
        <f t="shared" si="50"/>
        <v>102.05893402052402</v>
      </c>
      <c r="FS66" s="5">
        <f t="shared" si="51"/>
        <v>311.27974876259822</v>
      </c>
      <c r="FT66" s="2">
        <f t="shared" si="52"/>
        <v>-56.957890383513025</v>
      </c>
      <c r="FU66" s="7">
        <f t="shared" si="53"/>
        <v>254.3218583790852</v>
      </c>
      <c r="FV66" s="32">
        <f t="shared" si="54"/>
        <v>-3873.2522914440492</v>
      </c>
      <c r="FW66" s="16">
        <v>2</v>
      </c>
      <c r="FX66" s="2" t="s">
        <v>30</v>
      </c>
    </row>
    <row r="67" spans="17:180" ht="20.100000000000001" customHeight="1" x14ac:dyDescent="0.2">
      <c r="Q67" s="6">
        <v>17</v>
      </c>
      <c r="R67" s="2" t="s">
        <v>91</v>
      </c>
      <c r="S67" s="2" t="s">
        <v>89</v>
      </c>
      <c r="T67" s="3">
        <v>43830</v>
      </c>
      <c r="U67" s="35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2">
        <v>-831.66013229039334</v>
      </c>
      <c r="AI67" s="16">
        <v>2</v>
      </c>
      <c r="AJ67" s="2" t="s">
        <v>30</v>
      </c>
      <c r="AK67" s="55">
        <v>17</v>
      </c>
      <c r="AL67" s="56" t="s">
        <v>91</v>
      </c>
      <c r="AM67" s="2" t="s">
        <v>89</v>
      </c>
      <c r="AN67" s="3">
        <v>43861</v>
      </c>
      <c r="AO67" s="35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6"/>
        <v>1890.17</v>
      </c>
      <c r="AV67" s="59">
        <f t="shared" si="7"/>
        <v>0</v>
      </c>
      <c r="AW67" s="13">
        <f t="shared" si="8"/>
        <v>0</v>
      </c>
      <c r="AX67" s="9">
        <f t="shared" si="9"/>
        <v>0</v>
      </c>
      <c r="AY67" s="5">
        <f t="shared" si="10"/>
        <v>0</v>
      </c>
      <c r="AZ67" s="8">
        <f t="shared" si="11"/>
        <v>0</v>
      </c>
      <c r="BA67" s="7">
        <f t="shared" si="12"/>
        <v>0</v>
      </c>
      <c r="BB67" s="32">
        <f t="shared" si="13"/>
        <v>-831.66013229039334</v>
      </c>
      <c r="BC67" s="16">
        <v>2</v>
      </c>
      <c r="BD67" s="2" t="s">
        <v>30</v>
      </c>
      <c r="BE67" s="68">
        <v>17</v>
      </c>
      <c r="BF67" s="2" t="s">
        <v>91</v>
      </c>
      <c r="BG67" s="2" t="s">
        <v>89</v>
      </c>
      <c r="BH67" s="3">
        <v>43890</v>
      </c>
      <c r="BI67" s="35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14"/>
        <v>0</v>
      </c>
      <c r="BQ67" s="13">
        <f t="shared" si="15"/>
        <v>0</v>
      </c>
      <c r="BR67" s="9">
        <f t="shared" si="16"/>
        <v>0</v>
      </c>
      <c r="BS67" s="5">
        <f t="shared" si="17"/>
        <v>0</v>
      </c>
      <c r="BT67" s="2">
        <f t="shared" si="18"/>
        <v>0</v>
      </c>
      <c r="BU67" s="7">
        <f t="shared" si="19"/>
        <v>0</v>
      </c>
      <c r="BV67" s="15">
        <f t="shared" si="20"/>
        <v>-831.66013229039334</v>
      </c>
      <c r="BW67" s="16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5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21"/>
        <v>1890.17</v>
      </c>
      <c r="CJ67" s="11">
        <f t="shared" si="21"/>
        <v>0</v>
      </c>
      <c r="CK67" s="11">
        <f t="shared" si="21"/>
        <v>0</v>
      </c>
      <c r="CL67" s="11">
        <f t="shared" si="22"/>
        <v>0</v>
      </c>
      <c r="CM67" s="5">
        <f t="shared" si="23"/>
        <v>0</v>
      </c>
      <c r="CN67" s="8">
        <f t="shared" si="24"/>
        <v>0</v>
      </c>
      <c r="CO67" s="10">
        <f t="shared" si="25"/>
        <v>0</v>
      </c>
      <c r="CP67" s="81">
        <f t="shared" si="26"/>
        <v>-831.66013229039334</v>
      </c>
      <c r="CQ67" s="16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5"/>
      <c r="DA67" s="88">
        <v>7797.1</v>
      </c>
      <c r="DB67" s="2">
        <v>5.01</v>
      </c>
      <c r="DC67" s="2">
        <v>-5890.88</v>
      </c>
      <c r="DD67" s="2"/>
      <c r="DE67" s="2"/>
      <c r="DF67" s="80">
        <f t="shared" si="27"/>
        <v>1911.2300000000005</v>
      </c>
      <c r="DG67" s="12">
        <f t="shared" si="28"/>
        <v>21.0600000000004</v>
      </c>
      <c r="DH67" s="13">
        <f t="shared" si="29"/>
        <v>2.0703839778254993</v>
      </c>
      <c r="DI67" s="9">
        <f t="shared" si="30"/>
        <v>23.1303839778259</v>
      </c>
      <c r="DJ67" s="8">
        <f t="shared" si="31"/>
        <v>67.07811353569511</v>
      </c>
      <c r="DK67" s="5">
        <f t="shared" si="32"/>
        <v>67.07811353569511</v>
      </c>
      <c r="DL67" s="2">
        <f t="shared" si="33"/>
        <v>-8.3199991168239755</v>
      </c>
      <c r="DM67" s="7">
        <f t="shared" si="4"/>
        <v>58.758114418871131</v>
      </c>
      <c r="DN67" s="89">
        <f t="shared" si="5"/>
        <v>-772.90201787152216</v>
      </c>
      <c r="DO67" s="16">
        <v>2</v>
      </c>
      <c r="DP67" s="2" t="s">
        <v>30</v>
      </c>
      <c r="DQ67" s="6">
        <v>17</v>
      </c>
      <c r="DR67" s="2" t="s">
        <v>91</v>
      </c>
      <c r="DS67" s="2" t="s">
        <v>89</v>
      </c>
      <c r="DT67" s="3">
        <v>43982</v>
      </c>
      <c r="DU67" s="10">
        <v>2000</v>
      </c>
      <c r="DV67" s="2">
        <v>7956.97</v>
      </c>
      <c r="DW67" s="2">
        <v>5.01</v>
      </c>
      <c r="DX67" s="2">
        <v>-5890.88</v>
      </c>
      <c r="DY67" s="2"/>
      <c r="DZ67" s="2"/>
      <c r="EA67" s="11">
        <v>2071.1000000000004</v>
      </c>
      <c r="EB67" s="12">
        <f t="shared" si="34"/>
        <v>159.86999999999989</v>
      </c>
      <c r="EC67" s="13">
        <f t="shared" si="35"/>
        <v>20.252272907157124</v>
      </c>
      <c r="ED67" s="9">
        <f t="shared" si="36"/>
        <v>180.12227290715703</v>
      </c>
      <c r="EE67" s="5">
        <f t="shared" si="37"/>
        <v>522.35459143075536</v>
      </c>
      <c r="EF67" s="2">
        <f t="shared" si="38"/>
        <v>-80.987476955880467</v>
      </c>
      <c r="EG67" s="7">
        <f t="shared" si="39"/>
        <v>441.36711447487488</v>
      </c>
      <c r="EH67" s="89">
        <f t="shared" si="40"/>
        <v>-2331.5349033966472</v>
      </c>
      <c r="EI67" s="16">
        <v>2</v>
      </c>
      <c r="EJ67" s="2" t="s">
        <v>30</v>
      </c>
      <c r="EK67" s="6">
        <v>17</v>
      </c>
      <c r="EL67" s="2" t="s">
        <v>91</v>
      </c>
      <c r="EM67" s="2" t="s">
        <v>89</v>
      </c>
      <c r="EN67" s="3">
        <v>44013</v>
      </c>
      <c r="EO67" s="10"/>
      <c r="EP67" s="2">
        <v>8064.42</v>
      </c>
      <c r="EQ67" s="2">
        <v>5.01</v>
      </c>
      <c r="ER67" s="2">
        <v>-5890.88</v>
      </c>
      <c r="ES67" s="2"/>
      <c r="ET67" s="2"/>
      <c r="EU67" s="11">
        <v>2178.5500000000002</v>
      </c>
      <c r="EV67" s="12">
        <f t="shared" si="41"/>
        <v>107.44999999999982</v>
      </c>
      <c r="EW67" s="13">
        <f t="shared" si="42"/>
        <v>7.0720550139295479</v>
      </c>
      <c r="EX67" s="9">
        <f t="shared" si="43"/>
        <v>114.52205501392936</v>
      </c>
      <c r="EY67" s="5">
        <f t="shared" si="44"/>
        <v>332.11395954039511</v>
      </c>
      <c r="EZ67" s="2">
        <f t="shared" si="45"/>
        <v>-57.213309984042198</v>
      </c>
      <c r="FA67" s="7">
        <f t="shared" si="46"/>
        <v>274.9006495563529</v>
      </c>
      <c r="FB67" s="32">
        <f t="shared" si="47"/>
        <v>-2056.6342538402941</v>
      </c>
      <c r="FC67" s="16">
        <v>2</v>
      </c>
      <c r="FD67" s="2" t="s">
        <v>30</v>
      </c>
      <c r="FE67" s="6">
        <v>17</v>
      </c>
      <c r="FF67" s="2" t="s">
        <v>91</v>
      </c>
      <c r="FG67" s="2" t="s">
        <v>89</v>
      </c>
      <c r="FH67" s="3">
        <v>44013</v>
      </c>
      <c r="FI67" s="10"/>
      <c r="FJ67" s="2">
        <v>8140.9400000000005</v>
      </c>
      <c r="FK67" s="2">
        <v>5.01</v>
      </c>
      <c r="FL67" s="2">
        <v>-5890.88</v>
      </c>
      <c r="FM67" s="2"/>
      <c r="FN67" s="2"/>
      <c r="FO67" s="11">
        <v>2255.0700000000006</v>
      </c>
      <c r="FP67" s="12">
        <f t="shared" si="48"/>
        <v>76.520000000000437</v>
      </c>
      <c r="FQ67" s="13">
        <f t="shared" si="49"/>
        <v>9.2144344192610692</v>
      </c>
      <c r="FR67" s="14">
        <f t="shared" si="50"/>
        <v>85.734434419261504</v>
      </c>
      <c r="FS67" s="5">
        <f t="shared" si="51"/>
        <v>261.49002497874756</v>
      </c>
      <c r="FT67" s="2">
        <f t="shared" si="52"/>
        <v>-47.847379208984904</v>
      </c>
      <c r="FU67" s="7">
        <f t="shared" si="53"/>
        <v>213.64264576976265</v>
      </c>
      <c r="FV67" s="32">
        <f t="shared" si="54"/>
        <v>-1842.9916080705316</v>
      </c>
      <c r="FW67" s="16">
        <v>2</v>
      </c>
      <c r="FX67" s="2" t="s">
        <v>30</v>
      </c>
    </row>
    <row r="68" spans="17:180" ht="20.100000000000001" customHeight="1" x14ac:dyDescent="0.2">
      <c r="Q68" s="6">
        <v>18</v>
      </c>
      <c r="R68" s="2" t="s">
        <v>53</v>
      </c>
      <c r="S68" s="2" t="s">
        <v>81</v>
      </c>
      <c r="T68" s="3">
        <v>43830</v>
      </c>
      <c r="U68" s="35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2">
        <v>496.47733657354502</v>
      </c>
      <c r="AI68" s="16">
        <v>2</v>
      </c>
      <c r="AJ68" s="2" t="s">
        <v>30</v>
      </c>
      <c r="AK68" s="55">
        <v>18</v>
      </c>
      <c r="AL68" s="56" t="s">
        <v>53</v>
      </c>
      <c r="AM68" s="2" t="s">
        <v>81</v>
      </c>
      <c r="AN68" s="3">
        <v>43861</v>
      </c>
      <c r="AO68" s="35"/>
      <c r="AP68" s="8">
        <v>239.64000000000001</v>
      </c>
      <c r="AQ68" s="8"/>
      <c r="AR68" s="2"/>
      <c r="AS68" s="2">
        <v>1556.52</v>
      </c>
      <c r="AT68" s="2"/>
      <c r="AU68" s="11">
        <f t="shared" si="6"/>
        <v>1796.16</v>
      </c>
      <c r="AV68" s="59">
        <f t="shared" si="7"/>
        <v>0</v>
      </c>
      <c r="AW68" s="13">
        <f t="shared" si="8"/>
        <v>0</v>
      </c>
      <c r="AX68" s="9">
        <f t="shared" si="9"/>
        <v>0</v>
      </c>
      <c r="AY68" s="5">
        <f t="shared" si="10"/>
        <v>0</v>
      </c>
      <c r="AZ68" s="8">
        <f t="shared" si="11"/>
        <v>0</v>
      </c>
      <c r="BA68" s="7">
        <f t="shared" si="12"/>
        <v>0</v>
      </c>
      <c r="BB68" s="32">
        <f t="shared" si="13"/>
        <v>496.47733657354502</v>
      </c>
      <c r="BC68" s="16">
        <v>2</v>
      </c>
      <c r="BD68" s="2" t="s">
        <v>30</v>
      </c>
      <c r="BE68" s="68">
        <v>18</v>
      </c>
      <c r="BF68" s="2" t="s">
        <v>53</v>
      </c>
      <c r="BG68" s="2" t="s">
        <v>81</v>
      </c>
      <c r="BH68" s="3">
        <v>43890</v>
      </c>
      <c r="BI68" s="35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14"/>
        <v>0</v>
      </c>
      <c r="BQ68" s="13">
        <f t="shared" si="15"/>
        <v>0</v>
      </c>
      <c r="BR68" s="9">
        <f t="shared" si="16"/>
        <v>0</v>
      </c>
      <c r="BS68" s="5">
        <f t="shared" si="17"/>
        <v>0</v>
      </c>
      <c r="BT68" s="2">
        <f t="shared" si="18"/>
        <v>0</v>
      </c>
      <c r="BU68" s="7">
        <f t="shared" si="19"/>
        <v>0</v>
      </c>
      <c r="BV68" s="15">
        <f t="shared" si="20"/>
        <v>496.47733657354502</v>
      </c>
      <c r="BW68" s="16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5"/>
      <c r="CD68" s="2">
        <v>239.64000000000001</v>
      </c>
      <c r="CE68" s="2"/>
      <c r="CF68" s="2"/>
      <c r="CG68" s="2">
        <v>1556.52</v>
      </c>
      <c r="CH68" s="2"/>
      <c r="CI68" s="11">
        <f t="shared" si="21"/>
        <v>1796.16</v>
      </c>
      <c r="CJ68" s="11">
        <f t="shared" si="21"/>
        <v>0</v>
      </c>
      <c r="CK68" s="11">
        <f t="shared" si="21"/>
        <v>0</v>
      </c>
      <c r="CL68" s="11">
        <f t="shared" si="22"/>
        <v>0</v>
      </c>
      <c r="CM68" s="5">
        <f t="shared" si="23"/>
        <v>0</v>
      </c>
      <c r="CN68" s="8">
        <f t="shared" si="24"/>
        <v>0</v>
      </c>
      <c r="CO68" s="10">
        <f t="shared" si="25"/>
        <v>0</v>
      </c>
      <c r="CP68" s="81">
        <f t="shared" si="26"/>
        <v>496.47733657354502</v>
      </c>
      <c r="CQ68" s="16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5"/>
      <c r="DA68" s="88">
        <v>252.66</v>
      </c>
      <c r="DB68" s="2"/>
      <c r="DC68" s="2"/>
      <c r="DD68" s="2">
        <v>1556.52</v>
      </c>
      <c r="DE68" s="2"/>
      <c r="DF68" s="80">
        <f t="shared" si="27"/>
        <v>1809.18</v>
      </c>
      <c r="DG68" s="12">
        <f t="shared" si="28"/>
        <v>13.019999999999982</v>
      </c>
      <c r="DH68" s="13">
        <f t="shared" si="29"/>
        <v>1.2799809777439437</v>
      </c>
      <c r="DI68" s="9">
        <f t="shared" si="30"/>
        <v>14.299980977743925</v>
      </c>
      <c r="DJ68" s="8">
        <f t="shared" si="31"/>
        <v>41.469944835457383</v>
      </c>
      <c r="DK68" s="5">
        <f t="shared" si="32"/>
        <v>41.469944835457383</v>
      </c>
      <c r="DL68" s="2">
        <f t="shared" si="33"/>
        <v>-5.1437031576944889</v>
      </c>
      <c r="DM68" s="7">
        <f t="shared" si="4"/>
        <v>36.326241677762894</v>
      </c>
      <c r="DN68" s="89">
        <f t="shared" si="5"/>
        <v>532.80357825130795</v>
      </c>
      <c r="DO68" s="16">
        <v>2</v>
      </c>
      <c r="DP68" s="2" t="s">
        <v>30</v>
      </c>
      <c r="DQ68" s="6">
        <v>18</v>
      </c>
      <c r="DR68" s="2" t="s">
        <v>53</v>
      </c>
      <c r="DS68" s="2" t="s">
        <v>81</v>
      </c>
      <c r="DT68" s="3">
        <v>43982</v>
      </c>
      <c r="DU68" s="10"/>
      <c r="DV68" s="2">
        <v>319.35000000000002</v>
      </c>
      <c r="DW68" s="2"/>
      <c r="DX68" s="2"/>
      <c r="DY68" s="2">
        <v>1556.52</v>
      </c>
      <c r="DZ68" s="2"/>
      <c r="EA68" s="11">
        <v>1875.87</v>
      </c>
      <c r="EB68" s="12">
        <f t="shared" si="34"/>
        <v>66.689999999999827</v>
      </c>
      <c r="EC68" s="13">
        <f t="shared" si="35"/>
        <v>8.4482647161963218</v>
      </c>
      <c r="ED68" s="9">
        <f t="shared" si="36"/>
        <v>75.138264716196147</v>
      </c>
      <c r="EE68" s="5">
        <f t="shared" si="37"/>
        <v>217.90096767696883</v>
      </c>
      <c r="EF68" s="2">
        <f t="shared" si="38"/>
        <v>-33.784042273019693</v>
      </c>
      <c r="EG68" s="7">
        <f t="shared" si="39"/>
        <v>184.11692540394915</v>
      </c>
      <c r="EH68" s="89">
        <f t="shared" si="40"/>
        <v>716.92050365525711</v>
      </c>
      <c r="EI68" s="16">
        <v>2</v>
      </c>
      <c r="EJ68" s="2" t="s">
        <v>30</v>
      </c>
      <c r="EK68" s="6">
        <v>18</v>
      </c>
      <c r="EL68" s="2" t="s">
        <v>53</v>
      </c>
      <c r="EM68" s="2" t="s">
        <v>81</v>
      </c>
      <c r="EN68" s="3">
        <v>44013</v>
      </c>
      <c r="EO68" s="10"/>
      <c r="EP68" s="2">
        <v>381.3</v>
      </c>
      <c r="EQ68" s="2"/>
      <c r="ER68" s="2"/>
      <c r="ES68" s="2">
        <v>1556.52</v>
      </c>
      <c r="ET68" s="2"/>
      <c r="EU68" s="11">
        <v>1937.82</v>
      </c>
      <c r="EV68" s="12">
        <f t="shared" si="41"/>
        <v>61.950000000000045</v>
      </c>
      <c r="EW68" s="13">
        <f t="shared" si="42"/>
        <v>4.0773737376727457</v>
      </c>
      <c r="EX68" s="9">
        <f t="shared" si="43"/>
        <v>66.027373737672789</v>
      </c>
      <c r="EY68" s="5">
        <f t="shared" si="44"/>
        <v>191.47938383925108</v>
      </c>
      <c r="EZ68" s="2">
        <f t="shared" si="45"/>
        <v>-32.98617546311236</v>
      </c>
      <c r="FA68" s="7">
        <f t="shared" si="46"/>
        <v>158.49320837613874</v>
      </c>
      <c r="FB68" s="32">
        <f t="shared" si="47"/>
        <v>875.4137120313959</v>
      </c>
      <c r="FC68" s="16">
        <v>2</v>
      </c>
      <c r="FD68" s="2" t="s">
        <v>30</v>
      </c>
      <c r="FE68" s="6">
        <v>18</v>
      </c>
      <c r="FF68" s="2" t="s">
        <v>53</v>
      </c>
      <c r="FG68" s="2" t="s">
        <v>81</v>
      </c>
      <c r="FH68" s="3">
        <v>44013</v>
      </c>
      <c r="FI68" s="10">
        <v>1100</v>
      </c>
      <c r="FJ68" s="2">
        <v>451.12</v>
      </c>
      <c r="FK68" s="2"/>
      <c r="FL68" s="2"/>
      <c r="FM68" s="2">
        <v>1556.52</v>
      </c>
      <c r="FN68" s="2"/>
      <c r="FO68" s="11">
        <v>2007.6399999999999</v>
      </c>
      <c r="FP68" s="12">
        <f t="shared" si="48"/>
        <v>69.819999999999936</v>
      </c>
      <c r="FQ68" s="13">
        <f t="shared" si="49"/>
        <v>8.407629523690586</v>
      </c>
      <c r="FR68" s="14">
        <f t="shared" si="50"/>
        <v>78.227629523690524</v>
      </c>
      <c r="FS68" s="5">
        <f t="shared" si="51"/>
        <v>238.59427004725609</v>
      </c>
      <c r="FT68" s="2">
        <f t="shared" si="52"/>
        <v>-43.657919712118456</v>
      </c>
      <c r="FU68" s="7">
        <f t="shared" si="53"/>
        <v>194.93635033513763</v>
      </c>
      <c r="FV68" s="32">
        <f t="shared" si="54"/>
        <v>-29.649937633466465</v>
      </c>
      <c r="FW68" s="16">
        <v>2</v>
      </c>
      <c r="FX68" s="2" t="s">
        <v>30</v>
      </c>
    </row>
    <row r="69" spans="17:180" ht="20.100000000000001" customHeight="1" x14ac:dyDescent="0.2">
      <c r="Q69" s="6">
        <v>19</v>
      </c>
      <c r="R69" s="2" t="s">
        <v>54</v>
      </c>
      <c r="S69" s="2" t="s">
        <v>14</v>
      </c>
      <c r="T69" s="3">
        <v>43830</v>
      </c>
      <c r="U69" s="35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2.5899999999999181</v>
      </c>
      <c r="AC69" s="13">
        <v>0.31079999999999036</v>
      </c>
      <c r="AD69" s="9">
        <v>2.9007999999999083</v>
      </c>
      <c r="AE69" s="5">
        <v>8.4123199999997347</v>
      </c>
      <c r="AF69" s="2">
        <v>-0.85571847882511476</v>
      </c>
      <c r="AG69" s="7">
        <v>7.5566015211746196</v>
      </c>
      <c r="AH69" s="32">
        <v>-1971.5290530568118</v>
      </c>
      <c r="AI69" s="16">
        <v>1</v>
      </c>
      <c r="AJ69" s="2" t="s">
        <v>30</v>
      </c>
      <c r="AK69" s="55">
        <v>19</v>
      </c>
      <c r="AL69" s="56" t="s">
        <v>54</v>
      </c>
      <c r="AM69" s="2" t="s">
        <v>14</v>
      </c>
      <c r="AN69" s="3">
        <v>43861</v>
      </c>
      <c r="AO69" s="35"/>
      <c r="AP69" s="8">
        <v>1558.8600000000001</v>
      </c>
      <c r="AQ69" s="8"/>
      <c r="AR69" s="2"/>
      <c r="AS69" s="2"/>
      <c r="AT69" s="2"/>
      <c r="AU69" s="11">
        <f t="shared" si="6"/>
        <v>1558.8600000000001</v>
      </c>
      <c r="AV69" s="59">
        <f t="shared" si="7"/>
        <v>2.3200000000001637</v>
      </c>
      <c r="AW69" s="13">
        <f t="shared" si="8"/>
        <v>0.27840000000001974</v>
      </c>
      <c r="AX69" s="9">
        <f t="shared" si="9"/>
        <v>2.5984000000001837</v>
      </c>
      <c r="AY69" s="5">
        <f t="shared" si="10"/>
        <v>7.5353600000005327</v>
      </c>
      <c r="AZ69" s="8">
        <f t="shared" si="11"/>
        <v>-0.80411643974220381</v>
      </c>
      <c r="BA69" s="7">
        <f t="shared" si="12"/>
        <v>6.7312435602583287</v>
      </c>
      <c r="BB69" s="32">
        <f t="shared" si="13"/>
        <v>-1964.7978094965536</v>
      </c>
      <c r="BC69" s="16">
        <v>1</v>
      </c>
      <c r="BD69" s="2" t="s">
        <v>30</v>
      </c>
      <c r="BE69" s="68">
        <v>19</v>
      </c>
      <c r="BF69" s="2" t="s">
        <v>54</v>
      </c>
      <c r="BG69" s="2" t="s">
        <v>14</v>
      </c>
      <c r="BH69" s="3">
        <v>43890</v>
      </c>
      <c r="BI69" s="35"/>
      <c r="BJ69" s="2">
        <v>1561.08</v>
      </c>
      <c r="BK69" s="2"/>
      <c r="BL69" s="2"/>
      <c r="BM69" s="2"/>
      <c r="BN69" s="2"/>
      <c r="BO69" s="11">
        <v>1561.08</v>
      </c>
      <c r="BP69" s="12">
        <f t="shared" si="14"/>
        <v>2.2199999999997999</v>
      </c>
      <c r="BQ69" s="13">
        <f t="shared" si="15"/>
        <v>0.55871046059515495</v>
      </c>
      <c r="BR69" s="9">
        <f t="shared" si="16"/>
        <v>2.7787104605949549</v>
      </c>
      <c r="BS69" s="5">
        <f t="shared" si="17"/>
        <v>8.0582603357253682</v>
      </c>
      <c r="BT69" s="2">
        <f t="shared" si="18"/>
        <v>-0.79325567672698805</v>
      </c>
      <c r="BU69" s="7">
        <f t="shared" si="19"/>
        <v>7.2650046589983805</v>
      </c>
      <c r="BV69" s="15">
        <f t="shared" si="20"/>
        <v>-1957.5328048375552</v>
      </c>
      <c r="BW69" s="16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5"/>
      <c r="CD69" s="2">
        <v>1561.08</v>
      </c>
      <c r="CE69" s="2"/>
      <c r="CF69" s="2"/>
      <c r="CG69" s="2"/>
      <c r="CH69" s="2"/>
      <c r="CI69" s="11">
        <f t="shared" si="21"/>
        <v>1561.08</v>
      </c>
      <c r="CJ69" s="11">
        <f t="shared" si="21"/>
        <v>2.2199999999997999</v>
      </c>
      <c r="CK69" s="11">
        <f t="shared" si="21"/>
        <v>0.55871046059515495</v>
      </c>
      <c r="CL69" s="11">
        <f t="shared" si="22"/>
        <v>2.7787104605949549</v>
      </c>
      <c r="CM69" s="5">
        <f t="shared" si="23"/>
        <v>6.0117180282395601</v>
      </c>
      <c r="CN69" s="8">
        <f t="shared" si="24"/>
        <v>-0.79325567672698816</v>
      </c>
      <c r="CO69" s="10">
        <f t="shared" si="25"/>
        <v>5.2184623515125717</v>
      </c>
      <c r="CP69" s="81">
        <f t="shared" si="26"/>
        <v>-1952.3143424860427</v>
      </c>
      <c r="CQ69" s="16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5"/>
      <c r="DA69" s="88">
        <v>1599.02</v>
      </c>
      <c r="DB69" s="2"/>
      <c r="DC69" s="2"/>
      <c r="DD69" s="2"/>
      <c r="DE69" s="2"/>
      <c r="DF69" s="80">
        <f t="shared" si="27"/>
        <v>1599.02</v>
      </c>
      <c r="DG69" s="12">
        <f t="shared" si="28"/>
        <v>37.940000000000055</v>
      </c>
      <c r="DH69" s="13">
        <f t="shared" si="29"/>
        <v>3.7298370426732226</v>
      </c>
      <c r="DI69" s="9">
        <f t="shared" si="30"/>
        <v>41.669837042673279</v>
      </c>
      <c r="DJ69" s="8">
        <f t="shared" si="31"/>
        <v>120.8425274237525</v>
      </c>
      <c r="DK69" s="5">
        <f t="shared" si="32"/>
        <v>114.83080939551294</v>
      </c>
      <c r="DL69" s="2">
        <f t="shared" si="33"/>
        <v>-14.242980048126206</v>
      </c>
      <c r="DM69" s="7">
        <f t="shared" si="4"/>
        <v>100.58782934738673</v>
      </c>
      <c r="DN69" s="89">
        <f t="shared" si="5"/>
        <v>-1851.7265131386559</v>
      </c>
      <c r="DO69" s="16">
        <v>1</v>
      </c>
      <c r="DP69" s="2" t="s">
        <v>30</v>
      </c>
      <c r="DQ69" s="6">
        <v>19</v>
      </c>
      <c r="DR69" s="2" t="s">
        <v>54</v>
      </c>
      <c r="DS69" s="2" t="s">
        <v>14</v>
      </c>
      <c r="DT69" s="3">
        <v>43982</v>
      </c>
      <c r="DU69" s="10"/>
      <c r="DV69" s="2">
        <v>1665.3700000000001</v>
      </c>
      <c r="DW69" s="2"/>
      <c r="DX69" s="2"/>
      <c r="DY69" s="2"/>
      <c r="DZ69" s="2"/>
      <c r="EA69" s="11">
        <v>1665.3700000000001</v>
      </c>
      <c r="EB69" s="12">
        <f t="shared" si="34"/>
        <v>66.350000000000136</v>
      </c>
      <c r="EC69" s="13">
        <f t="shared" si="35"/>
        <v>8.4051936410200714</v>
      </c>
      <c r="ED69" s="9">
        <f t="shared" si="36"/>
        <v>74.755193641020213</v>
      </c>
      <c r="EE69" s="5">
        <f t="shared" si="37"/>
        <v>216.7900615589586</v>
      </c>
      <c r="EF69" s="2">
        <f t="shared" si="38"/>
        <v>-33.611803940843707</v>
      </c>
      <c r="EG69" s="7">
        <f t="shared" si="39"/>
        <v>183.17825761811488</v>
      </c>
      <c r="EH69" s="89">
        <f t="shared" si="40"/>
        <v>-1668.548255520541</v>
      </c>
      <c r="EI69" s="16">
        <v>1</v>
      </c>
      <c r="EJ69" s="2" t="s">
        <v>30</v>
      </c>
      <c r="EK69" s="6">
        <v>19</v>
      </c>
      <c r="EL69" s="2" t="s">
        <v>54</v>
      </c>
      <c r="EM69" s="2" t="s">
        <v>14</v>
      </c>
      <c r="EN69" s="3">
        <v>44013</v>
      </c>
      <c r="EO69" s="10"/>
      <c r="EP69" s="2">
        <v>1724.72</v>
      </c>
      <c r="EQ69" s="2"/>
      <c r="ER69" s="2"/>
      <c r="ES69" s="2"/>
      <c r="ET69" s="2"/>
      <c r="EU69" s="11">
        <v>1724.72</v>
      </c>
      <c r="EV69" s="12">
        <f t="shared" si="41"/>
        <v>59.349999999999909</v>
      </c>
      <c r="EW69" s="13">
        <f t="shared" si="42"/>
        <v>3.9062490933152048</v>
      </c>
      <c r="EX69" s="9">
        <f t="shared" si="43"/>
        <v>63.256249093315112</v>
      </c>
      <c r="EY69" s="5">
        <f t="shared" si="44"/>
        <v>183.44312237061382</v>
      </c>
      <c r="EZ69" s="2">
        <f t="shared" si="45"/>
        <v>-31.601767776202006</v>
      </c>
      <c r="FA69" s="7">
        <f t="shared" si="46"/>
        <v>151.84135459441183</v>
      </c>
      <c r="FB69" s="32">
        <f t="shared" si="47"/>
        <v>-1516.7069009261293</v>
      </c>
      <c r="FC69" s="16">
        <v>1</v>
      </c>
      <c r="FD69" s="2" t="s">
        <v>30</v>
      </c>
      <c r="FE69" s="6">
        <v>19</v>
      </c>
      <c r="FF69" s="2" t="s">
        <v>54</v>
      </c>
      <c r="FG69" s="2" t="s">
        <v>14</v>
      </c>
      <c r="FH69" s="3">
        <v>44013</v>
      </c>
      <c r="FI69" s="10"/>
      <c r="FJ69" s="2">
        <v>1786.47</v>
      </c>
      <c r="FK69" s="2"/>
      <c r="FL69" s="2"/>
      <c r="FM69" s="2"/>
      <c r="FN69" s="2"/>
      <c r="FO69" s="11">
        <v>1786.47</v>
      </c>
      <c r="FP69" s="12">
        <f t="shared" si="48"/>
        <v>61.75</v>
      </c>
      <c r="FQ69" s="13">
        <f t="shared" si="49"/>
        <v>7.4358510897721883</v>
      </c>
      <c r="FR69" s="14">
        <f t="shared" si="50"/>
        <v>69.185851089772186</v>
      </c>
      <c r="FS69" s="5">
        <f t="shared" si="51"/>
        <v>211.01684582380514</v>
      </c>
      <c r="FT69" s="2">
        <f t="shared" si="52"/>
        <v>-38.611809542012558</v>
      </c>
      <c r="FU69" s="7">
        <f t="shared" si="53"/>
        <v>172.40503628179258</v>
      </c>
      <c r="FV69" s="32">
        <f t="shared" si="54"/>
        <v>-1344.3018646443368</v>
      </c>
      <c r="FW69" s="16">
        <v>1</v>
      </c>
      <c r="FX69" s="2" t="s">
        <v>30</v>
      </c>
    </row>
    <row r="70" spans="17:180" ht="20.100000000000001" customHeight="1" x14ac:dyDescent="0.2">
      <c r="Q70" s="6">
        <v>20</v>
      </c>
      <c r="R70" s="2" t="s">
        <v>55</v>
      </c>
      <c r="S70" s="2" t="s">
        <v>38</v>
      </c>
      <c r="T70" s="3">
        <v>43830</v>
      </c>
      <c r="U70" s="35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2834.8999999999942</v>
      </c>
      <c r="AC70" s="13">
        <v>340.18799999999953</v>
      </c>
      <c r="AD70" s="9">
        <v>3175.0879999999938</v>
      </c>
      <c r="AE70" s="5">
        <v>9207.7551999999814</v>
      </c>
      <c r="AF70" s="2">
        <v>-936.63178209320051</v>
      </c>
      <c r="AG70" s="7">
        <v>8271.1234179067815</v>
      </c>
      <c r="AH70" s="32">
        <v>8258.0383000850907</v>
      </c>
      <c r="AI70" s="16">
        <v>2</v>
      </c>
      <c r="AJ70" s="2" t="s">
        <v>30</v>
      </c>
      <c r="AK70" s="55">
        <v>20</v>
      </c>
      <c r="AL70" s="56" t="s">
        <v>55</v>
      </c>
      <c r="AM70" s="2" t="s">
        <v>38</v>
      </c>
      <c r="AN70" s="3">
        <v>43861</v>
      </c>
      <c r="AO70" s="35">
        <v>8500</v>
      </c>
      <c r="AP70" s="8">
        <v>70075.820000000007</v>
      </c>
      <c r="AQ70" s="8"/>
      <c r="AR70" s="2"/>
      <c r="AS70" s="2"/>
      <c r="AT70" s="2">
        <v>2917.13</v>
      </c>
      <c r="AU70" s="11">
        <f t="shared" si="6"/>
        <v>70075.820000000007</v>
      </c>
      <c r="AV70" s="59">
        <f t="shared" si="7"/>
        <v>2537.7300000000105</v>
      </c>
      <c r="AW70" s="13">
        <f t="shared" si="8"/>
        <v>304.52760000000137</v>
      </c>
      <c r="AX70" s="9">
        <f t="shared" si="9"/>
        <v>2842.2576000000117</v>
      </c>
      <c r="AY70" s="5">
        <f t="shared" si="10"/>
        <v>8242.547040000034</v>
      </c>
      <c r="AZ70" s="8">
        <f t="shared" si="11"/>
        <v>-879.58207440812373</v>
      </c>
      <c r="BA70" s="7">
        <f t="shared" si="12"/>
        <v>7362.9649655919102</v>
      </c>
      <c r="BB70" s="32">
        <f t="shared" si="13"/>
        <v>7121.0032656770009</v>
      </c>
      <c r="BC70" s="16">
        <v>2</v>
      </c>
      <c r="BD70" s="2" t="s">
        <v>30</v>
      </c>
      <c r="BE70" s="68">
        <v>20</v>
      </c>
      <c r="BF70" s="2" t="s">
        <v>55</v>
      </c>
      <c r="BG70" s="2" t="s">
        <v>38</v>
      </c>
      <c r="BH70" s="3">
        <v>43890</v>
      </c>
      <c r="BI70" s="35">
        <v>7200</v>
      </c>
      <c r="BJ70" s="2">
        <v>72336.070000000007</v>
      </c>
      <c r="BK70" s="2"/>
      <c r="BL70" s="2"/>
      <c r="BM70" s="2"/>
      <c r="BN70" s="2">
        <v>2917.13</v>
      </c>
      <c r="BO70" s="11">
        <v>72336.070000000007</v>
      </c>
      <c r="BP70" s="12">
        <f t="shared" si="14"/>
        <v>2260.25</v>
      </c>
      <c r="BQ70" s="13">
        <f t="shared" si="15"/>
        <v>568.84023358572642</v>
      </c>
      <c r="BR70" s="9">
        <f t="shared" si="16"/>
        <v>2829.0902335857263</v>
      </c>
      <c r="BS70" s="5">
        <f t="shared" si="17"/>
        <v>8204.3616773986068</v>
      </c>
      <c r="BT70" s="2">
        <f t="shared" si="18"/>
        <v>-807.6379023974489</v>
      </c>
      <c r="BU70" s="7">
        <f t="shared" si="19"/>
        <v>7396.7237750011582</v>
      </c>
      <c r="BV70" s="15">
        <f t="shared" si="20"/>
        <v>7317.727040678159</v>
      </c>
      <c r="BW70" s="16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5"/>
      <c r="CD70" s="2">
        <v>72336.070000000007</v>
      </c>
      <c r="CE70" s="2"/>
      <c r="CF70" s="2"/>
      <c r="CG70" s="2"/>
      <c r="CH70" s="2">
        <v>2917.13</v>
      </c>
      <c r="CI70" s="11">
        <f t="shared" si="21"/>
        <v>72336.070000000007</v>
      </c>
      <c r="CJ70" s="11">
        <f t="shared" si="21"/>
        <v>2260.25</v>
      </c>
      <c r="CK70" s="11">
        <f t="shared" si="21"/>
        <v>568.84023358572642</v>
      </c>
      <c r="CL70" s="11">
        <f t="shared" si="22"/>
        <v>2829.0902335857263</v>
      </c>
      <c r="CM70" s="5">
        <f t="shared" si="23"/>
        <v>6120.7142672656273</v>
      </c>
      <c r="CN70" s="8">
        <f t="shared" si="24"/>
        <v>-807.63790239744901</v>
      </c>
      <c r="CO70" s="10">
        <f t="shared" si="25"/>
        <v>5313.0763648681786</v>
      </c>
      <c r="CP70" s="81">
        <f t="shared" si="26"/>
        <v>12630.803405546338</v>
      </c>
      <c r="CQ70" s="16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5">
        <v>7500</v>
      </c>
      <c r="DA70" s="88">
        <v>75374.490000000005</v>
      </c>
      <c r="DB70" s="2"/>
      <c r="DC70" s="2"/>
      <c r="DD70" s="2"/>
      <c r="DE70" s="2">
        <v>2917.13</v>
      </c>
      <c r="DF70" s="80">
        <f t="shared" si="27"/>
        <v>75374.490000000005</v>
      </c>
      <c r="DG70" s="12">
        <f t="shared" si="28"/>
        <v>3038.4199999999983</v>
      </c>
      <c r="DH70" s="13">
        <f t="shared" si="29"/>
        <v>298.70351784921326</v>
      </c>
      <c r="DI70" s="9">
        <f t="shared" si="30"/>
        <v>3337.1235178492116</v>
      </c>
      <c r="DJ70" s="8">
        <f t="shared" si="31"/>
        <v>9677.6582017627134</v>
      </c>
      <c r="DK70" s="5">
        <f t="shared" si="32"/>
        <v>3556.943934497086</v>
      </c>
      <c r="DL70" s="2">
        <f t="shared" si="33"/>
        <v>-441.18370111675915</v>
      </c>
      <c r="DM70" s="7">
        <f t="shared" si="4"/>
        <v>3115.760233380327</v>
      </c>
      <c r="DN70" s="89">
        <f t="shared" si="5"/>
        <v>8246.5636389266656</v>
      </c>
      <c r="DO70" s="16">
        <v>2</v>
      </c>
      <c r="DP70" s="2" t="s">
        <v>30</v>
      </c>
      <c r="DQ70" s="6">
        <v>20</v>
      </c>
      <c r="DR70" s="2" t="s">
        <v>55</v>
      </c>
      <c r="DS70" s="2" t="s">
        <v>38</v>
      </c>
      <c r="DT70" s="3">
        <v>43982</v>
      </c>
      <c r="DU70" s="10"/>
      <c r="DV70" s="2">
        <v>75920.479999999996</v>
      </c>
      <c r="DW70" s="2"/>
      <c r="DX70" s="2"/>
      <c r="DY70" s="2"/>
      <c r="DZ70" s="2">
        <v>2917.13</v>
      </c>
      <c r="EA70" s="11">
        <v>75920.479999999996</v>
      </c>
      <c r="EB70" s="12">
        <f t="shared" si="34"/>
        <v>545.98999999999069</v>
      </c>
      <c r="EC70" s="13">
        <f t="shared" si="35"/>
        <v>69.165812751476437</v>
      </c>
      <c r="ED70" s="9">
        <f t="shared" si="36"/>
        <v>615.15581275146712</v>
      </c>
      <c r="EE70" s="5">
        <f t="shared" si="37"/>
        <v>1783.9518569792547</v>
      </c>
      <c r="EF70" s="2">
        <f t="shared" si="38"/>
        <v>-276.58943230837838</v>
      </c>
      <c r="EG70" s="7">
        <f t="shared" si="39"/>
        <v>1507.3624246708764</v>
      </c>
      <c r="EH70" s="89">
        <f t="shared" si="40"/>
        <v>9753.9260635975425</v>
      </c>
      <c r="EI70" s="16">
        <v>2</v>
      </c>
      <c r="EJ70" s="2" t="s">
        <v>30</v>
      </c>
      <c r="EK70" s="6">
        <v>20</v>
      </c>
      <c r="EL70" s="2" t="s">
        <v>55</v>
      </c>
      <c r="EM70" s="2" t="s">
        <v>38</v>
      </c>
      <c r="EN70" s="3">
        <v>44013</v>
      </c>
      <c r="EO70" s="10">
        <v>10300</v>
      </c>
      <c r="EP70" s="2">
        <v>76428.92</v>
      </c>
      <c r="EQ70" s="2"/>
      <c r="ER70" s="2"/>
      <c r="ES70" s="2"/>
      <c r="ET70" s="2">
        <v>2917.13</v>
      </c>
      <c r="EU70" s="11">
        <v>76428.92</v>
      </c>
      <c r="EV70" s="12">
        <f t="shared" si="41"/>
        <v>508.44000000000233</v>
      </c>
      <c r="EW70" s="13">
        <f t="shared" si="42"/>
        <v>33.464082375824681</v>
      </c>
      <c r="EX70" s="9">
        <f t="shared" si="43"/>
        <v>541.90408237582699</v>
      </c>
      <c r="EY70" s="5">
        <f t="shared" si="44"/>
        <v>1571.5218388898982</v>
      </c>
      <c r="EZ70" s="2">
        <f t="shared" si="45"/>
        <v>-270.72624782025684</v>
      </c>
      <c r="FA70" s="7">
        <f t="shared" si="46"/>
        <v>1300.7955910696414</v>
      </c>
      <c r="FB70" s="32">
        <f t="shared" si="47"/>
        <v>754.72165466718377</v>
      </c>
      <c r="FC70" s="16">
        <v>2</v>
      </c>
      <c r="FD70" s="2" t="s">
        <v>30</v>
      </c>
      <c r="FE70" s="6">
        <v>20</v>
      </c>
      <c r="FF70" s="2" t="s">
        <v>55</v>
      </c>
      <c r="FG70" s="2" t="s">
        <v>38</v>
      </c>
      <c r="FH70" s="3">
        <v>44013</v>
      </c>
      <c r="FI70" s="10">
        <v>1000</v>
      </c>
      <c r="FJ70" s="2">
        <v>76932.570000000007</v>
      </c>
      <c r="FK70" s="2"/>
      <c r="FL70" s="2"/>
      <c r="FM70" s="2"/>
      <c r="FN70" s="2">
        <v>2917.13</v>
      </c>
      <c r="FO70" s="11">
        <v>76932.570000000007</v>
      </c>
      <c r="FP70" s="12">
        <f t="shared" si="48"/>
        <v>503.65000000000873</v>
      </c>
      <c r="FQ70" s="13">
        <f t="shared" si="49"/>
        <v>60.648848605082222</v>
      </c>
      <c r="FR70" s="14">
        <f t="shared" si="50"/>
        <v>564.29884860509094</v>
      </c>
      <c r="FS70" s="5">
        <f t="shared" si="51"/>
        <v>1721.1114882455272</v>
      </c>
      <c r="FT70" s="2">
        <f t="shared" si="52"/>
        <v>-314.9285485965176</v>
      </c>
      <c r="FU70" s="7">
        <f t="shared" si="53"/>
        <v>1406.1829396490095</v>
      </c>
      <c r="FV70" s="32">
        <f t="shared" si="54"/>
        <v>1160.9045943161932</v>
      </c>
      <c r="FW70" s="16">
        <v>2</v>
      </c>
      <c r="FX70" s="2" t="s">
        <v>30</v>
      </c>
    </row>
    <row r="71" spans="17:180" ht="20.100000000000001" customHeight="1" x14ac:dyDescent="0.2">
      <c r="Q71" s="6">
        <v>21</v>
      </c>
      <c r="R71" s="2" t="s">
        <v>56</v>
      </c>
      <c r="S71" s="2" t="s">
        <v>10</v>
      </c>
      <c r="T71" s="3">
        <v>43830</v>
      </c>
      <c r="U71" s="35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2">
        <v>-315.69671190690116</v>
      </c>
      <c r="AI71" s="16">
        <v>1</v>
      </c>
      <c r="AJ71" s="2" t="s">
        <v>30</v>
      </c>
      <c r="AK71" s="55">
        <v>21</v>
      </c>
      <c r="AL71" s="56" t="s">
        <v>56</v>
      </c>
      <c r="AM71" s="2" t="s">
        <v>10</v>
      </c>
      <c r="AN71" s="3">
        <v>43861</v>
      </c>
      <c r="AO71" s="35"/>
      <c r="AP71" s="8">
        <v>1022.5</v>
      </c>
      <c r="AQ71" s="8"/>
      <c r="AR71" s="2"/>
      <c r="AS71" s="2"/>
      <c r="AT71" s="2"/>
      <c r="AU71" s="11">
        <f t="shared" si="6"/>
        <v>1022.5</v>
      </c>
      <c r="AV71" s="59">
        <f t="shared" si="7"/>
        <v>0</v>
      </c>
      <c r="AW71" s="13">
        <f t="shared" si="8"/>
        <v>0</v>
      </c>
      <c r="AX71" s="9">
        <f t="shared" si="9"/>
        <v>0</v>
      </c>
      <c r="AY71" s="5">
        <f t="shared" si="10"/>
        <v>0</v>
      </c>
      <c r="AZ71" s="8">
        <f t="shared" si="11"/>
        <v>0</v>
      </c>
      <c r="BA71" s="7">
        <f t="shared" si="12"/>
        <v>0</v>
      </c>
      <c r="BB71" s="32">
        <f t="shared" si="13"/>
        <v>-315.69671190690116</v>
      </c>
      <c r="BC71" s="16">
        <v>1</v>
      </c>
      <c r="BD71" s="2" t="s">
        <v>30</v>
      </c>
      <c r="BE71" s="68">
        <v>21</v>
      </c>
      <c r="BF71" s="2" t="s">
        <v>56</v>
      </c>
      <c r="BG71" s="2" t="s">
        <v>10</v>
      </c>
      <c r="BH71" s="3">
        <v>43890</v>
      </c>
      <c r="BI71" s="35"/>
      <c r="BJ71" s="2">
        <v>1022.5</v>
      </c>
      <c r="BK71" s="2"/>
      <c r="BL71" s="2"/>
      <c r="BM71" s="2"/>
      <c r="BN71" s="2"/>
      <c r="BO71" s="11">
        <v>1022.5</v>
      </c>
      <c r="BP71" s="12">
        <f t="shared" si="14"/>
        <v>0</v>
      </c>
      <c r="BQ71" s="13">
        <f t="shared" si="15"/>
        <v>0</v>
      </c>
      <c r="BR71" s="9">
        <f t="shared" si="16"/>
        <v>0</v>
      </c>
      <c r="BS71" s="5">
        <f t="shared" si="17"/>
        <v>0</v>
      </c>
      <c r="BT71" s="2">
        <f t="shared" si="18"/>
        <v>0</v>
      </c>
      <c r="BU71" s="7">
        <f t="shared" si="19"/>
        <v>0</v>
      </c>
      <c r="BV71" s="15">
        <f t="shared" si="20"/>
        <v>-315.69671190690116</v>
      </c>
      <c r="BW71" s="16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5"/>
      <c r="CD71" s="2">
        <v>1022.5</v>
      </c>
      <c r="CE71" s="2"/>
      <c r="CF71" s="2"/>
      <c r="CG71" s="2"/>
      <c r="CH71" s="2"/>
      <c r="CI71" s="11">
        <f t="shared" si="21"/>
        <v>1022.5</v>
      </c>
      <c r="CJ71" s="11">
        <f t="shared" si="21"/>
        <v>0</v>
      </c>
      <c r="CK71" s="11">
        <f t="shared" si="21"/>
        <v>0</v>
      </c>
      <c r="CL71" s="11">
        <f t="shared" si="22"/>
        <v>0</v>
      </c>
      <c r="CM71" s="5">
        <f t="shared" si="23"/>
        <v>0</v>
      </c>
      <c r="CN71" s="8">
        <f t="shared" si="24"/>
        <v>0</v>
      </c>
      <c r="CO71" s="10">
        <f t="shared" si="25"/>
        <v>0</v>
      </c>
      <c r="CP71" s="81">
        <f t="shared" si="26"/>
        <v>-315.69671190690116</v>
      </c>
      <c r="CQ71" s="16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5"/>
      <c r="DA71" s="88">
        <v>1022.5</v>
      </c>
      <c r="DB71" s="2"/>
      <c r="DC71" s="2"/>
      <c r="DD71" s="2"/>
      <c r="DE71" s="2"/>
      <c r="DF71" s="80">
        <f t="shared" si="27"/>
        <v>1022.5</v>
      </c>
      <c r="DG71" s="12">
        <f t="shared" si="28"/>
        <v>0</v>
      </c>
      <c r="DH71" s="13">
        <f t="shared" si="29"/>
        <v>0</v>
      </c>
      <c r="DI71" s="9">
        <f t="shared" si="30"/>
        <v>0</v>
      </c>
      <c r="DJ71" s="8">
        <f t="shared" si="31"/>
        <v>0</v>
      </c>
      <c r="DK71" s="5">
        <f t="shared" si="32"/>
        <v>0</v>
      </c>
      <c r="DL71" s="2">
        <f t="shared" si="33"/>
        <v>0</v>
      </c>
      <c r="DM71" s="7">
        <f t="shared" si="4"/>
        <v>0</v>
      </c>
      <c r="DN71" s="89">
        <f t="shared" si="5"/>
        <v>-315.69671190690116</v>
      </c>
      <c r="DO71" s="16">
        <v>1</v>
      </c>
      <c r="DP71" s="2" t="s">
        <v>30</v>
      </c>
      <c r="DQ71" s="6">
        <v>21</v>
      </c>
      <c r="DR71" s="2" t="s">
        <v>56</v>
      </c>
      <c r="DS71" s="2" t="s">
        <v>10</v>
      </c>
      <c r="DT71" s="3">
        <v>43982</v>
      </c>
      <c r="DU71" s="10"/>
      <c r="DV71" s="2">
        <v>1022.5</v>
      </c>
      <c r="DW71" s="2"/>
      <c r="DX71" s="2"/>
      <c r="DY71" s="2"/>
      <c r="DZ71" s="2"/>
      <c r="EA71" s="11">
        <v>1022.5</v>
      </c>
      <c r="EB71" s="12">
        <f t="shared" si="34"/>
        <v>0</v>
      </c>
      <c r="EC71" s="13">
        <f t="shared" si="35"/>
        <v>0</v>
      </c>
      <c r="ED71" s="9">
        <f t="shared" si="36"/>
        <v>0</v>
      </c>
      <c r="EE71" s="5">
        <f t="shared" si="37"/>
        <v>0</v>
      </c>
      <c r="EF71" s="2">
        <f t="shared" si="38"/>
        <v>0</v>
      </c>
      <c r="EG71" s="7">
        <f t="shared" si="39"/>
        <v>0</v>
      </c>
      <c r="EH71" s="89">
        <f t="shared" si="40"/>
        <v>-315.69671190690116</v>
      </c>
      <c r="EI71" s="16">
        <v>1</v>
      </c>
      <c r="EJ71" s="2" t="s">
        <v>30</v>
      </c>
      <c r="EK71" s="6">
        <v>21</v>
      </c>
      <c r="EL71" s="2" t="s">
        <v>56</v>
      </c>
      <c r="EM71" s="2" t="s">
        <v>10</v>
      </c>
      <c r="EN71" s="3">
        <v>44013</v>
      </c>
      <c r="EO71" s="10"/>
      <c r="EP71" s="2">
        <v>1022.5</v>
      </c>
      <c r="EQ71" s="2"/>
      <c r="ER71" s="2"/>
      <c r="ES71" s="2"/>
      <c r="ET71" s="2"/>
      <c r="EU71" s="11">
        <v>1022.5</v>
      </c>
      <c r="EV71" s="12">
        <f t="shared" si="41"/>
        <v>0</v>
      </c>
      <c r="EW71" s="13">
        <f t="shared" si="42"/>
        <v>0</v>
      </c>
      <c r="EX71" s="9">
        <f t="shared" si="43"/>
        <v>0</v>
      </c>
      <c r="EY71" s="5">
        <f t="shared" si="44"/>
        <v>0</v>
      </c>
      <c r="EZ71" s="2">
        <f t="shared" si="45"/>
        <v>0</v>
      </c>
      <c r="FA71" s="7">
        <f t="shared" si="46"/>
        <v>0</v>
      </c>
      <c r="FB71" s="32">
        <f t="shared" si="47"/>
        <v>-315.69671190690116</v>
      </c>
      <c r="FC71" s="16">
        <v>1</v>
      </c>
      <c r="FD71" s="2" t="s">
        <v>30</v>
      </c>
      <c r="FE71" s="6">
        <v>21</v>
      </c>
      <c r="FF71" s="2" t="s">
        <v>56</v>
      </c>
      <c r="FG71" s="2" t="s">
        <v>10</v>
      </c>
      <c r="FH71" s="3">
        <v>44013</v>
      </c>
      <c r="FI71" s="10"/>
      <c r="FJ71" s="2">
        <v>1022.62</v>
      </c>
      <c r="FK71" s="2"/>
      <c r="FL71" s="2"/>
      <c r="FM71" s="2"/>
      <c r="FN71" s="2"/>
      <c r="FO71" s="11">
        <v>1022.62</v>
      </c>
      <c r="FP71" s="12">
        <f t="shared" si="48"/>
        <v>0.12000000000000455</v>
      </c>
      <c r="FQ71" s="13">
        <f t="shared" si="49"/>
        <v>1.4450236935590225E-2</v>
      </c>
      <c r="FR71" s="14">
        <f t="shared" si="50"/>
        <v>0.13445023693559477</v>
      </c>
      <c r="FS71" s="5">
        <f t="shared" si="51"/>
        <v>0.410073222653564</v>
      </c>
      <c r="FT71" s="2">
        <f t="shared" si="52"/>
        <v>-7.5035095466262067E-2</v>
      </c>
      <c r="FU71" s="7">
        <f t="shared" si="53"/>
        <v>0.33503812718730192</v>
      </c>
      <c r="FV71" s="32">
        <f t="shared" si="54"/>
        <v>-315.36167377971384</v>
      </c>
      <c r="FW71" s="16">
        <v>1</v>
      </c>
      <c r="FX71" s="2" t="s">
        <v>30</v>
      </c>
    </row>
    <row r="72" spans="17:180" ht="20.100000000000001" customHeight="1" x14ac:dyDescent="0.2">
      <c r="Q72" s="6">
        <v>22</v>
      </c>
      <c r="R72" s="2" t="s">
        <v>57</v>
      </c>
      <c r="S72" s="2" t="s">
        <v>29</v>
      </c>
      <c r="T72" s="3">
        <v>43830</v>
      </c>
      <c r="U72" s="35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2">
        <v>312.22962629042024</v>
      </c>
      <c r="AI72" s="16">
        <v>2</v>
      </c>
      <c r="AJ72" s="2" t="s">
        <v>30</v>
      </c>
      <c r="AK72" s="55">
        <v>22</v>
      </c>
      <c r="AL72" s="56" t="s">
        <v>57</v>
      </c>
      <c r="AM72" s="2" t="s">
        <v>29</v>
      </c>
      <c r="AN72" s="3">
        <v>43861</v>
      </c>
      <c r="AO72" s="35"/>
      <c r="AP72" s="8">
        <v>1590.3700000000001</v>
      </c>
      <c r="AQ72" s="8"/>
      <c r="AR72" s="2"/>
      <c r="AS72" s="2"/>
      <c r="AT72" s="2">
        <v>-12.41</v>
      </c>
      <c r="AU72" s="11">
        <f t="shared" si="6"/>
        <v>1590.3700000000001</v>
      </c>
      <c r="AV72" s="59">
        <f t="shared" si="7"/>
        <v>0</v>
      </c>
      <c r="AW72" s="13">
        <f t="shared" si="8"/>
        <v>0</v>
      </c>
      <c r="AX72" s="9">
        <f t="shared" si="9"/>
        <v>0</v>
      </c>
      <c r="AY72" s="5">
        <f t="shared" si="10"/>
        <v>0</v>
      </c>
      <c r="AZ72" s="8">
        <f t="shared" si="11"/>
        <v>0</v>
      </c>
      <c r="BA72" s="7">
        <f t="shared" si="12"/>
        <v>0</v>
      </c>
      <c r="BB72" s="32">
        <f t="shared" si="13"/>
        <v>312.22962629042024</v>
      </c>
      <c r="BC72" s="16">
        <v>2</v>
      </c>
      <c r="BD72" s="2" t="s">
        <v>30</v>
      </c>
      <c r="BE72" s="68">
        <v>22</v>
      </c>
      <c r="BF72" s="2" t="s">
        <v>57</v>
      </c>
      <c r="BG72" s="2" t="s">
        <v>29</v>
      </c>
      <c r="BH72" s="3">
        <v>43890</v>
      </c>
      <c r="BI72" s="35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14"/>
        <v>0</v>
      </c>
      <c r="BQ72" s="13">
        <f t="shared" si="15"/>
        <v>0</v>
      </c>
      <c r="BR72" s="9">
        <f t="shared" si="16"/>
        <v>0</v>
      </c>
      <c r="BS72" s="5">
        <f t="shared" si="17"/>
        <v>0</v>
      </c>
      <c r="BT72" s="2">
        <f t="shared" si="18"/>
        <v>0</v>
      </c>
      <c r="BU72" s="7">
        <f t="shared" si="19"/>
        <v>0</v>
      </c>
      <c r="BV72" s="15">
        <f t="shared" si="20"/>
        <v>312.22962629042024</v>
      </c>
      <c r="BW72" s="16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5"/>
      <c r="CD72" s="2">
        <v>1590.3700000000001</v>
      </c>
      <c r="CE72" s="2"/>
      <c r="CF72" s="2"/>
      <c r="CG72" s="2"/>
      <c r="CH72" s="2">
        <v>-12.41</v>
      </c>
      <c r="CI72" s="11">
        <f t="shared" si="21"/>
        <v>1590.3700000000001</v>
      </c>
      <c r="CJ72" s="11">
        <f t="shared" si="21"/>
        <v>0</v>
      </c>
      <c r="CK72" s="11">
        <f t="shared" si="21"/>
        <v>0</v>
      </c>
      <c r="CL72" s="11">
        <f t="shared" si="22"/>
        <v>0</v>
      </c>
      <c r="CM72" s="5">
        <f t="shared" si="23"/>
        <v>0</v>
      </c>
      <c r="CN72" s="8">
        <f t="shared" si="24"/>
        <v>0</v>
      </c>
      <c r="CO72" s="10">
        <f t="shared" si="25"/>
        <v>0</v>
      </c>
      <c r="CP72" s="81">
        <f t="shared" si="26"/>
        <v>312.22962629042024</v>
      </c>
      <c r="CQ72" s="16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5"/>
      <c r="DA72" s="88">
        <v>1615.06</v>
      </c>
      <c r="DB72" s="2"/>
      <c r="DC72" s="2"/>
      <c r="DD72" s="2"/>
      <c r="DE72" s="2">
        <v>-12.41</v>
      </c>
      <c r="DF72" s="80">
        <f t="shared" si="27"/>
        <v>1615.06</v>
      </c>
      <c r="DG72" s="12">
        <f t="shared" si="28"/>
        <v>24.689999999999827</v>
      </c>
      <c r="DH72" s="13">
        <f t="shared" si="29"/>
        <v>2.4272450338323956</v>
      </c>
      <c r="DI72" s="9">
        <f t="shared" si="30"/>
        <v>27.117245033832223</v>
      </c>
      <c r="DJ72" s="8">
        <f t="shared" si="31"/>
        <v>78.640010598113449</v>
      </c>
      <c r="DK72" s="5">
        <f t="shared" si="32"/>
        <v>78.640010598113449</v>
      </c>
      <c r="DL72" s="2">
        <f t="shared" si="33"/>
        <v>-9.7540730386694499</v>
      </c>
      <c r="DM72" s="7">
        <f t="shared" si="4"/>
        <v>68.885937559444002</v>
      </c>
      <c r="DN72" s="89">
        <f t="shared" si="5"/>
        <v>381.11556384986426</v>
      </c>
      <c r="DO72" s="16">
        <v>2</v>
      </c>
      <c r="DP72" s="2" t="s">
        <v>30</v>
      </c>
      <c r="DQ72" s="6">
        <v>22</v>
      </c>
      <c r="DR72" s="2" t="s">
        <v>57</v>
      </c>
      <c r="DS72" s="2" t="s">
        <v>29</v>
      </c>
      <c r="DT72" s="3">
        <v>43982</v>
      </c>
      <c r="DU72" s="10"/>
      <c r="DV72" s="2">
        <v>1705.27</v>
      </c>
      <c r="DW72" s="2"/>
      <c r="DX72" s="2"/>
      <c r="DY72" s="2"/>
      <c r="DZ72" s="2">
        <v>-12.41</v>
      </c>
      <c r="EA72" s="11">
        <v>1705.27</v>
      </c>
      <c r="EB72" s="12">
        <f t="shared" si="34"/>
        <v>90.210000000000036</v>
      </c>
      <c r="EC72" s="13">
        <f t="shared" si="35"/>
        <v>11.427769681332622</v>
      </c>
      <c r="ED72" s="9">
        <f t="shared" si="36"/>
        <v>101.63776968133266</v>
      </c>
      <c r="EE72" s="5">
        <f t="shared" si="37"/>
        <v>294.74953207586469</v>
      </c>
      <c r="EF72" s="2">
        <f t="shared" si="38"/>
        <v>-45.698882192969187</v>
      </c>
      <c r="EG72" s="7">
        <f t="shared" si="39"/>
        <v>249.0506498828955</v>
      </c>
      <c r="EH72" s="89">
        <f t="shared" si="40"/>
        <v>630.16621373275973</v>
      </c>
      <c r="EI72" s="16">
        <v>2</v>
      </c>
      <c r="EJ72" s="2" t="s">
        <v>30</v>
      </c>
      <c r="EK72" s="6">
        <v>22</v>
      </c>
      <c r="EL72" s="2" t="s">
        <v>57</v>
      </c>
      <c r="EM72" s="2" t="s">
        <v>29</v>
      </c>
      <c r="EN72" s="3">
        <v>44013</v>
      </c>
      <c r="EO72" s="10"/>
      <c r="EP72" s="2">
        <v>1770.96</v>
      </c>
      <c r="EQ72" s="2"/>
      <c r="ER72" s="2"/>
      <c r="ES72" s="2"/>
      <c r="ET72" s="2">
        <v>-12.41</v>
      </c>
      <c r="EU72" s="11">
        <v>1770.96</v>
      </c>
      <c r="EV72" s="12">
        <f t="shared" si="41"/>
        <v>65.690000000000055</v>
      </c>
      <c r="EW72" s="13">
        <f t="shared" si="42"/>
        <v>4.3235299568639665</v>
      </c>
      <c r="EX72" s="9">
        <f t="shared" si="43"/>
        <v>70.013529956864019</v>
      </c>
      <c r="EY72" s="5">
        <f t="shared" si="44"/>
        <v>203.03923687490564</v>
      </c>
      <c r="EZ72" s="2">
        <f t="shared" si="45"/>
        <v>-34.977592674283308</v>
      </c>
      <c r="FA72" s="7">
        <f t="shared" si="46"/>
        <v>168.06164420062234</v>
      </c>
      <c r="FB72" s="32">
        <f t="shared" si="47"/>
        <v>798.2278579333821</v>
      </c>
      <c r="FC72" s="16">
        <v>2</v>
      </c>
      <c r="FD72" s="2" t="s">
        <v>30</v>
      </c>
      <c r="FE72" s="6">
        <v>22</v>
      </c>
      <c r="FF72" s="2" t="s">
        <v>57</v>
      </c>
      <c r="FG72" s="2" t="s">
        <v>29</v>
      </c>
      <c r="FH72" s="3">
        <v>44013</v>
      </c>
      <c r="FI72" s="10">
        <v>1000</v>
      </c>
      <c r="FJ72" s="2">
        <v>1830.2</v>
      </c>
      <c r="FK72" s="2"/>
      <c r="FL72" s="2"/>
      <c r="FM72" s="2"/>
      <c r="FN72" s="2">
        <v>-12.41</v>
      </c>
      <c r="FO72" s="11">
        <v>1830.2</v>
      </c>
      <c r="FP72" s="12">
        <f t="shared" si="48"/>
        <v>59.240000000000009</v>
      </c>
      <c r="FQ72" s="13">
        <f t="shared" si="49"/>
        <v>7.1336003005361048</v>
      </c>
      <c r="FR72" s="14">
        <f t="shared" si="50"/>
        <v>66.373600300536111</v>
      </c>
      <c r="FS72" s="5">
        <f t="shared" si="51"/>
        <v>202.43948091663512</v>
      </c>
      <c r="FT72" s="2">
        <f t="shared" si="52"/>
        <v>-37.042325461843305</v>
      </c>
      <c r="FU72" s="7">
        <f t="shared" si="53"/>
        <v>165.3971554547918</v>
      </c>
      <c r="FV72" s="32">
        <f t="shared" si="54"/>
        <v>-36.374986611826102</v>
      </c>
      <c r="FW72" s="16">
        <v>2</v>
      </c>
      <c r="FX72" s="2" t="s">
        <v>30</v>
      </c>
    </row>
    <row r="73" spans="17:180" ht="20.100000000000001" customHeight="1" x14ac:dyDescent="0.2">
      <c r="Q73" s="6">
        <v>23</v>
      </c>
      <c r="R73" s="2" t="s">
        <v>65</v>
      </c>
      <c r="S73" s="2" t="s">
        <v>7</v>
      </c>
      <c r="T73" s="3">
        <v>43830</v>
      </c>
      <c r="U73" s="35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2">
        <v>-144.05595392599679</v>
      </c>
      <c r="AI73" s="16">
        <v>1</v>
      </c>
      <c r="AJ73" s="2" t="s">
        <v>30</v>
      </c>
      <c r="AK73" s="55">
        <v>23</v>
      </c>
      <c r="AL73" s="56" t="s">
        <v>65</v>
      </c>
      <c r="AM73" s="2" t="s">
        <v>7</v>
      </c>
      <c r="AN73" s="3">
        <v>43861</v>
      </c>
      <c r="AO73" s="35"/>
      <c r="AP73" s="8">
        <v>46.97</v>
      </c>
      <c r="AQ73" s="8"/>
      <c r="AR73" s="2"/>
      <c r="AS73" s="2"/>
      <c r="AT73" s="2"/>
      <c r="AU73" s="11">
        <f t="shared" si="6"/>
        <v>46.97</v>
      </c>
      <c r="AV73" s="59">
        <f t="shared" si="7"/>
        <v>0</v>
      </c>
      <c r="AW73" s="13">
        <f t="shared" si="8"/>
        <v>0</v>
      </c>
      <c r="AX73" s="9">
        <f t="shared" si="9"/>
        <v>0</v>
      </c>
      <c r="AY73" s="5">
        <f t="shared" si="10"/>
        <v>0</v>
      </c>
      <c r="AZ73" s="8">
        <f t="shared" si="11"/>
        <v>0</v>
      </c>
      <c r="BA73" s="7">
        <f t="shared" si="12"/>
        <v>0</v>
      </c>
      <c r="BB73" s="32">
        <f t="shared" si="13"/>
        <v>-144.05595392599679</v>
      </c>
      <c r="BC73" s="16">
        <v>1</v>
      </c>
      <c r="BD73" s="2" t="s">
        <v>30</v>
      </c>
      <c r="BE73" s="68">
        <v>23</v>
      </c>
      <c r="BF73" s="2" t="s">
        <v>65</v>
      </c>
      <c r="BG73" s="2" t="s">
        <v>7</v>
      </c>
      <c r="BH73" s="3">
        <v>43890</v>
      </c>
      <c r="BI73" s="35"/>
      <c r="BJ73" s="2">
        <v>46.97</v>
      </c>
      <c r="BK73" s="2"/>
      <c r="BL73" s="2"/>
      <c r="BM73" s="2"/>
      <c r="BN73" s="2"/>
      <c r="BO73" s="11">
        <v>46.97</v>
      </c>
      <c r="BP73" s="12">
        <f t="shared" si="14"/>
        <v>0</v>
      </c>
      <c r="BQ73" s="13">
        <f t="shared" si="15"/>
        <v>0</v>
      </c>
      <c r="BR73" s="9">
        <f t="shared" si="16"/>
        <v>0</v>
      </c>
      <c r="BS73" s="5">
        <f t="shared" si="17"/>
        <v>0</v>
      </c>
      <c r="BT73" s="2">
        <f t="shared" si="18"/>
        <v>0</v>
      </c>
      <c r="BU73" s="7">
        <f t="shared" si="19"/>
        <v>0</v>
      </c>
      <c r="BV73" s="15">
        <f t="shared" si="20"/>
        <v>-144.05595392599679</v>
      </c>
      <c r="BW73" s="16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5"/>
      <c r="CD73" s="2">
        <v>46.97</v>
      </c>
      <c r="CE73" s="2"/>
      <c r="CF73" s="2"/>
      <c r="CG73" s="2"/>
      <c r="CH73" s="2"/>
      <c r="CI73" s="11">
        <f t="shared" si="21"/>
        <v>46.97</v>
      </c>
      <c r="CJ73" s="11">
        <f t="shared" si="21"/>
        <v>0</v>
      </c>
      <c r="CK73" s="11">
        <f t="shared" si="21"/>
        <v>0</v>
      </c>
      <c r="CL73" s="11">
        <f t="shared" si="22"/>
        <v>0</v>
      </c>
      <c r="CM73" s="5">
        <f t="shared" si="23"/>
        <v>0</v>
      </c>
      <c r="CN73" s="8">
        <f t="shared" si="24"/>
        <v>0</v>
      </c>
      <c r="CO73" s="10">
        <f t="shared" si="25"/>
        <v>0</v>
      </c>
      <c r="CP73" s="81">
        <f t="shared" si="26"/>
        <v>-144.05595392599679</v>
      </c>
      <c r="CQ73" s="16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5"/>
      <c r="DA73" s="88">
        <v>46.97</v>
      </c>
      <c r="DB73" s="2"/>
      <c r="DC73" s="2"/>
      <c r="DD73" s="2"/>
      <c r="DE73" s="2"/>
      <c r="DF73" s="80">
        <f t="shared" si="27"/>
        <v>46.97</v>
      </c>
      <c r="DG73" s="12">
        <f t="shared" si="28"/>
        <v>0</v>
      </c>
      <c r="DH73" s="13">
        <f t="shared" si="29"/>
        <v>0</v>
      </c>
      <c r="DI73" s="9">
        <f t="shared" si="30"/>
        <v>0</v>
      </c>
      <c r="DJ73" s="8">
        <f t="shared" si="31"/>
        <v>0</v>
      </c>
      <c r="DK73" s="5">
        <f t="shared" si="32"/>
        <v>0</v>
      </c>
      <c r="DL73" s="2">
        <f t="shared" si="33"/>
        <v>0</v>
      </c>
      <c r="DM73" s="7">
        <f t="shared" si="4"/>
        <v>0</v>
      </c>
      <c r="DN73" s="89">
        <f t="shared" si="5"/>
        <v>-144.05595392599679</v>
      </c>
      <c r="DO73" s="16">
        <v>1</v>
      </c>
      <c r="DP73" s="2" t="s">
        <v>30</v>
      </c>
      <c r="DQ73" s="6">
        <v>23</v>
      </c>
      <c r="DR73" s="2" t="s">
        <v>65</v>
      </c>
      <c r="DS73" s="2" t="s">
        <v>7</v>
      </c>
      <c r="DT73" s="3">
        <v>43982</v>
      </c>
      <c r="DU73" s="10"/>
      <c r="DV73" s="2">
        <v>48.410000000000004</v>
      </c>
      <c r="DW73" s="2"/>
      <c r="DX73" s="2"/>
      <c r="DY73" s="2"/>
      <c r="DZ73" s="2"/>
      <c r="EA73" s="11">
        <v>48.410000000000004</v>
      </c>
      <c r="EB73" s="12">
        <f t="shared" si="34"/>
        <v>1.4400000000000048</v>
      </c>
      <c r="EC73" s="13">
        <f t="shared" si="35"/>
        <v>0.18241867133487444</v>
      </c>
      <c r="ED73" s="9">
        <f t="shared" si="36"/>
        <v>1.6224186713348794</v>
      </c>
      <c r="EE73" s="5">
        <f t="shared" si="37"/>
        <v>4.7050141468711502</v>
      </c>
      <c r="EF73" s="2">
        <f t="shared" si="38"/>
        <v>-0.72947999509894512</v>
      </c>
      <c r="EG73" s="7">
        <f t="shared" si="39"/>
        <v>3.9755341517722051</v>
      </c>
      <c r="EH73" s="89">
        <f t="shared" si="40"/>
        <v>-140.08041977422459</v>
      </c>
      <c r="EI73" s="16">
        <v>1</v>
      </c>
      <c r="EJ73" s="2" t="s">
        <v>30</v>
      </c>
      <c r="EK73" s="6">
        <v>23</v>
      </c>
      <c r="EL73" s="2" t="s">
        <v>65</v>
      </c>
      <c r="EM73" s="2" t="s">
        <v>7</v>
      </c>
      <c r="EN73" s="3">
        <v>44013</v>
      </c>
      <c r="EO73" s="10"/>
      <c r="EP73" s="2">
        <v>50.24</v>
      </c>
      <c r="EQ73" s="2"/>
      <c r="ER73" s="2"/>
      <c r="ES73" s="2"/>
      <c r="ET73" s="2"/>
      <c r="EU73" s="11">
        <v>50.24</v>
      </c>
      <c r="EV73" s="12">
        <f t="shared" si="41"/>
        <v>1.8299999999999983</v>
      </c>
      <c r="EW73" s="13">
        <f t="shared" si="42"/>
        <v>0.12044542275934</v>
      </c>
      <c r="EX73" s="9">
        <f t="shared" si="43"/>
        <v>1.9504454227593384</v>
      </c>
      <c r="EY73" s="5">
        <f t="shared" si="44"/>
        <v>5.6562917260020811</v>
      </c>
      <c r="EZ73" s="2">
        <f t="shared" si="45"/>
        <v>-0.97441002578685265</v>
      </c>
      <c r="FA73" s="7">
        <f t="shared" si="46"/>
        <v>4.6818817002152286</v>
      </c>
      <c r="FB73" s="32">
        <f t="shared" si="47"/>
        <v>-135.39853807400937</v>
      </c>
      <c r="FC73" s="16">
        <v>1</v>
      </c>
      <c r="FD73" s="2" t="s">
        <v>30</v>
      </c>
      <c r="FE73" s="6">
        <v>23</v>
      </c>
      <c r="FF73" s="2" t="s">
        <v>65</v>
      </c>
      <c r="FG73" s="2" t="s">
        <v>7</v>
      </c>
      <c r="FH73" s="3">
        <v>44013</v>
      </c>
      <c r="FI73" s="10"/>
      <c r="FJ73" s="2">
        <v>51.160000000000004</v>
      </c>
      <c r="FK73" s="2"/>
      <c r="FL73" s="2"/>
      <c r="FM73" s="2"/>
      <c r="FN73" s="2"/>
      <c r="FO73" s="11">
        <v>51.160000000000004</v>
      </c>
      <c r="FP73" s="12">
        <f t="shared" si="48"/>
        <v>0.92000000000000171</v>
      </c>
      <c r="FQ73" s="13">
        <f t="shared" si="49"/>
        <v>0.11078514983952106</v>
      </c>
      <c r="FR73" s="14">
        <f t="shared" si="50"/>
        <v>1.0307851498395229</v>
      </c>
      <c r="FS73" s="5">
        <f t="shared" si="51"/>
        <v>3.1438947070105443</v>
      </c>
      <c r="FT73" s="2">
        <f t="shared" si="52"/>
        <v>-0.57526906524132182</v>
      </c>
      <c r="FU73" s="7">
        <f t="shared" si="53"/>
        <v>2.5686256417692226</v>
      </c>
      <c r="FV73" s="32">
        <f t="shared" si="54"/>
        <v>-132.82991243224015</v>
      </c>
      <c r="FW73" s="16">
        <v>1</v>
      </c>
      <c r="FX73" s="2" t="s">
        <v>30</v>
      </c>
    </row>
    <row r="74" spans="17:180" ht="20.100000000000001" customHeight="1" x14ac:dyDescent="0.2">
      <c r="Q74" s="6">
        <v>24</v>
      </c>
      <c r="R74" s="2" t="s">
        <v>58</v>
      </c>
      <c r="S74" s="2" t="s">
        <v>15</v>
      </c>
      <c r="T74" s="3">
        <v>43830</v>
      </c>
      <c r="U74" s="35"/>
      <c r="V74" s="2">
        <v>9563.23</v>
      </c>
      <c r="W74" s="2"/>
      <c r="X74" s="2"/>
      <c r="Y74" s="2"/>
      <c r="Z74" s="2"/>
      <c r="AA74" s="11">
        <v>9563.23</v>
      </c>
      <c r="AB74" s="12">
        <v>1.8899999999994179</v>
      </c>
      <c r="AC74" s="13">
        <v>0.22679999999993031</v>
      </c>
      <c r="AD74" s="9">
        <v>2.1167999999993481</v>
      </c>
      <c r="AE74" s="5">
        <v>6.1387199999981092</v>
      </c>
      <c r="AF74" s="2">
        <v>-0.62444321427761373</v>
      </c>
      <c r="AG74" s="7">
        <v>5.5142767857204955</v>
      </c>
      <c r="AH74" s="32">
        <v>-1050.4365771015243</v>
      </c>
      <c r="AI74" s="16">
        <v>1</v>
      </c>
      <c r="AJ74" s="2" t="s">
        <v>30</v>
      </c>
      <c r="AK74" s="55">
        <v>24</v>
      </c>
      <c r="AL74" s="56" t="s">
        <v>58</v>
      </c>
      <c r="AM74" s="2" t="s">
        <v>15</v>
      </c>
      <c r="AN74" s="3">
        <v>43861</v>
      </c>
      <c r="AO74" s="35"/>
      <c r="AP74" s="8">
        <v>9573.08</v>
      </c>
      <c r="AQ74" s="8"/>
      <c r="AR74" s="2"/>
      <c r="AS74" s="2"/>
      <c r="AT74" s="2"/>
      <c r="AU74" s="11">
        <f t="shared" si="6"/>
        <v>9573.08</v>
      </c>
      <c r="AV74" s="59">
        <f t="shared" si="7"/>
        <v>9.8500000000003638</v>
      </c>
      <c r="AW74" s="13">
        <f t="shared" si="8"/>
        <v>1.1820000000000441</v>
      </c>
      <c r="AX74" s="9">
        <f t="shared" si="9"/>
        <v>11.032000000000409</v>
      </c>
      <c r="AY74" s="5">
        <f t="shared" si="10"/>
        <v>31.992800000001186</v>
      </c>
      <c r="AZ74" s="8">
        <f t="shared" si="11"/>
        <v>-3.4140288497674316</v>
      </c>
      <c r="BA74" s="7">
        <f t="shared" si="12"/>
        <v>28.578771150233756</v>
      </c>
      <c r="BB74" s="32">
        <f t="shared" si="13"/>
        <v>-1021.8578059512906</v>
      </c>
      <c r="BC74" s="16">
        <v>1</v>
      </c>
      <c r="BD74" s="2" t="s">
        <v>30</v>
      </c>
      <c r="BE74" s="68">
        <v>24</v>
      </c>
      <c r="BF74" s="2" t="s">
        <v>58</v>
      </c>
      <c r="BG74" s="2" t="s">
        <v>15</v>
      </c>
      <c r="BH74" s="3">
        <v>43890</v>
      </c>
      <c r="BI74" s="35"/>
      <c r="BJ74" s="2">
        <v>9584.85</v>
      </c>
      <c r="BK74" s="2"/>
      <c r="BL74" s="2"/>
      <c r="BM74" s="2"/>
      <c r="BN74" s="2"/>
      <c r="BO74" s="11">
        <v>9584.85</v>
      </c>
      <c r="BP74" s="12">
        <f t="shared" si="14"/>
        <v>11.770000000000437</v>
      </c>
      <c r="BQ74" s="13">
        <f t="shared" si="15"/>
        <v>2.9621721266692838</v>
      </c>
      <c r="BR74" s="9">
        <f t="shared" si="16"/>
        <v>14.73217212666972</v>
      </c>
      <c r="BS74" s="5">
        <f t="shared" si="17"/>
        <v>42.723299167342191</v>
      </c>
      <c r="BT74" s="2">
        <f t="shared" si="18"/>
        <v>-4.2056843761611891</v>
      </c>
      <c r="BU74" s="7">
        <f t="shared" si="19"/>
        <v>38.517614791181003</v>
      </c>
      <c r="BV74" s="15">
        <f t="shared" si="20"/>
        <v>-983.34019116010961</v>
      </c>
      <c r="BW74" s="16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5">
        <v>3000</v>
      </c>
      <c r="CD74" s="2">
        <v>9584.85</v>
      </c>
      <c r="CE74" s="2"/>
      <c r="CF74" s="2"/>
      <c r="CG74" s="2"/>
      <c r="CH74" s="2"/>
      <c r="CI74" s="11">
        <f t="shared" si="21"/>
        <v>9584.85</v>
      </c>
      <c r="CJ74" s="11">
        <f t="shared" si="21"/>
        <v>11.770000000000437</v>
      </c>
      <c r="CK74" s="11">
        <f t="shared" si="21"/>
        <v>2.9621721266692838</v>
      </c>
      <c r="CL74" s="11">
        <f t="shared" si="22"/>
        <v>14.73217212666972</v>
      </c>
      <c r="CM74" s="5">
        <f t="shared" si="23"/>
        <v>31.872937474048936</v>
      </c>
      <c r="CN74" s="8">
        <f t="shared" si="24"/>
        <v>-4.2056843761611891</v>
      </c>
      <c r="CO74" s="10">
        <f t="shared" si="25"/>
        <v>27.667253097887745</v>
      </c>
      <c r="CP74" s="81">
        <f t="shared" si="26"/>
        <v>-3955.6729380622219</v>
      </c>
      <c r="CQ74" s="16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5"/>
      <c r="DA74" s="88">
        <v>10214.540000000001</v>
      </c>
      <c r="DB74" s="2"/>
      <c r="DC74" s="2"/>
      <c r="DD74" s="2"/>
      <c r="DE74" s="2"/>
      <c r="DF74" s="80">
        <f t="shared" si="27"/>
        <v>10214.540000000001</v>
      </c>
      <c r="DG74" s="12">
        <f t="shared" si="28"/>
        <v>629.69000000000051</v>
      </c>
      <c r="DH74" s="13">
        <f t="shared" si="29"/>
        <v>61.904087701657886</v>
      </c>
      <c r="DI74" s="9">
        <f t="shared" si="30"/>
        <v>691.5940877016584</v>
      </c>
      <c r="DJ74" s="8">
        <f t="shared" si="31"/>
        <v>2005.6228543348093</v>
      </c>
      <c r="DK74" s="5">
        <f t="shared" si="32"/>
        <v>1973.7499168607603</v>
      </c>
      <c r="DL74" s="2">
        <f t="shared" si="33"/>
        <v>-244.81305003269495</v>
      </c>
      <c r="DM74" s="7">
        <f t="shared" si="4"/>
        <v>1728.9368668280654</v>
      </c>
      <c r="DN74" s="89">
        <f t="shared" si="5"/>
        <v>-2226.7360712341565</v>
      </c>
      <c r="DO74" s="16">
        <v>1</v>
      </c>
      <c r="DP74" s="2" t="s">
        <v>30</v>
      </c>
      <c r="DQ74" s="6">
        <v>24</v>
      </c>
      <c r="DR74" s="2" t="s">
        <v>58</v>
      </c>
      <c r="DS74" s="2" t="s">
        <v>15</v>
      </c>
      <c r="DT74" s="3">
        <v>43982</v>
      </c>
      <c r="DU74" s="10"/>
      <c r="DV74" s="2">
        <v>10684.9</v>
      </c>
      <c r="DW74" s="2"/>
      <c r="DX74" s="2"/>
      <c r="DY74" s="2"/>
      <c r="DZ74" s="2"/>
      <c r="EA74" s="11">
        <v>10684.9</v>
      </c>
      <c r="EB74" s="12">
        <f t="shared" si="34"/>
        <v>470.35999999999876</v>
      </c>
      <c r="EC74" s="13">
        <f t="shared" si="35"/>
        <v>59.585032117410435</v>
      </c>
      <c r="ED74" s="9">
        <f t="shared" si="36"/>
        <v>529.94503211740926</v>
      </c>
      <c r="EE74" s="5">
        <f t="shared" si="37"/>
        <v>1536.8405931404868</v>
      </c>
      <c r="EF74" s="2">
        <f t="shared" si="38"/>
        <v>-238.27653506579011</v>
      </c>
      <c r="EG74" s="7">
        <f t="shared" si="39"/>
        <v>1298.5640580746967</v>
      </c>
      <c r="EH74" s="89">
        <f t="shared" si="40"/>
        <v>-928.17201315945977</v>
      </c>
      <c r="EI74" s="16">
        <v>1</v>
      </c>
      <c r="EJ74" s="2" t="s">
        <v>30</v>
      </c>
      <c r="EK74" s="6">
        <v>24</v>
      </c>
      <c r="EL74" s="2" t="s">
        <v>58</v>
      </c>
      <c r="EM74" s="2" t="s">
        <v>15</v>
      </c>
      <c r="EN74" s="3">
        <v>44013</v>
      </c>
      <c r="EO74" s="10"/>
      <c r="EP74" s="2">
        <v>11052.83</v>
      </c>
      <c r="EQ74" s="2"/>
      <c r="ER74" s="2"/>
      <c r="ES74" s="2"/>
      <c r="ET74" s="2"/>
      <c r="EU74" s="11">
        <v>11052.83</v>
      </c>
      <c r="EV74" s="12">
        <f t="shared" si="41"/>
        <v>367.93000000000029</v>
      </c>
      <c r="EW74" s="13">
        <f t="shared" si="42"/>
        <v>24.216111691718055</v>
      </c>
      <c r="EX74" s="9">
        <f t="shared" si="43"/>
        <v>392.14611169171837</v>
      </c>
      <c r="EY74" s="5">
        <f t="shared" si="44"/>
        <v>1137.2237239059832</v>
      </c>
      <c r="EZ74" s="2">
        <f t="shared" si="45"/>
        <v>-195.90966163265429</v>
      </c>
      <c r="FA74" s="7">
        <f t="shared" si="46"/>
        <v>941.31406227332889</v>
      </c>
      <c r="FB74" s="32">
        <f t="shared" si="47"/>
        <v>13.142049113869149</v>
      </c>
      <c r="FC74" s="16">
        <v>1</v>
      </c>
      <c r="FD74" s="2" t="s">
        <v>30</v>
      </c>
      <c r="FE74" s="6">
        <v>24</v>
      </c>
      <c r="FF74" s="2" t="s">
        <v>58</v>
      </c>
      <c r="FG74" s="2" t="s">
        <v>15</v>
      </c>
      <c r="FH74" s="3">
        <v>44013</v>
      </c>
      <c r="FI74" s="10">
        <v>4000</v>
      </c>
      <c r="FJ74" s="2">
        <v>11478.710000000001</v>
      </c>
      <c r="FK74" s="2"/>
      <c r="FL74" s="2"/>
      <c r="FM74" s="2"/>
      <c r="FN74" s="2"/>
      <c r="FO74" s="11">
        <v>11478.710000000001</v>
      </c>
      <c r="FP74" s="12">
        <f t="shared" si="48"/>
        <v>425.88000000000102</v>
      </c>
      <c r="FQ74" s="13">
        <f t="shared" si="49"/>
        <v>51.283890884407889</v>
      </c>
      <c r="FR74" s="14">
        <f t="shared" si="50"/>
        <v>477.16389088440889</v>
      </c>
      <c r="FS74" s="5">
        <f t="shared" si="51"/>
        <v>1455.3498671974471</v>
      </c>
      <c r="FT74" s="2">
        <f t="shared" si="52"/>
        <v>-266.29955380975463</v>
      </c>
      <c r="FU74" s="7">
        <f t="shared" si="53"/>
        <v>1189.0503133876925</v>
      </c>
      <c r="FV74" s="32">
        <f t="shared" si="54"/>
        <v>-2797.8076374984385</v>
      </c>
      <c r="FW74" s="16">
        <v>1</v>
      </c>
      <c r="FX74" s="2" t="s">
        <v>30</v>
      </c>
    </row>
    <row r="75" spans="17:180" ht="20.100000000000001" customHeight="1" x14ac:dyDescent="0.2">
      <c r="Q75" s="6">
        <v>25</v>
      </c>
      <c r="R75" s="2" t="s">
        <v>59</v>
      </c>
      <c r="S75" s="2" t="s">
        <v>82</v>
      </c>
      <c r="T75" s="3">
        <v>43830</v>
      </c>
      <c r="U75" s="35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4.8800000000010186</v>
      </c>
      <c r="AC75" s="13">
        <v>0.58560000000012258</v>
      </c>
      <c r="AD75" s="9">
        <v>5.4656000000011415</v>
      </c>
      <c r="AE75" s="5">
        <v>15.850240000003311</v>
      </c>
      <c r="AF75" s="2">
        <v>-1.6123189871303336</v>
      </c>
      <c r="AG75" s="7">
        <v>14.237921012872977</v>
      </c>
      <c r="AH75" s="32">
        <v>-3084.0118476111129</v>
      </c>
      <c r="AI75" s="16">
        <v>2</v>
      </c>
      <c r="AJ75" s="2" t="s">
        <v>30</v>
      </c>
      <c r="AK75" s="55">
        <v>25</v>
      </c>
      <c r="AL75" s="56" t="s">
        <v>59</v>
      </c>
      <c r="AM75" s="2" t="s">
        <v>82</v>
      </c>
      <c r="AN75" s="3">
        <v>43861</v>
      </c>
      <c r="AO75" s="35"/>
      <c r="AP75" s="8">
        <v>11442.210000000001</v>
      </c>
      <c r="AQ75" s="8"/>
      <c r="AR75" s="2"/>
      <c r="AS75" s="2">
        <v>4482.45</v>
      </c>
      <c r="AT75" s="2"/>
      <c r="AU75" s="11">
        <f t="shared" si="6"/>
        <v>15924.66</v>
      </c>
      <c r="AV75" s="59">
        <f t="shared" si="7"/>
        <v>11.979999999999563</v>
      </c>
      <c r="AW75" s="13">
        <f t="shared" si="8"/>
        <v>1.4375999999999483</v>
      </c>
      <c r="AX75" s="9">
        <f t="shared" si="9"/>
        <v>13.417599999999512</v>
      </c>
      <c r="AY75" s="5">
        <f t="shared" si="10"/>
        <v>38.911039999998586</v>
      </c>
      <c r="AZ75" s="8">
        <f t="shared" si="11"/>
        <v>-4.1522909259097283</v>
      </c>
      <c r="BA75" s="7">
        <f t="shared" si="12"/>
        <v>34.758749074088854</v>
      </c>
      <c r="BB75" s="32">
        <f t="shared" si="13"/>
        <v>-3049.253098537024</v>
      </c>
      <c r="BC75" s="16">
        <v>2</v>
      </c>
      <c r="BD75" s="2" t="s">
        <v>30</v>
      </c>
      <c r="BE75" s="68">
        <v>25</v>
      </c>
      <c r="BF75" s="2" t="s">
        <v>59</v>
      </c>
      <c r="BG75" s="2" t="s">
        <v>82</v>
      </c>
      <c r="BH75" s="3">
        <v>43890</v>
      </c>
      <c r="BI75" s="35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14"/>
        <v>4.1199999999989814</v>
      </c>
      <c r="BQ75" s="13">
        <f t="shared" si="15"/>
        <v>1.0368860800232778</v>
      </c>
      <c r="BR75" s="9">
        <f t="shared" si="16"/>
        <v>5.1568860800222591</v>
      </c>
      <c r="BS75" s="5">
        <f t="shared" si="17"/>
        <v>14.95496963206455</v>
      </c>
      <c r="BT75" s="2">
        <f t="shared" si="18"/>
        <v>-1.4721681928444494</v>
      </c>
      <c r="BU75" s="7">
        <f t="shared" si="19"/>
        <v>13.482801439220101</v>
      </c>
      <c r="BV75" s="15">
        <f t="shared" si="20"/>
        <v>-3035.7702970978039</v>
      </c>
      <c r="BW75" s="16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5"/>
      <c r="CD75" s="2">
        <v>11446.33</v>
      </c>
      <c r="CE75" s="2"/>
      <c r="CF75" s="2"/>
      <c r="CG75" s="2">
        <v>4482.45</v>
      </c>
      <c r="CH75" s="2"/>
      <c r="CI75" s="11">
        <f t="shared" si="21"/>
        <v>15928.779999999999</v>
      </c>
      <c r="CJ75" s="11">
        <f t="shared" si="21"/>
        <v>4.1199999999989814</v>
      </c>
      <c r="CK75" s="11">
        <f t="shared" si="21"/>
        <v>1.0368860800232778</v>
      </c>
      <c r="CL75" s="11">
        <f t="shared" si="22"/>
        <v>5.1568860800222591</v>
      </c>
      <c r="CM75" s="5">
        <f t="shared" si="23"/>
        <v>11.156882106460856</v>
      </c>
      <c r="CN75" s="8">
        <f t="shared" si="24"/>
        <v>-1.4721681928444494</v>
      </c>
      <c r="CO75" s="10">
        <f t="shared" si="25"/>
        <v>9.684713913616406</v>
      </c>
      <c r="CP75" s="81">
        <f t="shared" si="26"/>
        <v>-3026.0855831841873</v>
      </c>
      <c r="CQ75" s="16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5"/>
      <c r="DA75" s="88">
        <v>12246.74</v>
      </c>
      <c r="DB75" s="2"/>
      <c r="DC75" s="2"/>
      <c r="DD75" s="2">
        <v>4482.45</v>
      </c>
      <c r="DE75" s="2"/>
      <c r="DF75" s="80">
        <f t="shared" si="27"/>
        <v>16729.189999999999</v>
      </c>
      <c r="DG75" s="12">
        <f t="shared" si="28"/>
        <v>800.40999999999985</v>
      </c>
      <c r="DH75" s="13">
        <f t="shared" si="29"/>
        <v>78.687371305378733</v>
      </c>
      <c r="DI75" s="9">
        <f t="shared" si="30"/>
        <v>879.0973713053786</v>
      </c>
      <c r="DJ75" s="8">
        <f t="shared" si="31"/>
        <v>2549.3823767855979</v>
      </c>
      <c r="DK75" s="5">
        <f t="shared" si="32"/>
        <v>2538.2254946791372</v>
      </c>
      <c r="DL75" s="2">
        <f t="shared" si="33"/>
        <v>-314.82748635727086</v>
      </c>
      <c r="DM75" s="7">
        <f t="shared" si="4"/>
        <v>2223.3980083218662</v>
      </c>
      <c r="DN75" s="89">
        <f t="shared" si="5"/>
        <v>-802.68757486232107</v>
      </c>
      <c r="DO75" s="16">
        <v>2</v>
      </c>
      <c r="DP75" s="2" t="s">
        <v>30</v>
      </c>
      <c r="DQ75" s="6">
        <v>25</v>
      </c>
      <c r="DR75" s="2" t="s">
        <v>59</v>
      </c>
      <c r="DS75" s="2" t="s">
        <v>82</v>
      </c>
      <c r="DT75" s="3">
        <v>43982</v>
      </c>
      <c r="DU75" s="10"/>
      <c r="DV75" s="2">
        <v>12605.49</v>
      </c>
      <c r="DW75" s="2"/>
      <c r="DX75" s="2"/>
      <c r="DY75" s="2">
        <v>4482.45</v>
      </c>
      <c r="DZ75" s="2"/>
      <c r="EA75" s="11">
        <v>17087.939999999999</v>
      </c>
      <c r="EB75" s="12">
        <f t="shared" si="34"/>
        <v>358.75</v>
      </c>
      <c r="EC75" s="13">
        <f t="shared" si="35"/>
        <v>45.446318292629158</v>
      </c>
      <c r="ED75" s="9">
        <f t="shared" si="36"/>
        <v>404.19631829262914</v>
      </c>
      <c r="EE75" s="5">
        <f t="shared" si="37"/>
        <v>1172.1693230486244</v>
      </c>
      <c r="EF75" s="2">
        <f t="shared" si="38"/>
        <v>-181.73676961232334</v>
      </c>
      <c r="EG75" s="7">
        <f t="shared" si="39"/>
        <v>990.43255343630108</v>
      </c>
      <c r="EH75" s="89">
        <f t="shared" si="40"/>
        <v>187.74497857398001</v>
      </c>
      <c r="EI75" s="16">
        <v>2</v>
      </c>
      <c r="EJ75" s="2" t="s">
        <v>30</v>
      </c>
      <c r="EK75" s="6">
        <v>25</v>
      </c>
      <c r="EL75" s="2" t="s">
        <v>59</v>
      </c>
      <c r="EM75" s="2" t="s">
        <v>82</v>
      </c>
      <c r="EN75" s="3">
        <v>44013</v>
      </c>
      <c r="EO75" s="10">
        <v>2000</v>
      </c>
      <c r="EP75" s="2">
        <v>12963.54</v>
      </c>
      <c r="EQ75" s="2"/>
      <c r="ER75" s="2"/>
      <c r="ES75" s="2">
        <v>4482.45</v>
      </c>
      <c r="ET75" s="2"/>
      <c r="EU75" s="11">
        <v>17445.990000000002</v>
      </c>
      <c r="EV75" s="12">
        <f t="shared" si="41"/>
        <v>358.05000000000291</v>
      </c>
      <c r="EW75" s="13">
        <f t="shared" si="42"/>
        <v>23.565838043159605</v>
      </c>
      <c r="EX75" s="9">
        <f t="shared" si="43"/>
        <v>381.61583804316251</v>
      </c>
      <c r="EY75" s="5">
        <f t="shared" si="44"/>
        <v>1106.6859303251713</v>
      </c>
      <c r="EZ75" s="2">
        <f t="shared" si="45"/>
        <v>-190.64891242239659</v>
      </c>
      <c r="FA75" s="7">
        <f t="shared" si="46"/>
        <v>916.03701790277466</v>
      </c>
      <c r="FB75" s="32">
        <f t="shared" si="47"/>
        <v>-896.21800352324533</v>
      </c>
      <c r="FC75" s="16">
        <v>2</v>
      </c>
      <c r="FD75" s="2" t="s">
        <v>30</v>
      </c>
      <c r="FE75" s="6">
        <v>25</v>
      </c>
      <c r="FF75" s="2" t="s">
        <v>59</v>
      </c>
      <c r="FG75" s="2" t="s">
        <v>82</v>
      </c>
      <c r="FH75" s="3">
        <v>44013</v>
      </c>
      <c r="FI75" s="10"/>
      <c r="FJ75" s="2">
        <v>13055.25</v>
      </c>
      <c r="FK75" s="2"/>
      <c r="FL75" s="2"/>
      <c r="FM75" s="2">
        <v>4482.45</v>
      </c>
      <c r="FN75" s="2"/>
      <c r="FO75" s="11">
        <v>17537.7</v>
      </c>
      <c r="FP75" s="12">
        <f t="shared" si="48"/>
        <v>91.709999999999127</v>
      </c>
      <c r="FQ75" s="13">
        <f t="shared" si="49"/>
        <v>11.043593578024305</v>
      </c>
      <c r="FR75" s="14">
        <f t="shared" si="50"/>
        <v>102.75359357802343</v>
      </c>
      <c r="FS75" s="5">
        <f t="shared" si="51"/>
        <v>313.39846041297142</v>
      </c>
      <c r="FT75" s="2">
        <f t="shared" si="52"/>
        <v>-57.345571710088059</v>
      </c>
      <c r="FU75" s="7">
        <f t="shared" si="53"/>
        <v>256.05288870288337</v>
      </c>
      <c r="FV75" s="32">
        <f t="shared" si="54"/>
        <v>-640.16511482036196</v>
      </c>
      <c r="FW75" s="16">
        <v>2</v>
      </c>
      <c r="FX75" s="2" t="s">
        <v>30</v>
      </c>
    </row>
    <row r="76" spans="17:180" ht="20.100000000000001" customHeight="1" x14ac:dyDescent="0.2">
      <c r="Q76" s="6">
        <v>26</v>
      </c>
      <c r="R76" s="2" t="s">
        <v>60</v>
      </c>
      <c r="S76" s="2" t="s">
        <v>12</v>
      </c>
      <c r="T76" s="3">
        <v>43830</v>
      </c>
      <c r="U76" s="35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4625.4199999999983</v>
      </c>
      <c r="AC76" s="13">
        <v>555.0504000000002</v>
      </c>
      <c r="AD76" s="9">
        <v>5180.4703999999983</v>
      </c>
      <c r="AE76" s="5">
        <v>15023.364159999996</v>
      </c>
      <c r="AF76" s="2">
        <v>-1528.207477346481</v>
      </c>
      <c r="AG76" s="7">
        <v>13495.156682653515</v>
      </c>
      <c r="AH76" s="32">
        <v>13456.755999787174</v>
      </c>
      <c r="AI76" s="16">
        <v>1</v>
      </c>
      <c r="AJ76" s="2" t="s">
        <v>30</v>
      </c>
      <c r="AK76" s="55">
        <v>26</v>
      </c>
      <c r="AL76" s="56" t="s">
        <v>60</v>
      </c>
      <c r="AM76" s="2" t="s">
        <v>12</v>
      </c>
      <c r="AN76" s="3">
        <v>43861</v>
      </c>
      <c r="AO76" s="35">
        <v>14000</v>
      </c>
      <c r="AP76" s="8">
        <v>126198.17</v>
      </c>
      <c r="AQ76" s="8"/>
      <c r="AR76" s="2"/>
      <c r="AS76" s="2"/>
      <c r="AT76" s="2"/>
      <c r="AU76" s="11">
        <f t="shared" si="6"/>
        <v>126198.17</v>
      </c>
      <c r="AV76" s="59">
        <f t="shared" si="7"/>
        <v>4146.9599999999919</v>
      </c>
      <c r="AW76" s="13">
        <f t="shared" si="8"/>
        <v>497.63519999999926</v>
      </c>
      <c r="AX76" s="9">
        <f t="shared" si="9"/>
        <v>4644.5951999999907</v>
      </c>
      <c r="AY76" s="5">
        <f t="shared" si="10"/>
        <v>13469.326079999972</v>
      </c>
      <c r="AZ76" s="8">
        <f t="shared" si="11"/>
        <v>-1437.3442719625373</v>
      </c>
      <c r="BA76" s="7">
        <f t="shared" si="12"/>
        <v>12031.981808037435</v>
      </c>
      <c r="BB76" s="32">
        <f t="shared" si="13"/>
        <v>11488.737807824609</v>
      </c>
      <c r="BC76" s="16">
        <v>1</v>
      </c>
      <c r="BD76" s="2" t="s">
        <v>30</v>
      </c>
      <c r="BE76" s="68">
        <v>26</v>
      </c>
      <c r="BF76" s="2" t="s">
        <v>60</v>
      </c>
      <c r="BG76" s="2" t="s">
        <v>12</v>
      </c>
      <c r="BH76" s="3">
        <v>43890</v>
      </c>
      <c r="BI76" s="35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14"/>
        <v>3862.7900000000081</v>
      </c>
      <c r="BQ76" s="13">
        <f t="shared" si="15"/>
        <v>972.15368472187276</v>
      </c>
      <c r="BR76" s="9">
        <f t="shared" si="16"/>
        <v>4834.9436847218813</v>
      </c>
      <c r="BS76" s="5">
        <f t="shared" si="17"/>
        <v>14021.336685693455</v>
      </c>
      <c r="BT76" s="2">
        <f t="shared" si="18"/>
        <v>-1380.2613042813177</v>
      </c>
      <c r="BU76" s="7">
        <f t="shared" si="19"/>
        <v>12641.075381412138</v>
      </c>
      <c r="BV76" s="15">
        <f t="shared" si="20"/>
        <v>12129.813189236747</v>
      </c>
      <c r="BW76" s="16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5"/>
      <c r="CD76" s="2">
        <v>130060.96</v>
      </c>
      <c r="CE76" s="2"/>
      <c r="CF76" s="2"/>
      <c r="CG76" s="2"/>
      <c r="CH76" s="2"/>
      <c r="CI76" s="11">
        <f t="shared" si="21"/>
        <v>130060.96</v>
      </c>
      <c r="CJ76" s="11">
        <f t="shared" si="21"/>
        <v>3862.7900000000081</v>
      </c>
      <c r="CK76" s="11">
        <f t="shared" si="21"/>
        <v>972.15368472187276</v>
      </c>
      <c r="CL76" s="11">
        <f t="shared" si="22"/>
        <v>4834.9436847218813</v>
      </c>
      <c r="CM76" s="5">
        <f t="shared" si="23"/>
        <v>10460.362289326864</v>
      </c>
      <c r="CN76" s="8">
        <f t="shared" si="24"/>
        <v>-1380.261304281318</v>
      </c>
      <c r="CO76" s="10">
        <f t="shared" si="25"/>
        <v>9080.1009850455466</v>
      </c>
      <c r="CP76" s="81">
        <f t="shared" si="26"/>
        <v>21209.914174282294</v>
      </c>
      <c r="CQ76" s="16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5">
        <v>21300</v>
      </c>
      <c r="DA76" s="88">
        <v>135263</v>
      </c>
      <c r="DB76" s="2"/>
      <c r="DC76" s="2"/>
      <c r="DD76" s="2"/>
      <c r="DE76" s="2"/>
      <c r="DF76" s="80">
        <f t="shared" si="27"/>
        <v>135263</v>
      </c>
      <c r="DG76" s="12">
        <f t="shared" si="28"/>
        <v>5202.0399999999936</v>
      </c>
      <c r="DH76" s="13">
        <f t="shared" si="29"/>
        <v>511.40647046567631</v>
      </c>
      <c r="DI76" s="9">
        <f t="shared" si="30"/>
        <v>5713.4464704656702</v>
      </c>
      <c r="DJ76" s="8">
        <f t="shared" si="31"/>
        <v>16568.994764350442</v>
      </c>
      <c r="DK76" s="5">
        <f t="shared" si="32"/>
        <v>6108.6324750235781</v>
      </c>
      <c r="DL76" s="2">
        <f t="shared" si="33"/>
        <v>-757.68106940206235</v>
      </c>
      <c r="DM76" s="7">
        <f t="shared" si="4"/>
        <v>5350.9514056215157</v>
      </c>
      <c r="DN76" s="89">
        <f t="shared" si="5"/>
        <v>5260.8655799038097</v>
      </c>
      <c r="DO76" s="16">
        <v>1</v>
      </c>
      <c r="DP76" s="2" t="s">
        <v>30</v>
      </c>
      <c r="DQ76" s="6">
        <v>26</v>
      </c>
      <c r="DR76" s="2" t="s">
        <v>60</v>
      </c>
      <c r="DS76" s="2" t="s">
        <v>12</v>
      </c>
      <c r="DT76" s="3">
        <v>43982</v>
      </c>
      <c r="DU76" s="10"/>
      <c r="DV76" s="2">
        <v>135965.87</v>
      </c>
      <c r="DW76" s="2"/>
      <c r="DX76" s="2"/>
      <c r="DY76" s="2"/>
      <c r="DZ76" s="2"/>
      <c r="EA76" s="11">
        <v>135965.87</v>
      </c>
      <c r="EB76" s="12">
        <f t="shared" si="34"/>
        <v>702.86999999999534</v>
      </c>
      <c r="EC76" s="13">
        <f t="shared" si="35"/>
        <v>89.039313556348546</v>
      </c>
      <c r="ED76" s="9">
        <f t="shared" si="36"/>
        <v>791.90931355634393</v>
      </c>
      <c r="EE76" s="5">
        <f t="shared" si="37"/>
        <v>2296.5370093133974</v>
      </c>
      <c r="EF76" s="2">
        <f t="shared" si="38"/>
        <v>-356.0622251077711</v>
      </c>
      <c r="EG76" s="7">
        <f t="shared" si="39"/>
        <v>1940.4747842056263</v>
      </c>
      <c r="EH76" s="89">
        <f t="shared" si="40"/>
        <v>7201.3403641094355</v>
      </c>
      <c r="EI76" s="16">
        <v>1</v>
      </c>
      <c r="EJ76" s="2" t="s">
        <v>30</v>
      </c>
      <c r="EK76" s="6">
        <v>26</v>
      </c>
      <c r="EL76" s="2" t="s">
        <v>60</v>
      </c>
      <c r="EM76" s="2" t="s">
        <v>12</v>
      </c>
      <c r="EN76" s="3">
        <v>44013</v>
      </c>
      <c r="EO76" s="10">
        <v>5500</v>
      </c>
      <c r="EP76" s="2">
        <v>136680.03</v>
      </c>
      <c r="EQ76" s="2"/>
      <c r="ER76" s="2"/>
      <c r="ES76" s="2"/>
      <c r="ET76" s="2"/>
      <c r="EU76" s="11">
        <v>136680.03</v>
      </c>
      <c r="EV76" s="12">
        <f t="shared" si="41"/>
        <v>714.16000000000349</v>
      </c>
      <c r="EW76" s="13">
        <f t="shared" si="42"/>
        <v>47.003990774759977</v>
      </c>
      <c r="EX76" s="9">
        <f t="shared" si="43"/>
        <v>761.16399077476342</v>
      </c>
      <c r="EY76" s="5">
        <f t="shared" si="44"/>
        <v>2207.3755732468139</v>
      </c>
      <c r="EZ76" s="2">
        <f t="shared" si="45"/>
        <v>-380.26484372455889</v>
      </c>
      <c r="FA76" s="7">
        <f t="shared" si="46"/>
        <v>1827.110729522255</v>
      </c>
      <c r="FB76" s="32">
        <f t="shared" si="47"/>
        <v>3528.4510936316906</v>
      </c>
      <c r="FC76" s="16">
        <v>1</v>
      </c>
      <c r="FD76" s="2" t="s">
        <v>30</v>
      </c>
      <c r="FE76" s="6">
        <v>26</v>
      </c>
      <c r="FF76" s="2" t="s">
        <v>60</v>
      </c>
      <c r="FG76" s="2" t="s">
        <v>12</v>
      </c>
      <c r="FH76" s="3">
        <v>44013</v>
      </c>
      <c r="FI76" s="10">
        <v>3600</v>
      </c>
      <c r="FJ76" s="2">
        <v>137293.01999999999</v>
      </c>
      <c r="FK76" s="2"/>
      <c r="FL76" s="2"/>
      <c r="FM76" s="2"/>
      <c r="FN76" s="2"/>
      <c r="FO76" s="11">
        <v>137293.01999999999</v>
      </c>
      <c r="FP76" s="12">
        <f t="shared" si="48"/>
        <v>612.98999999999069</v>
      </c>
      <c r="FQ76" s="13">
        <f t="shared" si="49"/>
        <v>73.815422826224847</v>
      </c>
      <c r="FR76" s="14">
        <f t="shared" si="50"/>
        <v>686.80542282621559</v>
      </c>
      <c r="FS76" s="5">
        <f t="shared" si="51"/>
        <v>2094.7565396199575</v>
      </c>
      <c r="FT76" s="2">
        <f t="shared" si="52"/>
        <v>-383.29802641551294</v>
      </c>
      <c r="FU76" s="7">
        <f t="shared" si="53"/>
        <v>1711.4585132044444</v>
      </c>
      <c r="FV76" s="32">
        <f t="shared" si="54"/>
        <v>1639.909606836135</v>
      </c>
      <c r="FW76" s="16">
        <v>1</v>
      </c>
      <c r="FX76" s="2" t="s">
        <v>30</v>
      </c>
    </row>
    <row r="77" spans="17:180" ht="20.100000000000001" customHeight="1" x14ac:dyDescent="0.2">
      <c r="Q77" s="6">
        <v>27</v>
      </c>
      <c r="R77" s="2" t="s">
        <v>92</v>
      </c>
      <c r="S77" s="2" t="s">
        <v>90</v>
      </c>
      <c r="T77" s="3">
        <v>43830</v>
      </c>
      <c r="U77" s="35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6630.8399999999992</v>
      </c>
      <c r="AB77" s="12">
        <v>25.449999999999818</v>
      </c>
      <c r="AC77" s="13">
        <v>3.0539999999999803</v>
      </c>
      <c r="AD77" s="9">
        <v>28.503999999999799</v>
      </c>
      <c r="AE77" s="5">
        <v>82.66159999999941</v>
      </c>
      <c r="AF77" s="2">
        <v>-8.4085078324709279</v>
      </c>
      <c r="AG77" s="7">
        <v>74.253092167528479</v>
      </c>
      <c r="AH77" s="32">
        <v>14.954038775239184</v>
      </c>
      <c r="AI77" s="16">
        <v>2</v>
      </c>
      <c r="AJ77" s="2" t="s">
        <v>30</v>
      </c>
      <c r="AK77" s="55">
        <v>27</v>
      </c>
      <c r="AL77" s="56" t="s">
        <v>92</v>
      </c>
      <c r="AM77" s="2" t="s">
        <v>90</v>
      </c>
      <c r="AN77" s="3">
        <v>43861</v>
      </c>
      <c r="AO77" s="35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6"/>
        <v>6667.0099999999993</v>
      </c>
      <c r="AV77" s="59">
        <f t="shared" si="7"/>
        <v>36.170000000000073</v>
      </c>
      <c r="AW77" s="13">
        <f t="shared" si="8"/>
        <v>4.3404000000000105</v>
      </c>
      <c r="AX77" s="9">
        <f t="shared" si="9"/>
        <v>40.510400000000082</v>
      </c>
      <c r="AY77" s="5">
        <f t="shared" si="10"/>
        <v>117.48016000000024</v>
      </c>
      <c r="AZ77" s="8">
        <f t="shared" si="11"/>
        <v>-12.536591217876515</v>
      </c>
      <c r="BA77" s="7">
        <f t="shared" si="12"/>
        <v>104.94356878212372</v>
      </c>
      <c r="BB77" s="32">
        <f t="shared" si="13"/>
        <v>119.8976075573629</v>
      </c>
      <c r="BC77" s="16">
        <v>2</v>
      </c>
      <c r="BD77" s="2" t="s">
        <v>30</v>
      </c>
      <c r="BE77" s="68">
        <v>27</v>
      </c>
      <c r="BF77" s="2" t="s">
        <v>92</v>
      </c>
      <c r="BG77" s="2" t="s">
        <v>90</v>
      </c>
      <c r="BH77" s="3">
        <v>43890</v>
      </c>
      <c r="BI77" s="35"/>
      <c r="BJ77" s="2">
        <v>4628.5600000000004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14"/>
        <v>46.610000000000582</v>
      </c>
      <c r="BQ77" s="13">
        <f t="shared" si="15"/>
        <v>11.730402958712993</v>
      </c>
      <c r="BR77" s="9">
        <f t="shared" si="16"/>
        <v>58.340402958713575</v>
      </c>
      <c r="BS77" s="5">
        <f t="shared" si="17"/>
        <v>169.18716858026937</v>
      </c>
      <c r="BT77" s="2">
        <f t="shared" si="18"/>
        <v>-16.654795987499419</v>
      </c>
      <c r="BU77" s="7">
        <f t="shared" si="19"/>
        <v>152.53237259276995</v>
      </c>
      <c r="BV77" s="15">
        <f t="shared" si="20"/>
        <v>272.42998015013285</v>
      </c>
      <c r="BW77" s="16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5"/>
      <c r="CD77" s="2">
        <v>4628.5600000000004</v>
      </c>
      <c r="CE77" s="2">
        <v>43.949999999999996</v>
      </c>
      <c r="CF77" s="2">
        <v>2041.1099999999997</v>
      </c>
      <c r="CG77" s="2"/>
      <c r="CH77" s="2"/>
      <c r="CI77" s="11">
        <f t="shared" si="21"/>
        <v>6713.62</v>
      </c>
      <c r="CJ77" s="11">
        <f t="shared" si="21"/>
        <v>46.610000000000582</v>
      </c>
      <c r="CK77" s="11">
        <f t="shared" si="21"/>
        <v>11.730402958712993</v>
      </c>
      <c r="CL77" s="11">
        <f t="shared" si="22"/>
        <v>58.340402958713575</v>
      </c>
      <c r="CM77" s="5">
        <f t="shared" si="23"/>
        <v>126.21899878210573</v>
      </c>
      <c r="CN77" s="8">
        <f t="shared" si="24"/>
        <v>-16.654795987499423</v>
      </c>
      <c r="CO77" s="10">
        <f t="shared" si="25"/>
        <v>109.5642027946063</v>
      </c>
      <c r="CP77" s="81">
        <f t="shared" si="26"/>
        <v>381.99418294473912</v>
      </c>
      <c r="CQ77" s="16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5"/>
      <c r="DA77" s="88">
        <v>4892.74</v>
      </c>
      <c r="DB77" s="2">
        <v>43.949999999999996</v>
      </c>
      <c r="DC77" s="2">
        <v>2041.1099999999997</v>
      </c>
      <c r="DD77" s="2"/>
      <c r="DE77" s="2"/>
      <c r="DF77" s="80">
        <f t="shared" si="27"/>
        <v>6977.7999999999993</v>
      </c>
      <c r="DG77" s="12">
        <f t="shared" si="28"/>
        <v>264.17999999999938</v>
      </c>
      <c r="DH77" s="13">
        <f t="shared" si="29"/>
        <v>25.971226935514188</v>
      </c>
      <c r="DI77" s="9">
        <f t="shared" si="30"/>
        <v>290.15122693551359</v>
      </c>
      <c r="DJ77" s="8">
        <f t="shared" si="31"/>
        <v>841.43855811298943</v>
      </c>
      <c r="DK77" s="5">
        <f t="shared" si="32"/>
        <v>715.21955933088373</v>
      </c>
      <c r="DL77" s="2">
        <f t="shared" si="33"/>
        <v>-88.711888100454772</v>
      </c>
      <c r="DM77" s="7">
        <f t="shared" si="4"/>
        <v>626.50767123042897</v>
      </c>
      <c r="DN77" s="89">
        <f t="shared" si="5"/>
        <v>1008.5018541751681</v>
      </c>
      <c r="DO77" s="16">
        <v>2</v>
      </c>
      <c r="DP77" s="2" t="s">
        <v>30</v>
      </c>
      <c r="DQ77" s="6">
        <v>27</v>
      </c>
      <c r="DR77" s="2" t="s">
        <v>92</v>
      </c>
      <c r="DS77" s="2" t="s">
        <v>90</v>
      </c>
      <c r="DT77" s="3">
        <v>43982</v>
      </c>
      <c r="DU77" s="10">
        <v>1500</v>
      </c>
      <c r="DV77" s="2">
        <v>5061.57</v>
      </c>
      <c r="DW77" s="2">
        <v>43.949999999999996</v>
      </c>
      <c r="DX77" s="2">
        <v>2041.1099999999997</v>
      </c>
      <c r="DY77" s="2"/>
      <c r="DZ77" s="2"/>
      <c r="EA77" s="11">
        <v>7146.6299999999992</v>
      </c>
      <c r="EB77" s="12">
        <f t="shared" si="34"/>
        <v>168.82999999999993</v>
      </c>
      <c r="EC77" s="13">
        <f t="shared" si="35"/>
        <v>21.387322417685233</v>
      </c>
      <c r="ED77" s="9">
        <f t="shared" si="36"/>
        <v>190.21732241768515</v>
      </c>
      <c r="EE77" s="5">
        <f t="shared" si="37"/>
        <v>551.63023501128691</v>
      </c>
      <c r="EF77" s="2">
        <f t="shared" si="38"/>
        <v>-85.52646359205167</v>
      </c>
      <c r="EG77" s="7">
        <f t="shared" si="39"/>
        <v>466.10377141923527</v>
      </c>
      <c r="EH77" s="89">
        <f t="shared" si="40"/>
        <v>-25.394374405596636</v>
      </c>
      <c r="EI77" s="16">
        <v>2</v>
      </c>
      <c r="EJ77" s="2" t="s">
        <v>30</v>
      </c>
      <c r="EK77" s="6">
        <v>27</v>
      </c>
      <c r="EL77" s="2" t="s">
        <v>92</v>
      </c>
      <c r="EM77" s="2" t="s">
        <v>90</v>
      </c>
      <c r="EN77" s="3">
        <v>44013</v>
      </c>
      <c r="EO77" s="10"/>
      <c r="EP77" s="2">
        <v>5215.3599999999997</v>
      </c>
      <c r="EQ77" s="2">
        <v>43.949999999999996</v>
      </c>
      <c r="ER77" s="2">
        <v>2041.1099999999997</v>
      </c>
      <c r="ES77" s="2"/>
      <c r="ET77" s="2"/>
      <c r="EU77" s="11">
        <v>7300.4199999999992</v>
      </c>
      <c r="EV77" s="12">
        <f t="shared" si="41"/>
        <v>153.78999999999996</v>
      </c>
      <c r="EW77" s="13">
        <f t="shared" si="42"/>
        <v>10.12202271374804</v>
      </c>
      <c r="EX77" s="9">
        <f t="shared" si="43"/>
        <v>163.912022713748</v>
      </c>
      <c r="EY77" s="5">
        <f t="shared" si="44"/>
        <v>475.34486586986918</v>
      </c>
      <c r="EZ77" s="2">
        <f t="shared" si="45"/>
        <v>-81.887714680743258</v>
      </c>
      <c r="FA77" s="7">
        <f t="shared" si="46"/>
        <v>393.45715118912591</v>
      </c>
      <c r="FB77" s="32">
        <f t="shared" si="47"/>
        <v>368.06277678352927</v>
      </c>
      <c r="FC77" s="16">
        <v>2</v>
      </c>
      <c r="FD77" s="2" t="s">
        <v>30</v>
      </c>
      <c r="FE77" s="6">
        <v>27</v>
      </c>
      <c r="FF77" s="2" t="s">
        <v>92</v>
      </c>
      <c r="FG77" s="2" t="s">
        <v>90</v>
      </c>
      <c r="FH77" s="3">
        <v>44013</v>
      </c>
      <c r="FI77" s="10">
        <v>1168</v>
      </c>
      <c r="FJ77" s="2">
        <v>5441.76</v>
      </c>
      <c r="FK77" s="2">
        <v>43.949999999999996</v>
      </c>
      <c r="FL77" s="2">
        <v>2041.1099999999997</v>
      </c>
      <c r="FM77" s="2"/>
      <c r="FN77" s="2"/>
      <c r="FO77" s="11">
        <v>7526.82</v>
      </c>
      <c r="FP77" s="12">
        <f t="shared" si="48"/>
        <v>226.40000000000055</v>
      </c>
      <c r="FQ77" s="13">
        <f t="shared" si="49"/>
        <v>27.262780351812591</v>
      </c>
      <c r="FR77" s="14">
        <f t="shared" si="50"/>
        <v>253.66278035181313</v>
      </c>
      <c r="FS77" s="5">
        <f t="shared" si="51"/>
        <v>773.67148007303001</v>
      </c>
      <c r="FT77" s="2">
        <f t="shared" si="52"/>
        <v>-141.56621344634274</v>
      </c>
      <c r="FU77" s="7">
        <f t="shared" si="53"/>
        <v>632.10526662668724</v>
      </c>
      <c r="FV77" s="32">
        <f t="shared" si="54"/>
        <v>-167.83195658978354</v>
      </c>
      <c r="FW77" s="16">
        <v>2</v>
      </c>
      <c r="FX77" s="2" t="s">
        <v>30</v>
      </c>
    </row>
    <row r="78" spans="17:180" ht="20.100000000000001" customHeight="1" x14ac:dyDescent="0.2">
      <c r="Q78" s="6">
        <v>28</v>
      </c>
      <c r="R78" s="2" t="s">
        <v>61</v>
      </c>
      <c r="S78" s="2" t="s">
        <v>83</v>
      </c>
      <c r="T78" s="3">
        <v>43830</v>
      </c>
      <c r="U78" s="35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2">
        <v>35.719615874244781</v>
      </c>
      <c r="AI78" s="16">
        <v>2</v>
      </c>
      <c r="AJ78" s="2" t="s">
        <v>30</v>
      </c>
      <c r="AK78" s="57">
        <v>28</v>
      </c>
      <c r="AL78" s="34" t="s">
        <v>61</v>
      </c>
      <c r="AM78" s="8" t="s">
        <v>83</v>
      </c>
      <c r="AN78" s="41">
        <v>43861</v>
      </c>
      <c r="AO78" s="35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6"/>
        <v>1360.43</v>
      </c>
      <c r="AV78" s="59">
        <f t="shared" si="7"/>
        <v>0</v>
      </c>
      <c r="AW78" s="13">
        <f t="shared" si="8"/>
        <v>0</v>
      </c>
      <c r="AX78" s="9">
        <f t="shared" si="9"/>
        <v>0</v>
      </c>
      <c r="AY78" s="5">
        <f t="shared" si="10"/>
        <v>0</v>
      </c>
      <c r="AZ78" s="8">
        <f t="shared" si="11"/>
        <v>0</v>
      </c>
      <c r="BA78" s="7">
        <f t="shared" si="12"/>
        <v>0</v>
      </c>
      <c r="BB78" s="32">
        <f t="shared" si="13"/>
        <v>35.719615874244781</v>
      </c>
      <c r="BC78" s="16">
        <v>2</v>
      </c>
      <c r="BD78" s="2" t="s">
        <v>30</v>
      </c>
      <c r="BE78" s="68">
        <v>28</v>
      </c>
      <c r="BF78" s="2" t="s">
        <v>61</v>
      </c>
      <c r="BG78" s="2" t="s">
        <v>83</v>
      </c>
      <c r="BH78" s="3">
        <v>43890</v>
      </c>
      <c r="BI78" s="35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14"/>
        <v>0</v>
      </c>
      <c r="BQ78" s="13">
        <f t="shared" si="15"/>
        <v>0</v>
      </c>
      <c r="BR78" s="9">
        <f t="shared" si="16"/>
        <v>0</v>
      </c>
      <c r="BS78" s="5">
        <f t="shared" si="17"/>
        <v>0</v>
      </c>
      <c r="BT78" s="2">
        <f t="shared" si="18"/>
        <v>0</v>
      </c>
      <c r="BU78" s="7">
        <f t="shared" si="19"/>
        <v>0</v>
      </c>
      <c r="BV78" s="15">
        <f t="shared" si="20"/>
        <v>35.719615874244781</v>
      </c>
      <c r="BW78" s="16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5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21"/>
        <v>1360.43</v>
      </c>
      <c r="CJ78" s="11">
        <f t="shared" si="21"/>
        <v>0</v>
      </c>
      <c r="CK78" s="11">
        <f t="shared" si="21"/>
        <v>0</v>
      </c>
      <c r="CL78" s="11">
        <f t="shared" si="22"/>
        <v>0</v>
      </c>
      <c r="CM78" s="5">
        <f t="shared" si="23"/>
        <v>0</v>
      </c>
      <c r="CN78" s="8">
        <f t="shared" si="24"/>
        <v>0</v>
      </c>
      <c r="CO78" s="10">
        <f t="shared" si="25"/>
        <v>0</v>
      </c>
      <c r="CP78" s="81">
        <f t="shared" si="26"/>
        <v>35.719615874244781</v>
      </c>
      <c r="CQ78" s="16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5"/>
      <c r="DA78" s="88">
        <v>372.97</v>
      </c>
      <c r="DB78" s="2"/>
      <c r="DC78" s="2"/>
      <c r="DD78" s="2">
        <v>1001.32</v>
      </c>
      <c r="DE78" s="2">
        <v>86.73</v>
      </c>
      <c r="DF78" s="80">
        <f t="shared" si="27"/>
        <v>1374.29</v>
      </c>
      <c r="DG78" s="12">
        <f t="shared" si="28"/>
        <v>13.8599999999999</v>
      </c>
      <c r="DH78" s="13">
        <f t="shared" si="29"/>
        <v>1.3625603956628998</v>
      </c>
      <c r="DI78" s="9">
        <f t="shared" si="30"/>
        <v>15.2225603956628</v>
      </c>
      <c r="DJ78" s="8">
        <f t="shared" si="31"/>
        <v>44.145425147422117</v>
      </c>
      <c r="DK78" s="5">
        <f t="shared" si="32"/>
        <v>44.145425147422117</v>
      </c>
      <c r="DL78" s="2">
        <f t="shared" si="33"/>
        <v>-5.4755549743199081</v>
      </c>
      <c r="DM78" s="7">
        <f t="shared" si="4"/>
        <v>38.669870173102211</v>
      </c>
      <c r="DN78" s="89">
        <f t="shared" si="5"/>
        <v>74.389486047346992</v>
      </c>
      <c r="DO78" s="82">
        <v>2</v>
      </c>
      <c r="DP78" s="83" t="s">
        <v>30</v>
      </c>
      <c r="DQ78" s="39">
        <v>28</v>
      </c>
      <c r="DR78" s="8" t="s">
        <v>61</v>
      </c>
      <c r="DS78" s="8" t="s">
        <v>83</v>
      </c>
      <c r="DT78" s="41">
        <v>43982</v>
      </c>
      <c r="DU78" s="10"/>
      <c r="DV78" s="8">
        <v>480.18</v>
      </c>
      <c r="DW78" s="8"/>
      <c r="DX78" s="8"/>
      <c r="DY78" s="2">
        <v>1001.32</v>
      </c>
      <c r="DZ78" s="2">
        <v>86.73</v>
      </c>
      <c r="EA78" s="11">
        <v>1481.5</v>
      </c>
      <c r="EB78" s="12">
        <f t="shared" si="34"/>
        <v>107.21000000000004</v>
      </c>
      <c r="EC78" s="13">
        <f t="shared" si="35"/>
        <v>13.581323440147104</v>
      </c>
      <c r="ED78" s="9">
        <f t="shared" si="36"/>
        <v>120.79132344014714</v>
      </c>
      <c r="EE78" s="5">
        <f t="shared" si="37"/>
        <v>350.29483797642666</v>
      </c>
      <c r="EF78" s="2">
        <f t="shared" si="38"/>
        <v>-54.310798801776144</v>
      </c>
      <c r="EG78" s="7">
        <f t="shared" si="39"/>
        <v>295.98403917465055</v>
      </c>
      <c r="EH78" s="89">
        <f t="shared" si="40"/>
        <v>370.37352522199751</v>
      </c>
      <c r="EI78" s="82">
        <v>2</v>
      </c>
      <c r="EJ78" s="8" t="s">
        <v>30</v>
      </c>
      <c r="EK78" s="6">
        <v>28</v>
      </c>
      <c r="EL78" s="2" t="s">
        <v>61</v>
      </c>
      <c r="EM78" s="2" t="s">
        <v>83</v>
      </c>
      <c r="EN78" s="3">
        <v>44013</v>
      </c>
      <c r="EO78" s="10"/>
      <c r="EP78" s="2">
        <v>546.41999999999996</v>
      </c>
      <c r="EQ78" s="2"/>
      <c r="ER78" s="2"/>
      <c r="ES78" s="2">
        <v>1001.32</v>
      </c>
      <c r="ET78" s="2">
        <v>86.73</v>
      </c>
      <c r="EU78" s="11">
        <v>1547.74</v>
      </c>
      <c r="EV78" s="12">
        <f t="shared" si="41"/>
        <v>66.240000000000009</v>
      </c>
      <c r="EW78" s="13">
        <f t="shared" si="42"/>
        <v>4.3597294008626726</v>
      </c>
      <c r="EX78" s="9">
        <f t="shared" si="43"/>
        <v>70.599729400862685</v>
      </c>
      <c r="EY78" s="5">
        <f t="shared" si="44"/>
        <v>204.73921526250177</v>
      </c>
      <c r="EZ78" s="2">
        <f t="shared" si="45"/>
        <v>-35.270448146514312</v>
      </c>
      <c r="FA78" s="7">
        <f t="shared" si="46"/>
        <v>169.46876711598748</v>
      </c>
      <c r="FB78" s="32">
        <f t="shared" si="47"/>
        <v>539.84229233798487</v>
      </c>
      <c r="FC78" s="16">
        <v>2</v>
      </c>
      <c r="FD78" s="2" t="s">
        <v>30</v>
      </c>
      <c r="FE78" s="6">
        <v>28</v>
      </c>
      <c r="FF78" s="2" t="s">
        <v>61</v>
      </c>
      <c r="FG78" s="2" t="s">
        <v>83</v>
      </c>
      <c r="FH78" s="3">
        <v>44013</v>
      </c>
      <c r="FI78" s="10">
        <v>1000</v>
      </c>
      <c r="FJ78" s="2">
        <v>578.03</v>
      </c>
      <c r="FK78" s="2"/>
      <c r="FL78" s="2"/>
      <c r="FM78" s="2">
        <v>1001.32</v>
      </c>
      <c r="FN78" s="2">
        <v>86.73</v>
      </c>
      <c r="FO78" s="11">
        <v>1579.35</v>
      </c>
      <c r="FP78" s="12">
        <f t="shared" si="48"/>
        <v>31.6099999999999</v>
      </c>
      <c r="FQ78" s="13">
        <f t="shared" si="49"/>
        <v>3.8064332461165686</v>
      </c>
      <c r="FR78" s="14">
        <f t="shared" si="50"/>
        <v>35.416433246116469</v>
      </c>
      <c r="FS78" s="5">
        <f t="shared" si="51"/>
        <v>108.02012140065523</v>
      </c>
      <c r="FT78" s="2">
        <f t="shared" si="52"/>
        <v>-19.765494730737057</v>
      </c>
      <c r="FU78" s="7">
        <f t="shared" si="53"/>
        <v>88.254626669918167</v>
      </c>
      <c r="FV78" s="32">
        <f t="shared" si="54"/>
        <v>-371.90308099209699</v>
      </c>
      <c r="FW78" s="16">
        <v>2</v>
      </c>
      <c r="FX78" s="2" t="s">
        <v>30</v>
      </c>
    </row>
    <row r="79" spans="17:180" ht="20.100000000000001" customHeight="1" x14ac:dyDescent="0.2">
      <c r="Q79" s="6">
        <v>29</v>
      </c>
      <c r="R79" s="2" t="s">
        <v>62</v>
      </c>
      <c r="S79" s="2" t="s">
        <v>84</v>
      </c>
      <c r="T79" s="3">
        <v>43830</v>
      </c>
      <c r="U79" s="35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2">
        <v>202.2467936057206</v>
      </c>
      <c r="AI79" s="16">
        <v>2</v>
      </c>
      <c r="AJ79" s="2" t="s">
        <v>30</v>
      </c>
      <c r="AK79" s="57">
        <v>29</v>
      </c>
      <c r="AL79" s="34" t="s">
        <v>62</v>
      </c>
      <c r="AM79" s="8" t="s">
        <v>84</v>
      </c>
      <c r="AN79" s="41">
        <v>43861</v>
      </c>
      <c r="AO79" s="35"/>
      <c r="AP79" s="8">
        <v>284.62</v>
      </c>
      <c r="AQ79" s="8"/>
      <c r="AR79" s="8"/>
      <c r="AS79" s="8">
        <v>705.21</v>
      </c>
      <c r="AT79" s="8"/>
      <c r="AU79" s="11">
        <f t="shared" si="6"/>
        <v>989.83</v>
      </c>
      <c r="AV79" s="59">
        <f t="shared" si="7"/>
        <v>0</v>
      </c>
      <c r="AW79" s="13">
        <f t="shared" si="8"/>
        <v>0</v>
      </c>
      <c r="AX79" s="9">
        <f t="shared" si="9"/>
        <v>0</v>
      </c>
      <c r="AY79" s="5">
        <f t="shared" si="10"/>
        <v>0</v>
      </c>
      <c r="AZ79" s="8">
        <f t="shared" si="11"/>
        <v>0</v>
      </c>
      <c r="BA79" s="7">
        <f t="shared" si="12"/>
        <v>0</v>
      </c>
      <c r="BB79" s="32">
        <f t="shared" si="13"/>
        <v>202.2467936057206</v>
      </c>
      <c r="BC79" s="16">
        <v>2</v>
      </c>
      <c r="BD79" s="2" t="s">
        <v>30</v>
      </c>
      <c r="BE79" s="68">
        <v>29</v>
      </c>
      <c r="BF79" s="2" t="s">
        <v>62</v>
      </c>
      <c r="BG79" s="2" t="s">
        <v>84</v>
      </c>
      <c r="BH79" s="3">
        <v>43890</v>
      </c>
      <c r="BI79" s="35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14"/>
        <v>0</v>
      </c>
      <c r="BQ79" s="13">
        <f t="shared" si="15"/>
        <v>0</v>
      </c>
      <c r="BR79" s="9">
        <f t="shared" si="16"/>
        <v>0</v>
      </c>
      <c r="BS79" s="5">
        <f t="shared" si="17"/>
        <v>0</v>
      </c>
      <c r="BT79" s="2">
        <f t="shared" si="18"/>
        <v>0</v>
      </c>
      <c r="BU79" s="7">
        <f t="shared" si="19"/>
        <v>0</v>
      </c>
      <c r="BV79" s="15">
        <f t="shared" si="20"/>
        <v>202.2467936057206</v>
      </c>
      <c r="BW79" s="16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5"/>
      <c r="CD79" s="2">
        <v>284.62</v>
      </c>
      <c r="CE79" s="2"/>
      <c r="CF79" s="2"/>
      <c r="CG79" s="2">
        <v>705.21</v>
      </c>
      <c r="CH79" s="2"/>
      <c r="CI79" s="11">
        <f t="shared" si="21"/>
        <v>989.83</v>
      </c>
      <c r="CJ79" s="11">
        <f t="shared" si="21"/>
        <v>0</v>
      </c>
      <c r="CK79" s="11">
        <f t="shared" si="21"/>
        <v>0</v>
      </c>
      <c r="CL79" s="11">
        <f t="shared" si="22"/>
        <v>0</v>
      </c>
      <c r="CM79" s="5">
        <f t="shared" si="23"/>
        <v>0</v>
      </c>
      <c r="CN79" s="8">
        <f t="shared" si="24"/>
        <v>0</v>
      </c>
      <c r="CO79" s="10">
        <f t="shared" si="25"/>
        <v>0</v>
      </c>
      <c r="CP79" s="81">
        <f t="shared" si="26"/>
        <v>202.2467936057206</v>
      </c>
      <c r="CQ79" s="16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5"/>
      <c r="DA79" s="88">
        <v>297.34000000000003</v>
      </c>
      <c r="DB79" s="2"/>
      <c r="DC79" s="2"/>
      <c r="DD79" s="2">
        <v>705.21</v>
      </c>
      <c r="DE79" s="2"/>
      <c r="DF79" s="80">
        <f t="shared" si="27"/>
        <v>1002.5500000000001</v>
      </c>
      <c r="DG79" s="12">
        <f t="shared" si="28"/>
        <v>12.720000000000027</v>
      </c>
      <c r="DH79" s="13">
        <f t="shared" si="29"/>
        <v>1.2504883284871753</v>
      </c>
      <c r="DI79" s="9">
        <f t="shared" si="30"/>
        <v>13.970488328487203</v>
      </c>
      <c r="DJ79" s="8">
        <f t="shared" si="31"/>
        <v>40.514416152612888</v>
      </c>
      <c r="DK79" s="5">
        <f t="shared" si="32"/>
        <v>40.514416152612888</v>
      </c>
      <c r="DL79" s="2">
        <f t="shared" si="33"/>
        <v>-5.0251846517568461</v>
      </c>
      <c r="DM79" s="7">
        <f t="shared" si="4"/>
        <v>35.489231500856043</v>
      </c>
      <c r="DN79" s="89">
        <f t="shared" si="5"/>
        <v>237.73602510657665</v>
      </c>
      <c r="DO79" s="82">
        <v>2</v>
      </c>
      <c r="DP79" s="8" t="s">
        <v>30</v>
      </c>
      <c r="DQ79" s="39">
        <v>29</v>
      </c>
      <c r="DR79" s="8" t="s">
        <v>62</v>
      </c>
      <c r="DS79" s="8" t="s">
        <v>84</v>
      </c>
      <c r="DT79" s="41">
        <v>43982</v>
      </c>
      <c r="DU79" s="10"/>
      <c r="DV79" s="8">
        <v>353.81</v>
      </c>
      <c r="DW79" s="8"/>
      <c r="DX79" s="8"/>
      <c r="DY79" s="2">
        <v>705.21</v>
      </c>
      <c r="DZ79" s="2"/>
      <c r="EA79" s="11">
        <v>1059.02</v>
      </c>
      <c r="EB79" s="12">
        <f t="shared" si="34"/>
        <v>56.469999999999914</v>
      </c>
      <c r="EC79" s="13">
        <f t="shared" si="35"/>
        <v>7.1535988682502145</v>
      </c>
      <c r="ED79" s="9">
        <f t="shared" si="36"/>
        <v>63.623598868250127</v>
      </c>
      <c r="EE79" s="5">
        <f t="shared" si="37"/>
        <v>184.50843671792538</v>
      </c>
      <c r="EF79" s="2">
        <f t="shared" si="38"/>
        <v>-28.606760641136962</v>
      </c>
      <c r="EG79" s="7">
        <f t="shared" si="39"/>
        <v>155.90167607678842</v>
      </c>
      <c r="EH79" s="89">
        <f t="shared" si="40"/>
        <v>393.63770118336504</v>
      </c>
      <c r="EI79" s="82">
        <v>2</v>
      </c>
      <c r="EJ79" s="8" t="s">
        <v>30</v>
      </c>
      <c r="EK79" s="6">
        <v>29</v>
      </c>
      <c r="EL79" s="2" t="s">
        <v>62</v>
      </c>
      <c r="EM79" s="2" t="s">
        <v>84</v>
      </c>
      <c r="EN79" s="3">
        <v>44013</v>
      </c>
      <c r="EO79" s="10"/>
      <c r="EP79" s="2">
        <v>432.04</v>
      </c>
      <c r="EQ79" s="2"/>
      <c r="ER79" s="2"/>
      <c r="ES79" s="2">
        <v>705.21</v>
      </c>
      <c r="ET79" s="2"/>
      <c r="EU79" s="11">
        <v>1137.25</v>
      </c>
      <c r="EV79" s="12">
        <f t="shared" si="41"/>
        <v>78.230000000000018</v>
      </c>
      <c r="EW79" s="13">
        <f t="shared" si="42"/>
        <v>5.1488772800345242</v>
      </c>
      <c r="EX79" s="9">
        <f t="shared" si="43"/>
        <v>83.378877280034544</v>
      </c>
      <c r="EY79" s="5">
        <f t="shared" si="44"/>
        <v>241.79874411210017</v>
      </c>
      <c r="EZ79" s="2">
        <f t="shared" si="45"/>
        <v>-41.654697441150589</v>
      </c>
      <c r="FA79" s="7">
        <f t="shared" si="46"/>
        <v>200.14404667094959</v>
      </c>
      <c r="FB79" s="32">
        <f t="shared" si="47"/>
        <v>593.78174785431463</v>
      </c>
      <c r="FC79" s="16">
        <v>2</v>
      </c>
      <c r="FD79" s="2" t="s">
        <v>30</v>
      </c>
      <c r="FE79" s="6">
        <v>29</v>
      </c>
      <c r="FF79" s="2" t="s">
        <v>62</v>
      </c>
      <c r="FG79" s="2" t="s">
        <v>84</v>
      </c>
      <c r="FH79" s="3">
        <v>44013</v>
      </c>
      <c r="FI79" s="10">
        <v>1000</v>
      </c>
      <c r="FJ79" s="2">
        <v>519.73</v>
      </c>
      <c r="FK79" s="2"/>
      <c r="FL79" s="2"/>
      <c r="FM79" s="2">
        <v>705.21</v>
      </c>
      <c r="FN79" s="2"/>
      <c r="FO79" s="11">
        <v>1224.94</v>
      </c>
      <c r="FP79" s="12">
        <f t="shared" si="48"/>
        <v>87.690000000000055</v>
      </c>
      <c r="FQ79" s="13">
        <f t="shared" si="49"/>
        <v>10.559510640682163</v>
      </c>
      <c r="FR79" s="14">
        <f t="shared" si="50"/>
        <v>98.249510640682217</v>
      </c>
      <c r="FS79" s="5">
        <f t="shared" si="51"/>
        <v>299.66100745408073</v>
      </c>
      <c r="FT79" s="2">
        <f t="shared" si="52"/>
        <v>-54.831896011968958</v>
      </c>
      <c r="FU79" s="7">
        <f t="shared" si="53"/>
        <v>244.82911144211178</v>
      </c>
      <c r="FV79" s="32">
        <f t="shared" si="54"/>
        <v>-161.38914070357359</v>
      </c>
      <c r="FW79" s="16">
        <v>2</v>
      </c>
      <c r="FX79" s="2" t="s">
        <v>30</v>
      </c>
    </row>
    <row r="80" spans="17:180" ht="20.100000000000001" customHeight="1" x14ac:dyDescent="0.2">
      <c r="Q80" s="6">
        <v>30</v>
      </c>
      <c r="R80" s="2" t="s">
        <v>63</v>
      </c>
      <c r="S80" s="2" t="s">
        <v>80</v>
      </c>
      <c r="T80" s="3">
        <v>43830</v>
      </c>
      <c r="U80" s="35"/>
      <c r="V80" s="2">
        <v>747.27</v>
      </c>
      <c r="W80" s="2"/>
      <c r="X80" s="2">
        <v>0</v>
      </c>
      <c r="Y80" s="2">
        <v>697.24</v>
      </c>
      <c r="Z80" s="2">
        <v>76.959999999999994</v>
      </c>
      <c r="AA80" s="11">
        <v>1444.51</v>
      </c>
      <c r="AB80" s="12">
        <v>9.9999999999909051E-3</v>
      </c>
      <c r="AC80" s="13">
        <v>1.1999999999989094E-3</v>
      </c>
      <c r="AD80" s="9">
        <v>1.1199999999989815E-2</v>
      </c>
      <c r="AE80" s="5">
        <v>3.2479999999970463E-2</v>
      </c>
      <c r="AF80" s="2">
        <v>-3.3039323506732182E-3</v>
      </c>
      <c r="AG80" s="7">
        <v>2.9176067649297244E-2</v>
      </c>
      <c r="AH80" s="32">
        <v>-192.24006314920589</v>
      </c>
      <c r="AI80" s="16">
        <v>2</v>
      </c>
      <c r="AJ80" s="2" t="s">
        <v>30</v>
      </c>
      <c r="AK80" s="55">
        <v>30</v>
      </c>
      <c r="AL80" s="56" t="s">
        <v>63</v>
      </c>
      <c r="AM80" s="2" t="s">
        <v>80</v>
      </c>
      <c r="AN80" s="3">
        <v>43861</v>
      </c>
      <c r="AO80" s="35"/>
      <c r="AP80" s="8">
        <v>747.28</v>
      </c>
      <c r="AQ80" s="8"/>
      <c r="AR80" s="2">
        <v>0</v>
      </c>
      <c r="AS80" s="2">
        <v>697.24</v>
      </c>
      <c r="AT80" s="2">
        <v>76.959999999999994</v>
      </c>
      <c r="AU80" s="11">
        <f t="shared" si="6"/>
        <v>1444.52</v>
      </c>
      <c r="AV80" s="59">
        <f t="shared" si="7"/>
        <v>9.9999999999909051E-3</v>
      </c>
      <c r="AW80" s="13">
        <f t="shared" si="8"/>
        <v>1.1999999999989092E-3</v>
      </c>
      <c r="AX80" s="9">
        <f t="shared" si="9"/>
        <v>1.1199999999989814E-2</v>
      </c>
      <c r="AY80" s="5">
        <f t="shared" si="10"/>
        <v>3.2479999999970456E-2</v>
      </c>
      <c r="AZ80" s="8">
        <f t="shared" si="11"/>
        <v>-3.4660191368164461E-3</v>
      </c>
      <c r="BA80" s="7">
        <f t="shared" si="12"/>
        <v>2.9013980863154008E-2</v>
      </c>
      <c r="BB80" s="32">
        <f t="shared" si="13"/>
        <v>-192.21104916834275</v>
      </c>
      <c r="BC80" s="16">
        <v>2</v>
      </c>
      <c r="BD80" s="2" t="s">
        <v>30</v>
      </c>
      <c r="BE80" s="68">
        <v>30</v>
      </c>
      <c r="BF80" s="2" t="s">
        <v>63</v>
      </c>
      <c r="BG80" s="2" t="s">
        <v>80</v>
      </c>
      <c r="BH80" s="3">
        <v>43890</v>
      </c>
      <c r="BI80" s="35"/>
      <c r="BJ80" s="2">
        <v>747.34</v>
      </c>
      <c r="BK80" s="2"/>
      <c r="BL80" s="2">
        <v>0</v>
      </c>
      <c r="BM80" s="2">
        <v>697.24</v>
      </c>
      <c r="BN80" s="2">
        <v>76.959999999999994</v>
      </c>
      <c r="BO80" s="11">
        <v>1444.58</v>
      </c>
      <c r="BP80" s="12">
        <f t="shared" si="14"/>
        <v>5.999999999994543E-2</v>
      </c>
      <c r="BQ80" s="13">
        <f t="shared" si="15"/>
        <v>1.5100282718775598E-2</v>
      </c>
      <c r="BR80" s="9">
        <f t="shared" si="16"/>
        <v>7.5100282718721031E-2</v>
      </c>
      <c r="BS80" s="5">
        <f t="shared" si="17"/>
        <v>0.217790819884291</v>
      </c>
      <c r="BT80" s="2">
        <f t="shared" si="18"/>
        <v>-2.1439342614225358E-2</v>
      </c>
      <c r="BU80" s="7">
        <f t="shared" si="19"/>
        <v>0.19635147727006563</v>
      </c>
      <c r="BV80" s="15">
        <f t="shared" si="20"/>
        <v>-192.01469769107268</v>
      </c>
      <c r="BW80" s="16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5"/>
      <c r="CD80" s="2">
        <v>747.34</v>
      </c>
      <c r="CE80" s="2"/>
      <c r="CF80" s="2">
        <v>0</v>
      </c>
      <c r="CG80" s="2">
        <v>697.24</v>
      </c>
      <c r="CH80" s="2">
        <v>76.959999999999994</v>
      </c>
      <c r="CI80" s="11">
        <f t="shared" si="21"/>
        <v>1444.58</v>
      </c>
      <c r="CJ80" s="11">
        <f t="shared" si="21"/>
        <v>5.999999999994543E-2</v>
      </c>
      <c r="CK80" s="11">
        <f t="shared" si="21"/>
        <v>1.5100282718775598E-2</v>
      </c>
      <c r="CL80" s="11">
        <f t="shared" si="22"/>
        <v>7.5100282718721031E-2</v>
      </c>
      <c r="CM80" s="5">
        <f t="shared" si="23"/>
        <v>0.16247886562796313</v>
      </c>
      <c r="CN80" s="8">
        <f t="shared" si="24"/>
        <v>-2.1439342614225362E-2</v>
      </c>
      <c r="CO80" s="10">
        <f t="shared" si="25"/>
        <v>0.14103952301373776</v>
      </c>
      <c r="CP80" s="81">
        <f t="shared" si="26"/>
        <v>-191.87365816805894</v>
      </c>
      <c r="CQ80" s="16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5"/>
      <c r="DA80" s="88">
        <v>752.97</v>
      </c>
      <c r="DB80" s="2"/>
      <c r="DC80" s="2">
        <v>0</v>
      </c>
      <c r="DD80" s="2">
        <v>697.24</v>
      </c>
      <c r="DE80" s="2">
        <v>76.959999999999994</v>
      </c>
      <c r="DF80" s="80">
        <f t="shared" si="27"/>
        <v>1450.21</v>
      </c>
      <c r="DG80" s="12">
        <f t="shared" si="28"/>
        <v>5.6300000000001091</v>
      </c>
      <c r="DH80" s="13">
        <f t="shared" si="29"/>
        <v>0.55347871771878288</v>
      </c>
      <c r="DI80" s="9">
        <f t="shared" si="30"/>
        <v>6.1834787177188923</v>
      </c>
      <c r="DJ80" s="8">
        <f t="shared" si="31"/>
        <v>17.932088281384786</v>
      </c>
      <c r="DK80" s="5">
        <f t="shared" si="32"/>
        <v>17.769609415756822</v>
      </c>
      <c r="DL80" s="2">
        <f t="shared" si="33"/>
        <v>-2.2040443127061131</v>
      </c>
      <c r="DM80" s="7">
        <f t="shared" si="4"/>
        <v>15.565565103050709</v>
      </c>
      <c r="DN80" s="89">
        <f t="shared" si="5"/>
        <v>-176.30809306500822</v>
      </c>
      <c r="DO80" s="82">
        <v>2</v>
      </c>
      <c r="DP80" s="8" t="s">
        <v>30</v>
      </c>
      <c r="DQ80" s="39">
        <v>30</v>
      </c>
      <c r="DR80" s="8" t="s">
        <v>63</v>
      </c>
      <c r="DS80" s="8" t="s">
        <v>80</v>
      </c>
      <c r="DT80" s="41">
        <v>43982</v>
      </c>
      <c r="DU80" s="10"/>
      <c r="DV80" s="8">
        <v>827.99</v>
      </c>
      <c r="DW80" s="8"/>
      <c r="DX80" s="8">
        <v>0</v>
      </c>
      <c r="DY80" s="2">
        <v>697.24</v>
      </c>
      <c r="DZ80" s="2">
        <v>76.959999999999994</v>
      </c>
      <c r="EA80" s="11">
        <v>1525.23</v>
      </c>
      <c r="EB80" s="12">
        <f t="shared" si="34"/>
        <v>75.019999999999982</v>
      </c>
      <c r="EC80" s="13">
        <f t="shared" si="35"/>
        <v>9.5035060580154376</v>
      </c>
      <c r="ED80" s="9">
        <f t="shared" si="36"/>
        <v>84.523506058015414</v>
      </c>
      <c r="EE80" s="5">
        <f t="shared" si="37"/>
        <v>245.1181675682447</v>
      </c>
      <c r="EF80" s="2">
        <f t="shared" si="38"/>
        <v>-38.003881411335179</v>
      </c>
      <c r="EG80" s="7">
        <f t="shared" si="39"/>
        <v>207.11428615690951</v>
      </c>
      <c r="EH80" s="89">
        <f t="shared" si="40"/>
        <v>30.806193091901292</v>
      </c>
      <c r="EI80" s="82">
        <v>2</v>
      </c>
      <c r="EJ80" s="8" t="s">
        <v>30</v>
      </c>
      <c r="EK80" s="6">
        <v>30</v>
      </c>
      <c r="EL80" s="2" t="s">
        <v>63</v>
      </c>
      <c r="EM80" s="2" t="s">
        <v>80</v>
      </c>
      <c r="EN80" s="3">
        <v>44013</v>
      </c>
      <c r="EO80" s="10"/>
      <c r="EP80" s="2">
        <v>909.47</v>
      </c>
      <c r="EQ80" s="2"/>
      <c r="ER80" s="2">
        <v>0</v>
      </c>
      <c r="ES80" s="2">
        <v>697.24</v>
      </c>
      <c r="ET80" s="2">
        <v>76.959999999999994</v>
      </c>
      <c r="EU80" s="11">
        <v>1606.71</v>
      </c>
      <c r="EV80" s="12">
        <f t="shared" si="41"/>
        <v>81.480000000000018</v>
      </c>
      <c r="EW80" s="13">
        <f t="shared" si="42"/>
        <v>5.36278308548144</v>
      </c>
      <c r="EX80" s="9">
        <f t="shared" si="43"/>
        <v>86.842783085481457</v>
      </c>
      <c r="EY80" s="5">
        <f t="shared" si="44"/>
        <v>251.84407094789623</v>
      </c>
      <c r="EZ80" s="2">
        <f t="shared" si="45"/>
        <v>-43.385207049788441</v>
      </c>
      <c r="FA80" s="7">
        <f t="shared" si="46"/>
        <v>208.45886389810778</v>
      </c>
      <c r="FB80" s="32">
        <f t="shared" si="47"/>
        <v>239.2650569900091</v>
      </c>
      <c r="FC80" s="16">
        <v>2</v>
      </c>
      <c r="FD80" s="2" t="s">
        <v>30</v>
      </c>
      <c r="FE80" s="6">
        <v>30</v>
      </c>
      <c r="FF80" s="2" t="s">
        <v>63</v>
      </c>
      <c r="FG80" s="2" t="s">
        <v>80</v>
      </c>
      <c r="FH80" s="3">
        <v>44013</v>
      </c>
      <c r="FI80" s="10"/>
      <c r="FJ80" s="2">
        <v>999.72</v>
      </c>
      <c r="FK80" s="2"/>
      <c r="FL80" s="2">
        <v>0</v>
      </c>
      <c r="FM80" s="2">
        <v>697.24</v>
      </c>
      <c r="FN80" s="2">
        <v>76.959999999999994</v>
      </c>
      <c r="FO80" s="11">
        <v>1696.96</v>
      </c>
      <c r="FP80" s="12">
        <f t="shared" si="48"/>
        <v>90.25</v>
      </c>
      <c r="FQ80" s="13">
        <f t="shared" si="49"/>
        <v>10.867782361974736</v>
      </c>
      <c r="FR80" s="14">
        <f t="shared" si="50"/>
        <v>101.11778236197473</v>
      </c>
      <c r="FS80" s="5">
        <f t="shared" si="51"/>
        <v>308.40923620402293</v>
      </c>
      <c r="FT80" s="2">
        <f t="shared" si="52"/>
        <v>-56.432644715249126</v>
      </c>
      <c r="FU80" s="7">
        <f t="shared" si="53"/>
        <v>251.97659148877381</v>
      </c>
      <c r="FV80" s="32">
        <f t="shared" si="54"/>
        <v>491.24164847878291</v>
      </c>
      <c r="FW80" s="16">
        <v>2</v>
      </c>
      <c r="FX80" s="2" t="s">
        <v>30</v>
      </c>
    </row>
    <row r="81" spans="17:180" s="27" customFormat="1" ht="20.100000000000001" customHeight="1" x14ac:dyDescent="0.2">
      <c r="Q81" s="31"/>
      <c r="R81" s="31" t="s">
        <v>21</v>
      </c>
      <c r="S81" s="31"/>
      <c r="T81" s="31"/>
      <c r="U81" s="31">
        <v>33160.79</v>
      </c>
      <c r="V81" s="31">
        <v>364061.27000000014</v>
      </c>
      <c r="W81" s="31">
        <v>139.6</v>
      </c>
      <c r="X81" s="31">
        <v>-912.6899999999996</v>
      </c>
      <c r="Y81" s="31">
        <v>9510.6</v>
      </c>
      <c r="Z81" s="31">
        <v>31694.129999999997</v>
      </c>
      <c r="AA81" s="31">
        <v>372798.78000000009</v>
      </c>
      <c r="AB81" s="31">
        <v>10887.029999999982</v>
      </c>
      <c r="AC81" s="31">
        <v>1306.4435999999989</v>
      </c>
      <c r="AD81" s="31">
        <v>12193.473599999983</v>
      </c>
      <c r="AE81" s="31">
        <v>35361.073439999949</v>
      </c>
      <c r="AF81" s="31">
        <v>-3597.0010619782506</v>
      </c>
      <c r="AG81" s="31">
        <v>31764.072378021694</v>
      </c>
      <c r="AH81" s="31">
        <v>5130.4325274962903</v>
      </c>
      <c r="AI81" s="31"/>
      <c r="AJ81" s="31"/>
      <c r="AK81" s="58"/>
      <c r="AL81" s="31" t="s">
        <v>21</v>
      </c>
      <c r="AM81" s="31"/>
      <c r="AN81" s="31"/>
      <c r="AO81" s="31">
        <f>SUM(AO51:AO80)</f>
        <v>23770.25</v>
      </c>
      <c r="AP81" s="31">
        <f t="shared" ref="AP81:BB81" si="55">SUM(AP51:AP80)</f>
        <v>374439.17</v>
      </c>
      <c r="AQ81" s="31">
        <f t="shared" si="55"/>
        <v>139.6</v>
      </c>
      <c r="AR81" s="31">
        <f t="shared" si="55"/>
        <v>-912.6899999999996</v>
      </c>
      <c r="AS81" s="31">
        <f t="shared" si="55"/>
        <v>9510.6</v>
      </c>
      <c r="AT81" s="31">
        <f t="shared" si="55"/>
        <v>31694.129999999997</v>
      </c>
      <c r="AU81" s="31">
        <f t="shared" si="55"/>
        <v>383176.68</v>
      </c>
      <c r="AV81" s="31">
        <f t="shared" si="55"/>
        <v>10377.900000000007</v>
      </c>
      <c r="AW81" s="31">
        <f t="shared" si="55"/>
        <v>1245.3480000000013</v>
      </c>
      <c r="AX81" s="31">
        <f t="shared" si="55"/>
        <v>11623.248000000007</v>
      </c>
      <c r="AY81" s="31">
        <f t="shared" si="55"/>
        <v>33707.419200000018</v>
      </c>
      <c r="AZ81" s="31">
        <f t="shared" si="55"/>
        <v>-3597.0000000000136</v>
      </c>
      <c r="BA81" s="31">
        <f t="shared" si="55"/>
        <v>30110.419200000008</v>
      </c>
      <c r="BB81" s="31">
        <f t="shared" si="55"/>
        <v>11470.601727496298</v>
      </c>
      <c r="BC81" s="31"/>
      <c r="BD81" s="31"/>
      <c r="BE81" s="31"/>
      <c r="BF81" s="31" t="s">
        <v>21</v>
      </c>
      <c r="BG81" s="31"/>
      <c r="BH81" s="31"/>
      <c r="BI81" s="31">
        <f>SUM(BI51:BI80)</f>
        <v>29462.16</v>
      </c>
      <c r="BJ81" s="31">
        <f t="shared" ref="BJ81:BV81" si="56">SUM(BJ51:BJ80)</f>
        <v>384505.70999999996</v>
      </c>
      <c r="BK81" s="31">
        <f t="shared" si="56"/>
        <v>139.6</v>
      </c>
      <c r="BL81" s="31">
        <f t="shared" si="56"/>
        <v>-912.6899999999996</v>
      </c>
      <c r="BM81" s="31">
        <f t="shared" si="56"/>
        <v>9510.6</v>
      </c>
      <c r="BN81" s="31">
        <f t="shared" si="56"/>
        <v>31694.129999999997</v>
      </c>
      <c r="BO81" s="31">
        <f t="shared" si="56"/>
        <v>393243.22000000003</v>
      </c>
      <c r="BP81" s="31">
        <f t="shared" si="56"/>
        <v>10066.540000000008</v>
      </c>
      <c r="BQ81" s="31">
        <f t="shared" si="56"/>
        <v>2533.4600000000282</v>
      </c>
      <c r="BR81" s="31">
        <f t="shared" si="56"/>
        <v>12600.000000000036</v>
      </c>
      <c r="BS81" s="31">
        <f t="shared" si="56"/>
        <v>36540.000000000102</v>
      </c>
      <c r="BT81" s="31">
        <f t="shared" si="56"/>
        <v>-3597.0000000000095</v>
      </c>
      <c r="BU81" s="31">
        <f t="shared" si="56"/>
        <v>32943.000000000095</v>
      </c>
      <c r="BV81" s="31">
        <f t="shared" si="56"/>
        <v>14951.441727496394</v>
      </c>
      <c r="BW81" s="31"/>
      <c r="BX81" s="31"/>
      <c r="BY81" s="31"/>
      <c r="BZ81" s="31" t="s">
        <v>21</v>
      </c>
      <c r="CA81" s="31"/>
      <c r="CB81" s="31"/>
      <c r="CC81" s="31">
        <f>SUM(CC51:CC80)</f>
        <v>6990.3099999999995</v>
      </c>
      <c r="CD81" s="31">
        <f t="shared" ref="CD81:CP81" si="57">SUM(CD51:CD80)</f>
        <v>384505.70999999996</v>
      </c>
      <c r="CE81" s="31">
        <f t="shared" si="57"/>
        <v>139.6</v>
      </c>
      <c r="CF81" s="31">
        <f t="shared" si="57"/>
        <v>-912.6899999999996</v>
      </c>
      <c r="CG81" s="31">
        <f t="shared" si="57"/>
        <v>9510.6</v>
      </c>
      <c r="CH81" s="31">
        <f t="shared" si="57"/>
        <v>31694.129999999997</v>
      </c>
      <c r="CI81" s="80">
        <f t="shared" si="57"/>
        <v>393243.22000000003</v>
      </c>
      <c r="CJ81" s="80">
        <f t="shared" si="57"/>
        <v>10066.540000000008</v>
      </c>
      <c r="CK81" s="80">
        <f t="shared" si="57"/>
        <v>2533.4600000000282</v>
      </c>
      <c r="CL81" s="80">
        <f t="shared" si="57"/>
        <v>12600.000000000036</v>
      </c>
      <c r="CM81" s="31">
        <f t="shared" si="57"/>
        <v>27260.000000000084</v>
      </c>
      <c r="CN81" s="31">
        <f t="shared" si="57"/>
        <v>-3597.0000000000105</v>
      </c>
      <c r="CO81" s="31">
        <f t="shared" si="57"/>
        <v>23663.000000000069</v>
      </c>
      <c r="CP81" s="31">
        <f t="shared" si="57"/>
        <v>31624.131727496468</v>
      </c>
      <c r="CQ81" s="31"/>
      <c r="CR81" s="31"/>
      <c r="CV81" s="31"/>
      <c r="CW81" s="31" t="s">
        <v>21</v>
      </c>
      <c r="CX81" s="31"/>
      <c r="CY81" s="31"/>
      <c r="CZ81" s="31">
        <f>SUM(CZ51:CZ80)</f>
        <v>45162.39</v>
      </c>
      <c r="DA81" s="31">
        <f>SUM(DA51:DA80)</f>
        <v>402169.23</v>
      </c>
      <c r="DB81" s="31">
        <f t="shared" ref="DB81:DL81" si="58">SUM(DB51:DB80)</f>
        <v>139.6</v>
      </c>
      <c r="DC81" s="31">
        <f t="shared" si="58"/>
        <v>-912.6899999999996</v>
      </c>
      <c r="DD81" s="31">
        <f t="shared" si="58"/>
        <v>9510.6</v>
      </c>
      <c r="DE81" s="31">
        <f t="shared" si="58"/>
        <v>31694.129999999997</v>
      </c>
      <c r="DF81" s="31">
        <f t="shared" si="58"/>
        <v>410906.74</v>
      </c>
      <c r="DG81" s="31">
        <f t="shared" si="58"/>
        <v>17663.52</v>
      </c>
      <c r="DH81" s="31">
        <f t="shared" si="58"/>
        <v>1736.4799999999791</v>
      </c>
      <c r="DI81" s="31">
        <f t="shared" si="58"/>
        <v>19399.999999999978</v>
      </c>
      <c r="DJ81" s="31">
        <f t="shared" si="58"/>
        <v>56259.999999999935</v>
      </c>
      <c r="DK81" s="31">
        <f t="shared" si="58"/>
        <v>28999.999999999844</v>
      </c>
      <c r="DL81" s="31">
        <f t="shared" si="58"/>
        <v>-3596.9999999999814</v>
      </c>
      <c r="DM81" s="31">
        <f>SUM(DM51:DM80)</f>
        <v>25402.999999999869</v>
      </c>
      <c r="DN81" s="31">
        <f>SUM(DN51:DN80)</f>
        <v>11864.741727496335</v>
      </c>
      <c r="DO81" s="31"/>
      <c r="DP81" s="31"/>
      <c r="DQ81" s="31"/>
      <c r="DR81" s="31" t="s">
        <v>21</v>
      </c>
      <c r="DS81" s="31"/>
      <c r="DT81" s="31"/>
      <c r="DU81" s="31">
        <f t="shared" ref="DU81:EH81" si="59">SUM(DU51:DU80)</f>
        <v>7472.09</v>
      </c>
      <c r="DV81" s="31">
        <f t="shared" si="59"/>
        <v>409269.74</v>
      </c>
      <c r="DW81" s="31">
        <f t="shared" si="59"/>
        <v>139.6</v>
      </c>
      <c r="DX81" s="31">
        <f t="shared" si="59"/>
        <v>-912.6899999999996</v>
      </c>
      <c r="DY81" s="31">
        <f t="shared" si="59"/>
        <v>9510.6</v>
      </c>
      <c r="DZ81" s="31">
        <f t="shared" si="59"/>
        <v>31694.129999999997</v>
      </c>
      <c r="EA81" s="31">
        <f t="shared" si="59"/>
        <v>418007.25</v>
      </c>
      <c r="EB81" s="31">
        <f t="shared" si="59"/>
        <v>7100.5099999999875</v>
      </c>
      <c r="EC81" s="31">
        <f t="shared" si="59"/>
        <v>899.48999999998807</v>
      </c>
      <c r="ED81" s="31">
        <f t="shared" si="59"/>
        <v>7999.9999999999745</v>
      </c>
      <c r="EE81" s="31">
        <f t="shared" si="59"/>
        <v>23199.999999999931</v>
      </c>
      <c r="EF81" s="31">
        <f t="shared" si="59"/>
        <v>-3596.9999999999882</v>
      </c>
      <c r="EG81" s="31">
        <f t="shared" si="59"/>
        <v>19602.999999999942</v>
      </c>
      <c r="EH81" s="31">
        <f t="shared" si="59"/>
        <v>23995.651727496275</v>
      </c>
      <c r="EI81" s="31"/>
      <c r="EJ81" s="31"/>
      <c r="EK81" s="31"/>
      <c r="EL81" s="31"/>
      <c r="EM81" s="31"/>
      <c r="EN81" s="90"/>
      <c r="EO81" s="31">
        <f>SUM(EO51:EO80)</f>
        <v>32037.15</v>
      </c>
      <c r="EP81" s="31">
        <f t="shared" ref="EP81:FB81" si="60">SUM(EP51:EP80)</f>
        <v>416025.11999999988</v>
      </c>
      <c r="EQ81" s="31">
        <f t="shared" si="60"/>
        <v>139.6</v>
      </c>
      <c r="ER81" s="31">
        <f t="shared" si="60"/>
        <v>-912.6899999999996</v>
      </c>
      <c r="ES81" s="31">
        <f t="shared" si="60"/>
        <v>9510.6</v>
      </c>
      <c r="ET81" s="31">
        <f t="shared" si="60"/>
        <v>31694.129999999997</v>
      </c>
      <c r="EU81" s="31">
        <f t="shared" si="60"/>
        <v>424762.62999999989</v>
      </c>
      <c r="EV81" s="31">
        <f t="shared" si="60"/>
        <v>6755.3800000000047</v>
      </c>
      <c r="EW81" s="31">
        <f t="shared" si="60"/>
        <v>444.61999999999534</v>
      </c>
      <c r="EX81" s="31">
        <f t="shared" si="60"/>
        <v>7200</v>
      </c>
      <c r="EY81" s="31">
        <f t="shared" si="60"/>
        <v>20880</v>
      </c>
      <c r="EZ81" s="31">
        <f t="shared" si="60"/>
        <v>-3596.9999999999991</v>
      </c>
      <c r="FA81" s="31">
        <f t="shared" si="60"/>
        <v>17283.000000000004</v>
      </c>
      <c r="FB81" s="31">
        <f t="shared" si="60"/>
        <v>9241.5017274962738</v>
      </c>
      <c r="FC81" s="31"/>
      <c r="FD81" s="31"/>
      <c r="FE81" s="31"/>
      <c r="FF81" s="31" t="s">
        <v>21</v>
      </c>
      <c r="FG81" s="31"/>
      <c r="FH81" s="31"/>
      <c r="FI81" s="31">
        <f>SUM(FI51:FI80)</f>
        <v>29358.81</v>
      </c>
      <c r="FJ81" s="31">
        <f t="shared" ref="FJ81:FO81" si="61">SUM(FJ51:FJ80)</f>
        <v>422094.28</v>
      </c>
      <c r="FK81" s="31">
        <f t="shared" si="61"/>
        <v>139.6</v>
      </c>
      <c r="FL81" s="31">
        <f t="shared" si="61"/>
        <v>-912.6899999999996</v>
      </c>
      <c r="FM81" s="31">
        <f t="shared" si="61"/>
        <v>9510.6</v>
      </c>
      <c r="FN81" s="31">
        <f t="shared" si="61"/>
        <v>31694.129999999997</v>
      </c>
      <c r="FO81" s="31">
        <f t="shared" si="61"/>
        <v>430831.7900000001</v>
      </c>
      <c r="FP81" s="31">
        <f t="shared" ref="FP81:FV81" si="62">SUM(FP51:FP80)</f>
        <v>6069.16</v>
      </c>
      <c r="FQ81" s="31">
        <f t="shared" si="62"/>
        <v>730.84000000002868</v>
      </c>
      <c r="FR81" s="31">
        <f t="shared" si="62"/>
        <v>6800.0000000000282</v>
      </c>
      <c r="FS81" s="31">
        <f t="shared" si="62"/>
        <v>20740.000000000095</v>
      </c>
      <c r="FT81" s="31">
        <f t="shared" si="62"/>
        <v>-3795.0000000000155</v>
      </c>
      <c r="FU81" s="31">
        <f t="shared" si="62"/>
        <v>16945.000000000069</v>
      </c>
      <c r="FV81" s="31">
        <f t="shared" si="62"/>
        <v>-3172.3082725036538</v>
      </c>
      <c r="FW81" s="31"/>
      <c r="FX81" s="31"/>
    </row>
    <row r="82" spans="17:180" s="27" customFormat="1" ht="20.100000000000001" customHeight="1" x14ac:dyDescent="0.2">
      <c r="Q82" s="28"/>
      <c r="R82" s="28" t="s">
        <v>34</v>
      </c>
      <c r="S82" s="28"/>
      <c r="T82" s="28"/>
      <c r="U82" s="28"/>
      <c r="V82" s="28"/>
      <c r="W82" s="28"/>
      <c r="X82" s="28"/>
      <c r="Y82" s="28"/>
      <c r="Z82" s="28"/>
      <c r="AA82" s="28"/>
      <c r="AB82" s="28">
        <v>10887.030000000028</v>
      </c>
      <c r="AC82" s="28">
        <v>1306.4436000000042</v>
      </c>
      <c r="AD82" s="28">
        <v>12193.473599999981</v>
      </c>
      <c r="AE82" s="28">
        <v>35361.073439999949</v>
      </c>
      <c r="AF82" s="28">
        <v>-3596.9999999999995</v>
      </c>
      <c r="AG82" s="28">
        <v>31764.072378021698</v>
      </c>
      <c r="AH82" s="28">
        <v>5130.4325274962866</v>
      </c>
      <c r="AI82" s="28"/>
      <c r="AJ82" s="28"/>
      <c r="AK82" s="28"/>
      <c r="AL82" s="28" t="s">
        <v>34</v>
      </c>
      <c r="AM82" s="28"/>
      <c r="AN82" s="28"/>
      <c r="AO82" s="28"/>
      <c r="AP82" s="28"/>
      <c r="AQ82" s="28"/>
      <c r="AR82" s="28"/>
      <c r="AS82" s="28"/>
      <c r="AT82" s="28"/>
      <c r="AU82" s="28">
        <f>AP81+AQ81+AR81+AS81</f>
        <v>383176.67999999993</v>
      </c>
      <c r="AV82" s="60">
        <f>AU81-AA81</f>
        <v>10377.899999999907</v>
      </c>
      <c r="AW82" s="28">
        <f>V37</f>
        <v>1245.3479999999963</v>
      </c>
      <c r="AX82" s="28">
        <f>AV81+AW81</f>
        <v>11623.248000000009</v>
      </c>
      <c r="AY82" s="28">
        <f>AX81*2.9</f>
        <v>33707.419200000018</v>
      </c>
      <c r="AZ82" s="28">
        <f>AD9</f>
        <v>-3596.9999999999995</v>
      </c>
      <c r="BA82" s="28">
        <f>AE9</f>
        <v>30110.419199999887</v>
      </c>
      <c r="BB82" s="28">
        <f>AH81-AO81+BA81</f>
        <v>11470.601727496298</v>
      </c>
      <c r="BC82" s="28"/>
      <c r="BD82" s="28"/>
      <c r="BE82" s="28"/>
      <c r="BF82" s="28" t="s">
        <v>34</v>
      </c>
      <c r="BG82" s="28"/>
      <c r="BH82" s="28"/>
      <c r="BI82" s="28"/>
      <c r="BJ82" s="28"/>
      <c r="BK82" s="28"/>
      <c r="BL82" s="28"/>
      <c r="BM82" s="28"/>
      <c r="BN82" s="28"/>
      <c r="BO82" s="28"/>
      <c r="BP82" s="28">
        <f>U38</f>
        <v>10066.539999999979</v>
      </c>
      <c r="BQ82" s="28">
        <f>V38</f>
        <v>2533.460000000021</v>
      </c>
      <c r="BR82" s="28">
        <f>U11</f>
        <v>12600</v>
      </c>
      <c r="BS82" s="28">
        <f>BR81*2.9</f>
        <v>36540.000000000102</v>
      </c>
      <c r="BT82" s="28">
        <f>AD11</f>
        <v>-3596.9999999999995</v>
      </c>
      <c r="BU82" s="28">
        <f>BS81+BT81</f>
        <v>32943.000000000095</v>
      </c>
      <c r="BV82" s="28">
        <f>BB81-BI81+BU81</f>
        <v>14951.441727496393</v>
      </c>
      <c r="BW82" s="28"/>
      <c r="BX82" s="28"/>
      <c r="BY82" s="28"/>
      <c r="BZ82" s="28" t="s">
        <v>34</v>
      </c>
      <c r="CA82" s="28"/>
      <c r="CB82" s="28"/>
      <c r="CC82" s="28"/>
      <c r="CD82" s="28"/>
      <c r="CE82" s="28"/>
      <c r="CF82" s="28"/>
      <c r="CG82" s="28"/>
      <c r="CH82" s="28"/>
      <c r="CI82" s="80"/>
      <c r="CJ82" s="80"/>
      <c r="CK82" s="80"/>
      <c r="CL82" s="80"/>
      <c r="CM82" s="28">
        <f>CL82*2.9</f>
        <v>0</v>
      </c>
      <c r="CN82" s="28"/>
      <c r="CO82" s="28">
        <f>AE12</f>
        <v>23663</v>
      </c>
      <c r="CP82" s="28">
        <f>BV81-CC81+CO81</f>
        <v>31624.131727496464</v>
      </c>
      <c r="CQ82" s="28"/>
      <c r="CR82" s="28"/>
      <c r="CV82" s="7"/>
      <c r="CW82" s="28" t="s">
        <v>34</v>
      </c>
      <c r="CX82" s="7"/>
      <c r="CY82" s="7"/>
      <c r="CZ82" s="7"/>
      <c r="DA82" s="7"/>
      <c r="DB82" s="7"/>
      <c r="DC82" s="7"/>
      <c r="DD82" s="7"/>
      <c r="DE82" s="7"/>
      <c r="DF82" s="7">
        <f>T40</f>
        <v>410906.74</v>
      </c>
      <c r="DG82" s="28">
        <f>DF81-CI81</f>
        <v>17663.51999999996</v>
      </c>
      <c r="DH82" s="28">
        <f>V40</f>
        <v>1736.4799999999814</v>
      </c>
      <c r="DI82" s="28">
        <f>DG81+DH81</f>
        <v>19399.999999999978</v>
      </c>
      <c r="DJ82" s="28">
        <f>DI81*2.9</f>
        <v>56259.999999999935</v>
      </c>
      <c r="DK82" s="28">
        <f>DJ81-CM81</f>
        <v>28999.999999999851</v>
      </c>
      <c r="DL82" s="28">
        <f>AD13</f>
        <v>-3596.9999999999995</v>
      </c>
      <c r="DM82" s="28">
        <f>DK81+DL81</f>
        <v>25402.999999999862</v>
      </c>
      <c r="DN82" s="28">
        <f>CP81-CZ81+DM81</f>
        <v>11864.741727496337</v>
      </c>
      <c r="DO82" s="28"/>
      <c r="DP82" s="28"/>
      <c r="DQ82" s="28"/>
      <c r="DR82" s="28" t="s">
        <v>34</v>
      </c>
      <c r="DS82" s="7"/>
      <c r="DT82" s="7"/>
      <c r="DU82" s="7"/>
      <c r="DV82" s="7"/>
      <c r="DW82" s="7"/>
      <c r="DX82" s="7"/>
      <c r="DY82" s="7"/>
      <c r="DZ82" s="7"/>
      <c r="EA82" s="7">
        <f>T41</f>
        <v>418007.25</v>
      </c>
      <c r="EB82" s="28">
        <f>U41</f>
        <v>7100.5100000000093</v>
      </c>
      <c r="EC82" s="28">
        <f>V41</f>
        <v>899.48999999999069</v>
      </c>
      <c r="ED82" s="28">
        <f>U14</f>
        <v>8000</v>
      </c>
      <c r="EE82" s="28">
        <f>ED81*2.9</f>
        <v>23199.999999999927</v>
      </c>
      <c r="EF82" s="28">
        <f>AD14</f>
        <v>-3596.9999999999995</v>
      </c>
      <c r="EG82" s="28">
        <f>EE81+EF81</f>
        <v>19602.999999999942</v>
      </c>
      <c r="EH82" s="28">
        <f>DN81-DU81+EG81</f>
        <v>23995.651727496275</v>
      </c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>
        <f>EU81-EA81</f>
        <v>6755.3799999998882</v>
      </c>
      <c r="EW82" s="28">
        <f>V42</f>
        <v>444.61999999999534</v>
      </c>
      <c r="EX82" s="28">
        <f>EV81+EW81</f>
        <v>7200</v>
      </c>
      <c r="EY82" s="28">
        <f>EX81*2.9</f>
        <v>20880</v>
      </c>
      <c r="EZ82" s="28">
        <f>AD15</f>
        <v>-3596.9999999999995</v>
      </c>
      <c r="FA82" s="28">
        <f>EY81+EZ81</f>
        <v>17283</v>
      </c>
      <c r="FB82" s="28">
        <f>EH81-EO81+EY81+EZ81</f>
        <v>9241.5017274962738</v>
      </c>
      <c r="FC82" s="28"/>
      <c r="FD82" s="28"/>
      <c r="FE82" s="28"/>
      <c r="FF82" s="28" t="s">
        <v>34</v>
      </c>
      <c r="FG82" s="28"/>
      <c r="FH82" s="28"/>
      <c r="FI82" s="28"/>
      <c r="FJ82" s="28">
        <f>FN81</f>
        <v>31694.129999999997</v>
      </c>
      <c r="FK82" s="28"/>
      <c r="FL82" s="28"/>
      <c r="FM82" s="28"/>
      <c r="FN82" s="28"/>
      <c r="FO82" s="28">
        <f>T43</f>
        <v>430831.79</v>
      </c>
      <c r="FP82" s="28">
        <f>U43</f>
        <v>6069.1599999999744</v>
      </c>
      <c r="FQ82" s="28">
        <f>V43</f>
        <v>730.84000000002561</v>
      </c>
      <c r="FR82" s="28">
        <f>FP81+FQ81</f>
        <v>6800.0000000000282</v>
      </c>
      <c r="FS82" s="28">
        <f>FR81*3.05</f>
        <v>20740.000000000084</v>
      </c>
      <c r="FT82" s="28">
        <f>AD16</f>
        <v>-3794.9999999999995</v>
      </c>
      <c r="FU82" s="28">
        <f>FS81+FT81</f>
        <v>16945.00000000008</v>
      </c>
      <c r="FV82" s="28">
        <f>FB81-FI81+FU81</f>
        <v>-3172.3082725036584</v>
      </c>
      <c r="FW82" s="28"/>
      <c r="FX82" s="28"/>
    </row>
    <row r="83" spans="17:180" s="26" customFormat="1" ht="82.5" customHeight="1" x14ac:dyDescent="0.2">
      <c r="Q83" s="25" t="s">
        <v>0</v>
      </c>
      <c r="R83" s="25" t="s">
        <v>1</v>
      </c>
      <c r="S83" s="25" t="s">
        <v>27</v>
      </c>
      <c r="T83" s="25" t="s">
        <v>2</v>
      </c>
      <c r="U83" s="25" t="s">
        <v>102</v>
      </c>
      <c r="V83" s="25" t="s">
        <v>3</v>
      </c>
      <c r="W83" s="25" t="s">
        <v>78</v>
      </c>
      <c r="X83" s="25" t="s">
        <v>87</v>
      </c>
      <c r="Y83" s="25" t="s">
        <v>88</v>
      </c>
      <c r="Z83" s="25" t="s">
        <v>79</v>
      </c>
      <c r="AA83" s="25" t="s">
        <v>35</v>
      </c>
      <c r="AB83" s="25" t="s">
        <v>18</v>
      </c>
      <c r="AC83" s="25" t="s">
        <v>17</v>
      </c>
      <c r="AD83" s="25" t="s">
        <v>19</v>
      </c>
      <c r="AE83" s="25" t="s">
        <v>96</v>
      </c>
      <c r="AF83" s="25" t="s">
        <v>97</v>
      </c>
      <c r="AG83" s="25" t="s">
        <v>100</v>
      </c>
      <c r="AH83" s="25" t="s">
        <v>104</v>
      </c>
      <c r="AI83" s="25" t="s">
        <v>64</v>
      </c>
      <c r="AJ83" s="25" t="s">
        <v>67</v>
      </c>
      <c r="AK83" s="25" t="str">
        <f>AK50</f>
        <v>#</v>
      </c>
      <c r="AL83" s="25" t="str">
        <f t="shared" ref="AL83:CW83" si="63">AL50</f>
        <v>Наименование_Точки_Учета</v>
      </c>
      <c r="AM83" s="25" t="str">
        <f t="shared" si="63"/>
        <v>Серийный_№</v>
      </c>
      <c r="AN83" s="25" t="str">
        <f t="shared" si="63"/>
        <v>дата</v>
      </c>
      <c r="AO83" s="25" t="str">
        <f t="shared" si="63"/>
        <v>оплачено в январе 2020</v>
      </c>
      <c r="AP83" s="25" t="str">
        <f t="shared" si="63"/>
        <v>СуммАктЭн</v>
      </c>
      <c r="AQ83" s="25" t="str">
        <f t="shared" si="6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3" s="25" t="str">
        <f t="shared" si="63"/>
        <v>Корректировка показаний 
ПУ за текущий год
(показания ст.ПУ минус показания нов.ПУ на дату монтажа )</v>
      </c>
      <c r="AS83" s="25" t="str">
        <f t="shared" si="63"/>
        <v>Корректировка показаний ПУ за прошлый год
(не включено в сальдо показаний на начало года)</v>
      </c>
      <c r="AT83" s="25" t="str">
        <f t="shared" si="63"/>
        <v>Корректировка показаний ПУ за прошлые периоды
(включено в сальдо показаний на начало года)</v>
      </c>
      <c r="AU83" s="25" t="str">
        <f t="shared" si="63"/>
        <v>Показания счетчиков в расчет</v>
      </c>
      <c r="AV83" s="25" t="str">
        <f t="shared" si="63"/>
        <v>Потребление</v>
      </c>
      <c r="AW83" s="25" t="str">
        <f t="shared" si="63"/>
        <v>Потери, кВт</v>
      </c>
      <c r="AX83" s="25" t="str">
        <f t="shared" si="63"/>
        <v>Потребление+ потери, кВт</v>
      </c>
      <c r="AY83" s="25" t="str">
        <f t="shared" si="63"/>
        <v>Сумма к оплате, руб. тариф 2,90руб./кВт</v>
      </c>
      <c r="AZ83" s="25" t="str">
        <f t="shared" si="63"/>
        <v>к возмещению от п2п3п4п5п6, руб.</v>
      </c>
      <c r="BA83" s="25" t="str">
        <f t="shared" si="63"/>
        <v>Сумаа к начислению по садоводам с учетом возмещения, руб.</v>
      </c>
      <c r="BB83" s="25" t="str">
        <f t="shared" si="63"/>
        <v>Переплата (-)
Долг(+) 
на 01.02.2020</v>
      </c>
      <c r="BC83" s="25" t="str">
        <f t="shared" si="63"/>
        <v>Способ получения показаний:
1=Показания ПУ
2=Показания ПУ с уч.показаний ст.ПУ
РО=расчет.объем показаний
0=Демонтаж счетчика</v>
      </c>
      <c r="BD83" s="25" t="str">
        <f t="shared" si="63"/>
        <v>Вид начисления</v>
      </c>
      <c r="BE83" s="25" t="str">
        <f t="shared" si="63"/>
        <v>#</v>
      </c>
      <c r="BF83" s="25" t="str">
        <f t="shared" si="63"/>
        <v>Наименование_Точки_Учета</v>
      </c>
      <c r="BG83" s="25" t="str">
        <f t="shared" si="63"/>
        <v>Серийный_№</v>
      </c>
      <c r="BH83" s="25" t="str">
        <f t="shared" si="63"/>
        <v>дата</v>
      </c>
      <c r="BI83" s="25" t="str">
        <f t="shared" si="63"/>
        <v>Оплачено в феврале</v>
      </c>
      <c r="BJ83" s="25" t="str">
        <f t="shared" si="63"/>
        <v>СуммАктЭн</v>
      </c>
      <c r="BK83" s="25" t="str">
        <f t="shared" si="6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83" s="25" t="str">
        <f t="shared" si="63"/>
        <v>Корректировка показаний 
ПУ за текущий год
(показания ст.ПУ минус показания нов.ПУ на дату монтажа )</v>
      </c>
      <c r="BM83" s="25" t="str">
        <f t="shared" si="63"/>
        <v>Корректировка показаний ПУ за прошлый год
(не включено в сальдо показаний на начало года)</v>
      </c>
      <c r="BN83" s="25" t="str">
        <f t="shared" si="63"/>
        <v>Корректировка показаний ПУ за прошлые периоды
(включено в сальдо показаний на начало года)</v>
      </c>
      <c r="BO83" s="25" t="str">
        <f t="shared" si="63"/>
        <v>Показания счетчиков в расчет</v>
      </c>
      <c r="BP83" s="25" t="str">
        <f t="shared" si="63"/>
        <v>Потребление</v>
      </c>
      <c r="BQ83" s="25" t="str">
        <f t="shared" si="63"/>
        <v>Потери, кВт</v>
      </c>
      <c r="BR83" s="25" t="str">
        <f t="shared" si="63"/>
        <v>Потребление+ потери, кВт</v>
      </c>
      <c r="BS83" s="25" t="str">
        <f t="shared" si="63"/>
        <v>Сумма к оплате, руб. тариф 2,90руб./кВт</v>
      </c>
      <c r="BT83" s="25" t="str">
        <f t="shared" si="63"/>
        <v>к возмещению от п2п3п4п5п6, руб.</v>
      </c>
      <c r="BU83" s="25" t="str">
        <f t="shared" si="63"/>
        <v>Сумаа к начислению по садоводам с учетом возмещения, руб.</v>
      </c>
      <c r="BV83" s="25" t="str">
        <f t="shared" si="63"/>
        <v>Переплата (-)
Долг(+) 
на 01.03.2020</v>
      </c>
      <c r="BW83" s="25" t="str">
        <f t="shared" si="63"/>
        <v>Способ получения показаний:
1=Показания ПУ
2=Показания ПУ с уч.показаний ст.ПУ
РО=расчет.объем показаний
0=Демонтаж счетчика</v>
      </c>
      <c r="BX83" s="25" t="str">
        <f t="shared" si="63"/>
        <v>Вид начисления</v>
      </c>
      <c r="BY83" s="25" t="str">
        <f t="shared" si="63"/>
        <v>#</v>
      </c>
      <c r="BZ83" s="25" t="str">
        <f t="shared" si="63"/>
        <v>Наименование_Точки_Учета</v>
      </c>
      <c r="CA83" s="25" t="str">
        <f t="shared" si="63"/>
        <v>Серийный_№</v>
      </c>
      <c r="CB83" s="25" t="str">
        <f t="shared" si="63"/>
        <v>дата</v>
      </c>
      <c r="CC83" s="25" t="str">
        <f t="shared" si="63"/>
        <v>Оплачено в марте</v>
      </c>
      <c r="CD83" s="25" t="str">
        <f t="shared" si="63"/>
        <v>СуммАктЭн</v>
      </c>
      <c r="CE83" s="25" t="str">
        <f t="shared" si="6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83" s="25" t="str">
        <f t="shared" si="63"/>
        <v>Корректировка показаний 
ПУ за текущий год
(показания ст.ПУ минус показания нов.ПУ на дату монтажа )</v>
      </c>
      <c r="CG83" s="25" t="str">
        <f t="shared" si="63"/>
        <v>Корректировка показаний ПУ за прошлый год
(не включено в сальдо показаний на начало года)</v>
      </c>
      <c r="CH83" s="25" t="str">
        <f t="shared" si="63"/>
        <v>Корректировка показаний ПУ за прошлые периоды
(включено в сальдо показаний на начало года)</v>
      </c>
      <c r="CI83" s="86" t="str">
        <f t="shared" si="63"/>
        <v>Показания счетчиков в расчет (показания за февраль 2020 г.)</v>
      </c>
      <c r="CJ83" s="86" t="str">
        <f t="shared" si="63"/>
        <v>Потребление (переход  на GPRS АСКУЭ - по потреблению за февраль 2020 г.)</v>
      </c>
      <c r="CK83" s="86" t="str">
        <f t="shared" si="63"/>
        <v>Потери, кВт</v>
      </c>
      <c r="CL83" s="86" t="str">
        <f t="shared" si="63"/>
        <v>Потребление+ потери, кВт</v>
      </c>
      <c r="CM83" s="25" t="str">
        <f t="shared" si="63"/>
        <v>Сумма к оплате учетом к-та потребления марта к февралю К=0,75, руб. 
тариф 2,90руб./кВт</v>
      </c>
      <c r="CN83" s="25" t="str">
        <f t="shared" si="63"/>
        <v>к возмещению от п2п3п4п5п6, руб.</v>
      </c>
      <c r="CO83" s="25" t="str">
        <f t="shared" si="63"/>
        <v>Сумаа к начислению по садоводам с учетом возмещения, руб.</v>
      </c>
      <c r="CP83" s="25" t="str">
        <f t="shared" si="63"/>
        <v>Переплата (-)
Долг(+) 
на 01.04.2020</v>
      </c>
      <c r="CQ83" s="25" t="str">
        <f t="shared" si="63"/>
        <v>Способ получения показаний:
1=Показания ПУ
2=Показания ПУ с уч.показаний ст.ПУ
РО=расчет.объем показаний
0=Демонтаж счетчика</v>
      </c>
      <c r="CR83" s="25" t="str">
        <f t="shared" si="63"/>
        <v>Вид начисления</v>
      </c>
      <c r="CS83" s="25">
        <f t="shared" si="63"/>
        <v>0</v>
      </c>
      <c r="CT83" s="25">
        <f t="shared" si="63"/>
        <v>0</v>
      </c>
      <c r="CU83" s="25">
        <f t="shared" si="63"/>
        <v>0</v>
      </c>
      <c r="CV83" s="25" t="str">
        <f t="shared" si="63"/>
        <v>#</v>
      </c>
      <c r="CW83" s="25" t="str">
        <f t="shared" si="63"/>
        <v>Наименование_Точки_Учета</v>
      </c>
      <c r="CX83" s="25" t="str">
        <f t="shared" ref="CX83:FD83" si="64">CX50</f>
        <v>Серийный_№</v>
      </c>
      <c r="CY83" s="25" t="str">
        <f t="shared" si="64"/>
        <v>дата</v>
      </c>
      <c r="CZ83" s="25" t="str">
        <f t="shared" si="64"/>
        <v xml:space="preserve">Оплачено в апреле </v>
      </c>
      <c r="DA83" s="25" t="str">
        <f t="shared" si="64"/>
        <v>СуммАктЭн</v>
      </c>
      <c r="DB83" s="25" t="str">
        <f t="shared" si="6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83" s="25" t="str">
        <f t="shared" si="64"/>
        <v>Корректировка показаний 
ПУ за текущий год
(показания ст.ПУ минус показания нов.ПУ на дату монтажа )</v>
      </c>
      <c r="DD83" s="25" t="str">
        <f t="shared" si="64"/>
        <v>Корректировка показаний ПУ за прошлый год
(не включено в сальдо показаний на начало года)</v>
      </c>
      <c r="DE83" s="25" t="str">
        <f t="shared" si="64"/>
        <v>Корректировка показаний ПУ за прошлые периоды
(включено в сальдо показаний на начало года)</v>
      </c>
      <c r="DF83" s="25" t="str">
        <f t="shared" si="64"/>
        <v>Показания счетчиков в расчет</v>
      </c>
      <c r="DG83" s="86" t="str">
        <f t="shared" si="64"/>
        <v>Потребление, кВт
(за март-апрель)</v>
      </c>
      <c r="DH83" s="86" t="str">
        <f t="shared" si="64"/>
        <v>Потери, кВт
(за март-апрель)</v>
      </c>
      <c r="DI83" s="86" t="str">
        <f t="shared" si="64"/>
        <v>Потребление+ потери, кВт
(за март-апрель)</v>
      </c>
      <c r="DJ83" s="86" t="str">
        <f t="shared" si="64"/>
        <v>Сумма к оплате, руб. тариф 2,90руб./кВт
(за март-апрель)</v>
      </c>
      <c r="DK83" s="25" t="str">
        <f t="shared" si="64"/>
        <v>Сумма к оплате, руб. тариф 2,90руб./кВт
(за апрель)</v>
      </c>
      <c r="DL83" s="25" t="str">
        <f t="shared" si="64"/>
        <v>к возмещению от п2п3п4п5п6, руб.
(за апрель)</v>
      </c>
      <c r="DM83" s="25" t="str">
        <f t="shared" si="64"/>
        <v>Сумаа к начислению по садоводам с учетом возмещения, руб.
(за апрель)</v>
      </c>
      <c r="DN83" s="25" t="str">
        <f t="shared" si="64"/>
        <v>Переплата (-)
Долг(+) 
на 01.05.2020</v>
      </c>
      <c r="DO83" s="25" t="str">
        <f t="shared" si="64"/>
        <v>Способ получения показаний:
1=Показания ПУ
2=Показания ПУ с уч.показаний ст.ПУ
РО=расчет.объем показаний
0=Демонтаж счетчика</v>
      </c>
      <c r="DP83" s="25" t="str">
        <f t="shared" si="64"/>
        <v>Вид начисления</v>
      </c>
      <c r="DQ83" s="25" t="str">
        <f t="shared" si="64"/>
        <v>#</v>
      </c>
      <c r="DR83" s="25" t="str">
        <f t="shared" si="64"/>
        <v>Наименование_Точки_Учета</v>
      </c>
      <c r="DS83" s="25" t="str">
        <f t="shared" si="64"/>
        <v>Серийный_№</v>
      </c>
      <c r="DT83" s="25" t="str">
        <f t="shared" si="64"/>
        <v>дата</v>
      </c>
      <c r="DU83" s="25" t="str">
        <f t="shared" si="64"/>
        <v>оплачено в мае</v>
      </c>
      <c r="DV83" s="25" t="str">
        <f t="shared" si="64"/>
        <v>СуммАктЭн</v>
      </c>
      <c r="DW83" s="25" t="str">
        <f t="shared" si="6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X83" s="25" t="str">
        <f t="shared" si="64"/>
        <v>Корректировка показаний 
ПУ за текущий год
(показания ст.ПУ минус показания нов.ПУ на дату монтажа )</v>
      </c>
      <c r="DY83" s="25" t="str">
        <f t="shared" si="64"/>
        <v>Корректировка показаний ПУ за прошлый год
(не включено в сальдо показаний на начало года)</v>
      </c>
      <c r="DZ83" s="25" t="str">
        <f t="shared" si="64"/>
        <v>Корректировка показаний ПУ за прошлые периоды
(включено в сальдо показаний на начало года)</v>
      </c>
      <c r="EA83" s="25" t="str">
        <f t="shared" si="64"/>
        <v>Показания счетчиков в расчет</v>
      </c>
      <c r="EB83" s="25" t="str">
        <f t="shared" si="64"/>
        <v xml:space="preserve">Потребление, кВт
</v>
      </c>
      <c r="EC83" s="25" t="str">
        <f t="shared" si="64"/>
        <v xml:space="preserve">Потери, кВт
</v>
      </c>
      <c r="ED83" s="25" t="str">
        <f t="shared" si="64"/>
        <v xml:space="preserve">Потребление+ потери, кВт
</v>
      </c>
      <c r="EE83" s="25" t="str">
        <f t="shared" si="64"/>
        <v xml:space="preserve">Сумма к оплате, руб. тариф 3,05руб./кВт
</v>
      </c>
      <c r="EF83" s="25" t="str">
        <f t="shared" si="64"/>
        <v xml:space="preserve">к возмещению от п2п3п4п5п6 (использование СН), руб.
</v>
      </c>
      <c r="EG83" s="25" t="str">
        <f t="shared" si="64"/>
        <v xml:space="preserve">Сумаа к начислению по садоводам с учетом возмещения, руб.
</v>
      </c>
      <c r="EH83" s="25" t="str">
        <f t="shared" si="64"/>
        <v>Переплата (-)
Долг(+) 
на 01.06.2020</v>
      </c>
      <c r="EI83" s="25" t="str">
        <f t="shared" si="64"/>
        <v>Способ получения показаний:
1=Показания ПУ
2=Показания ПУ с уч.показаний ст.ПУ
РО=расчет.объем показаний
0=Демонтаж счетчика</v>
      </c>
      <c r="EJ83" s="25" t="str">
        <f t="shared" si="64"/>
        <v>Вид начисления</v>
      </c>
      <c r="EK83" s="25" t="str">
        <f t="shared" si="64"/>
        <v>#</v>
      </c>
      <c r="EL83" s="25" t="str">
        <f t="shared" si="64"/>
        <v>Наименование_Точки_Учета</v>
      </c>
      <c r="EM83" s="25" t="str">
        <f t="shared" si="64"/>
        <v>Серийный_№</v>
      </c>
      <c r="EN83" s="25" t="str">
        <f t="shared" si="64"/>
        <v>дата</v>
      </c>
      <c r="EO83" s="25" t="str">
        <f t="shared" si="64"/>
        <v>оплачено в июне 2020</v>
      </c>
      <c r="EP83" s="25" t="str">
        <f t="shared" si="64"/>
        <v>СуммАктЭн</v>
      </c>
      <c r="EQ83" s="25" t="str">
        <f t="shared" si="6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R83" s="25" t="str">
        <f t="shared" si="64"/>
        <v>Корректировка показаний 
ПУ за текущий год
(показания ст.ПУ минус показания нов.ПУ на дату монтажа )</v>
      </c>
      <c r="ES83" s="25" t="str">
        <f t="shared" si="64"/>
        <v>Корректировка показаний ПУ за прошлый год
(не включено в сальдо показаний на начало года)</v>
      </c>
      <c r="ET83" s="25" t="str">
        <f t="shared" si="64"/>
        <v>Корректировка показаний ПУ за прошлые периоды
(включено в сальдо показаний на начало года)</v>
      </c>
      <c r="EU83" s="25" t="str">
        <f t="shared" si="64"/>
        <v>Показания счетчиков в расчет</v>
      </c>
      <c r="EV83" s="25" t="str">
        <f t="shared" si="64"/>
        <v xml:space="preserve">Потребление, кВт
</v>
      </c>
      <c r="EW83" s="25" t="str">
        <f t="shared" si="64"/>
        <v xml:space="preserve">Потери, кВт
</v>
      </c>
      <c r="EX83" s="25" t="str">
        <f t="shared" si="64"/>
        <v xml:space="preserve">Потребление+ потери, кВт
</v>
      </c>
      <c r="EY83" s="25" t="str">
        <f t="shared" si="64"/>
        <v xml:space="preserve">Сумма к оплате, руб. тариф 2,90руб./кВт
</v>
      </c>
      <c r="EZ83" s="25" t="str">
        <f t="shared" si="64"/>
        <v xml:space="preserve">к возмещению от п2п3п4п5п6 (использование СН), руб.
</v>
      </c>
      <c r="FA83" s="25" t="str">
        <f t="shared" si="64"/>
        <v xml:space="preserve">Сумаа к начислению по садоводам с учетом возмещения, руб.
</v>
      </c>
      <c r="FB83" s="25" t="str">
        <f t="shared" si="64"/>
        <v>Переплата (-)
Долг(+) 
на 01.07.2020</v>
      </c>
      <c r="FC83" s="25" t="str">
        <f t="shared" si="64"/>
        <v>Способ получения показаний:
1=Показания ПУ
2=Показания ПУ с уч.показаний ст.ПУ
РО=расчет.объем показаний
0=Демонтаж счетчика</v>
      </c>
      <c r="FD83" s="25" t="str">
        <f t="shared" si="64"/>
        <v>Вид начисления</v>
      </c>
      <c r="FE83" s="25" t="str">
        <f>FE50</f>
        <v>#</v>
      </c>
      <c r="FF83" s="25" t="str">
        <f t="shared" ref="FF83:FX83" si="65">FF50</f>
        <v>Наименование_Точки_Учета</v>
      </c>
      <c r="FG83" s="25" t="str">
        <f t="shared" si="65"/>
        <v>Серийный_№</v>
      </c>
      <c r="FH83" s="25" t="str">
        <f t="shared" si="65"/>
        <v>дата</v>
      </c>
      <c r="FI83" s="25" t="str">
        <f t="shared" si="65"/>
        <v>оплачено в июле 2020</v>
      </c>
      <c r="FJ83" s="25" t="str">
        <f t="shared" si="65"/>
        <v>СуммАктЭн</v>
      </c>
      <c r="FK83" s="25" t="str">
        <f t="shared" si="6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L83" s="25" t="str">
        <f t="shared" si="65"/>
        <v>Корректировка показаний 
ПУ за текущий год
(показания ст.ПУ минус показания нов.ПУ на дату монтажа )</v>
      </c>
      <c r="FM83" s="25" t="str">
        <f t="shared" si="65"/>
        <v>Корректировка показаний ПУ за прошлый год
(не включено в сальдо показаний на начало года)</v>
      </c>
      <c r="FN83" s="25" t="str">
        <f t="shared" si="65"/>
        <v>Корректировка показаний ПУ за прошлые периоды
(включено в сальдо показаний на начало года)</v>
      </c>
      <c r="FO83" s="25" t="str">
        <f t="shared" si="65"/>
        <v>Показания счетчиков в расчет</v>
      </c>
      <c r="FP83" s="25" t="str">
        <f t="shared" si="65"/>
        <v xml:space="preserve">Потребление, кВт
</v>
      </c>
      <c r="FQ83" s="25" t="str">
        <f t="shared" si="65"/>
        <v xml:space="preserve">Потери, кВт
</v>
      </c>
      <c r="FR83" s="25" t="str">
        <f t="shared" si="65"/>
        <v xml:space="preserve">Потребление+ потери, кВт
</v>
      </c>
      <c r="FS83" s="25" t="str">
        <f t="shared" si="65"/>
        <v xml:space="preserve">Сумма к оплате, руб. тариф 3,05руб./кВт
</v>
      </c>
      <c r="FT83" s="25" t="str">
        <f t="shared" si="65"/>
        <v xml:space="preserve">к возмещению от п2п3п4п5п6 (использование СН), руб.
</v>
      </c>
      <c r="FU83" s="25" t="str">
        <f t="shared" si="65"/>
        <v xml:space="preserve">Сумаа к начислению по садоводам с учетом возмещения, руб.
</v>
      </c>
      <c r="FV83" s="25" t="str">
        <f t="shared" si="65"/>
        <v>Переплата (-)
Долг(+) 
на 01.08.2020</v>
      </c>
      <c r="FW83" s="25" t="str">
        <f t="shared" si="65"/>
        <v>Способ получения показаний:
1=Показания ПУ
2=Показания ПУ с уч.показаний ст.ПУ
РО=расчет.объем показаний
0=Демонтаж счетчика</v>
      </c>
      <c r="FX83" s="25" t="str">
        <f t="shared" si="65"/>
        <v>Вид начисления</v>
      </c>
    </row>
  </sheetData>
  <mergeCells count="15">
    <mergeCell ref="Q1:X1"/>
    <mergeCell ref="Y2:AB2"/>
    <mergeCell ref="AC2:AF2"/>
    <mergeCell ref="AG2:AJ2"/>
    <mergeCell ref="AK2:AN2"/>
    <mergeCell ref="Y6:AE6"/>
    <mergeCell ref="DQ49:EJ49"/>
    <mergeCell ref="EK49:FD49"/>
    <mergeCell ref="FE49:FX49"/>
    <mergeCell ref="CI48:CL48"/>
    <mergeCell ref="Q49:AJ49"/>
    <mergeCell ref="AK49:BD49"/>
    <mergeCell ref="BE49:BX49"/>
    <mergeCell ref="BY49:CR49"/>
    <mergeCell ref="CV49:DP4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colBreaks count="1" manualBreakCount="1">
    <brk id="160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R86"/>
  <sheetViews>
    <sheetView view="pageBreakPreview" topLeftCell="GD65" zoomScaleNormal="100" zoomScaleSheetLayoutView="100" workbookViewId="0">
      <selection activeCell="FY49" sqref="FY49:GR86"/>
    </sheetView>
  </sheetViews>
  <sheetFormatPr defaultRowHeight="11.25" x14ac:dyDescent="0.2"/>
  <cols>
    <col min="1" max="1" width="9.28515625" style="1" hidden="1" customWidth="1"/>
    <col min="2" max="2" width="23.5703125" style="1" hidden="1" customWidth="1"/>
    <col min="3" max="3" width="0" style="1" hidden="1" customWidth="1"/>
    <col min="4" max="10" width="9.28515625" style="1" hidden="1" customWidth="1"/>
    <col min="11" max="11" width="10.5703125" style="1" hidden="1" customWidth="1"/>
    <col min="12" max="13" width="10" style="1" hidden="1" customWidth="1"/>
    <col min="14" max="14" width="11.5703125" style="1" hidden="1" customWidth="1"/>
    <col min="15" max="15" width="17.140625" style="1" hidden="1" customWidth="1"/>
    <col min="16" max="16" width="16.7109375" style="1" hidden="1" customWidth="1"/>
    <col min="17" max="17" width="9.140625" style="1"/>
    <col min="18" max="18" width="28.140625" style="1" customWidth="1"/>
    <col min="19" max="19" width="14.5703125" style="1" bestFit="1" customWidth="1"/>
    <col min="20" max="20" width="13.42578125" style="1" customWidth="1"/>
    <col min="21" max="21" width="12" style="1" customWidth="1"/>
    <col min="22" max="22" width="13.28515625" style="1" customWidth="1"/>
    <col min="23" max="23" width="15.5703125" style="1" customWidth="1"/>
    <col min="24" max="24" width="14.85546875" style="1" customWidth="1"/>
    <col min="25" max="25" width="20.5703125" style="1" customWidth="1"/>
    <col min="26" max="26" width="13.42578125" style="1" customWidth="1"/>
    <col min="27" max="27" width="10.85546875" style="1" customWidth="1"/>
    <col min="28" max="28" width="18.5703125" style="1" customWidth="1"/>
    <col min="29" max="29" width="13" style="1" customWidth="1"/>
    <col min="30" max="30" width="11.28515625" style="1" customWidth="1"/>
    <col min="31" max="31" width="10.85546875" style="1" customWidth="1"/>
    <col min="32" max="32" width="11.7109375" style="1" customWidth="1"/>
    <col min="33" max="33" width="15.28515625" style="1" customWidth="1"/>
    <col min="34" max="34" width="10.7109375" style="1" customWidth="1"/>
    <col min="35" max="35" width="16.28515625" style="1" customWidth="1"/>
    <col min="36" max="36" width="16.7109375" style="1" customWidth="1"/>
    <col min="37" max="37" width="12.140625" style="1" customWidth="1"/>
    <col min="38" max="38" width="25.5703125" style="1" customWidth="1"/>
    <col min="39" max="55" width="12.7109375" style="1" customWidth="1"/>
    <col min="56" max="56" width="24.42578125" style="1" customWidth="1"/>
    <col min="57" max="57" width="9.140625" style="1"/>
    <col min="58" max="58" width="27.140625" style="1" customWidth="1"/>
    <col min="59" max="59" width="9.28515625" style="1" bestFit="1" customWidth="1"/>
    <col min="60" max="60" width="11.28515625" style="1" customWidth="1"/>
    <col min="61" max="64" width="9.28515625" style="1" bestFit="1" customWidth="1"/>
    <col min="65" max="65" width="10.85546875" style="1" customWidth="1"/>
    <col min="66" max="70" width="9.42578125" style="1" bestFit="1" customWidth="1"/>
    <col min="71" max="71" width="12.85546875" style="1" customWidth="1"/>
    <col min="72" max="72" width="11.28515625" style="1" customWidth="1"/>
    <col min="73" max="73" width="11" style="1" customWidth="1"/>
    <col min="74" max="74" width="13.42578125" style="1" customWidth="1"/>
    <col min="75" max="75" width="12.42578125" style="1" customWidth="1"/>
    <col min="76" max="76" width="17.140625" style="1" customWidth="1"/>
    <col min="77" max="77" width="7" style="1" customWidth="1"/>
    <col min="78" max="78" width="23" style="1" customWidth="1"/>
    <col min="79" max="83" width="9.28515625" style="1" bestFit="1" customWidth="1"/>
    <col min="84" max="87" width="9.42578125" style="1" bestFit="1" customWidth="1"/>
    <col min="88" max="88" width="11.7109375" style="1" customWidth="1"/>
    <col min="89" max="89" width="10.85546875" style="1" customWidth="1"/>
    <col min="90" max="90" width="12" style="1" customWidth="1"/>
    <col min="91" max="91" width="15.5703125" style="1" customWidth="1"/>
    <col min="92" max="92" width="12.140625" style="1" customWidth="1"/>
    <col min="93" max="93" width="9.140625" style="1"/>
    <col min="94" max="94" width="11.5703125" style="1" customWidth="1"/>
    <col min="95" max="95" width="18.5703125" style="1" customWidth="1"/>
    <col min="96" max="96" width="15.28515625" style="1" customWidth="1"/>
    <col min="97" max="99" width="9.140625" style="1" hidden="1" customWidth="1"/>
    <col min="100" max="100" width="8.7109375" style="1" customWidth="1"/>
    <col min="101" max="101" width="22" style="1" customWidth="1"/>
    <col min="102" max="103" width="9.42578125" style="1" bestFit="1" customWidth="1"/>
    <col min="104" max="104" width="9.42578125" style="1" customWidth="1"/>
    <col min="105" max="105" width="10.85546875" style="1" customWidth="1"/>
    <col min="106" max="107" width="9.42578125" style="1" bestFit="1" customWidth="1"/>
    <col min="108" max="108" width="10.7109375" style="29" customWidth="1"/>
    <col min="109" max="109" width="11.7109375" style="1" customWidth="1"/>
    <col min="110" max="118" width="12.7109375" style="1" customWidth="1"/>
    <col min="119" max="119" width="13.5703125" style="1" customWidth="1"/>
    <col min="120" max="120" width="16" style="1" customWidth="1"/>
    <col min="121" max="121" width="6.28515625" style="1" customWidth="1"/>
    <col min="122" max="122" width="27.140625" style="1" customWidth="1"/>
    <col min="123" max="123" width="10.5703125" style="1" customWidth="1"/>
    <col min="124" max="124" width="15.5703125" style="1" customWidth="1"/>
    <col min="125" max="125" width="12.28515625" style="1" customWidth="1"/>
    <col min="126" max="126" width="10.140625" style="1" customWidth="1"/>
    <col min="127" max="127" width="13.28515625" style="1" customWidth="1"/>
    <col min="128" max="128" width="12.28515625" style="1" customWidth="1"/>
    <col min="129" max="132" width="9.28515625" style="1" bestFit="1" customWidth="1"/>
    <col min="133" max="133" width="10.28515625" style="1" bestFit="1" customWidth="1"/>
    <col min="134" max="134" width="9.42578125" style="1" bestFit="1" customWidth="1"/>
    <col min="135" max="135" width="10" style="1" bestFit="1" customWidth="1"/>
    <col min="136" max="136" width="9.42578125" style="1" bestFit="1" customWidth="1"/>
    <col min="137" max="137" width="12.140625" style="1" customWidth="1"/>
    <col min="138" max="138" width="11.5703125" style="1" customWidth="1"/>
    <col min="139" max="139" width="17.5703125" style="1" customWidth="1"/>
    <col min="140" max="140" width="14.140625" style="1" customWidth="1"/>
    <col min="141" max="141" width="6" style="1" customWidth="1"/>
    <col min="142" max="142" width="24.42578125" style="1" customWidth="1"/>
    <col min="143" max="143" width="9.140625" style="1"/>
    <col min="144" max="144" width="9.28515625" style="1" bestFit="1" customWidth="1"/>
    <col min="145" max="145" width="9.28515625" style="1" customWidth="1"/>
    <col min="146" max="150" width="9.140625" style="1"/>
    <col min="151" max="151" width="11.7109375" style="1" customWidth="1"/>
    <col min="152" max="156" width="9.28515625" style="1" bestFit="1" customWidth="1"/>
    <col min="157" max="157" width="11.140625" style="1" customWidth="1"/>
    <col min="158" max="158" width="14.5703125" style="1" customWidth="1"/>
    <col min="159" max="159" width="15.140625" style="1" customWidth="1"/>
    <col min="160" max="160" width="23" style="1" customWidth="1"/>
    <col min="161" max="161" width="9.140625" style="1"/>
    <col min="162" max="162" width="27.140625" style="1" customWidth="1"/>
    <col min="163" max="168" width="9.140625" style="1"/>
    <col min="169" max="169" width="10.140625" style="1" bestFit="1" customWidth="1"/>
    <col min="170" max="174" width="9.28515625" style="1" bestFit="1" customWidth="1"/>
    <col min="175" max="175" width="10" style="1" customWidth="1"/>
    <col min="176" max="176" width="11" style="1" customWidth="1"/>
    <col min="177" max="177" width="11.7109375" style="1" customWidth="1"/>
    <col min="178" max="178" width="12.85546875" style="1" customWidth="1"/>
    <col min="179" max="179" width="13.28515625" style="1" customWidth="1"/>
    <col min="180" max="180" width="16.5703125" style="1" customWidth="1"/>
    <col min="181" max="181" width="9.140625" style="1"/>
    <col min="182" max="182" width="25.28515625" style="1" customWidth="1"/>
    <col min="183" max="183" width="11.7109375" style="1" customWidth="1"/>
    <col min="184" max="185" width="13.140625" style="1" customWidth="1"/>
    <col min="186" max="189" width="9.140625" style="1"/>
    <col min="190" max="190" width="10.7109375" style="1" customWidth="1"/>
    <col min="191" max="195" width="9.28515625" style="1" bestFit="1" customWidth="1"/>
    <col min="196" max="196" width="11.7109375" style="1" customWidth="1"/>
    <col min="197" max="197" width="9.28515625" style="1" bestFit="1" customWidth="1"/>
    <col min="198" max="198" width="9.140625" style="1"/>
    <col min="199" max="199" width="16.85546875" style="1" customWidth="1"/>
    <col min="200" max="200" width="15.28515625" style="1" customWidth="1"/>
    <col min="201" max="202" width="9.28515625" style="1" bestFit="1" customWidth="1"/>
    <col min="203" max="203" width="10.85546875" style="1" customWidth="1"/>
    <col min="204" max="206" width="9.28515625" style="1" bestFit="1" customWidth="1"/>
    <col min="207" max="207" width="9.85546875" style="1" customWidth="1"/>
    <col min="208" max="211" width="9.28515625" style="1" bestFit="1" customWidth="1"/>
    <col min="212" max="212" width="14.85546875" style="1" customWidth="1"/>
    <col min="213" max="213" width="7.5703125" style="1" customWidth="1"/>
    <col min="214" max="214" width="28.28515625" style="1" customWidth="1"/>
    <col min="215" max="231" width="9.140625" style="1"/>
    <col min="232" max="232" width="14.7109375" style="1" customWidth="1"/>
    <col min="233" max="16384" width="9.140625" style="1"/>
  </cols>
  <sheetData>
    <row r="1" spans="17:112" ht="32.25" customHeight="1" x14ac:dyDescent="0.2">
      <c r="Q1" s="126" t="s">
        <v>105</v>
      </c>
      <c r="R1" s="126"/>
      <c r="S1" s="126"/>
      <c r="T1" s="126"/>
      <c r="U1" s="126"/>
      <c r="V1" s="126"/>
      <c r="W1" s="126"/>
      <c r="X1" s="126"/>
    </row>
    <row r="2" spans="17:112" ht="46.5" customHeight="1" x14ac:dyDescent="0.2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7:112" ht="19.5" customHeight="1" x14ac:dyDescent="0.2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8"/>
      <c r="Z3" s="49"/>
      <c r="AA3" s="49"/>
      <c r="AB3" s="49"/>
      <c r="AC3" s="48"/>
      <c r="AD3" s="49"/>
      <c r="AE3" s="49"/>
      <c r="AF3" s="49"/>
      <c r="AG3" s="50"/>
      <c r="AH3" s="44"/>
      <c r="AI3" s="44"/>
      <c r="AJ3" s="44"/>
      <c r="AK3" s="51"/>
      <c r="AL3" s="44"/>
      <c r="AM3" s="44"/>
      <c r="AN3" s="44"/>
    </row>
    <row r="4" spans="17:112" ht="19.5" customHeight="1" x14ac:dyDescent="0.2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7:112" ht="20.100000000000001" customHeight="1" x14ac:dyDescent="0.2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7:112" ht="20.100000000000001" customHeight="1" x14ac:dyDescent="0.2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2"/>
      <c r="Y6" s="117" t="s">
        <v>127</v>
      </c>
      <c r="Z6" s="117"/>
      <c r="AA6" s="117"/>
      <c r="AB6" s="117"/>
      <c r="AC6" s="117"/>
      <c r="AD6" s="117"/>
      <c r="AE6" s="117"/>
      <c r="AF6" s="44"/>
      <c r="AG6" s="44"/>
      <c r="AH6" s="44"/>
      <c r="AI6" s="44"/>
      <c r="AJ6" s="44"/>
      <c r="AK6" s="44"/>
      <c r="AL6" s="44"/>
      <c r="AM6" s="44"/>
      <c r="AN6" s="44"/>
    </row>
    <row r="7" spans="17:112" ht="46.5" customHeight="1" x14ac:dyDescent="0.2">
      <c r="Q7" s="5"/>
      <c r="R7" s="5" t="s">
        <v>75</v>
      </c>
      <c r="S7" s="17">
        <v>43823</v>
      </c>
      <c r="T7" s="5">
        <f>1941*200</f>
        <v>388200</v>
      </c>
      <c r="U7" s="5"/>
      <c r="V7" s="5"/>
      <c r="W7" s="5"/>
      <c r="X7" s="45"/>
      <c r="Y7" s="72" t="s">
        <v>98</v>
      </c>
      <c r="Z7" s="73" t="s">
        <v>99</v>
      </c>
      <c r="AA7" s="73" t="s">
        <v>109</v>
      </c>
      <c r="AB7" s="74" t="s">
        <v>111</v>
      </c>
      <c r="AC7" s="73" t="s">
        <v>110</v>
      </c>
      <c r="AD7" s="73" t="s">
        <v>112</v>
      </c>
      <c r="AE7" s="75" t="s">
        <v>116</v>
      </c>
      <c r="AF7" s="44"/>
      <c r="AG7" s="44"/>
      <c r="AH7" s="44"/>
      <c r="AI7" s="44"/>
      <c r="AJ7" s="44"/>
      <c r="AK7" s="44"/>
      <c r="AL7" s="44"/>
      <c r="AM7" s="44"/>
      <c r="AN7" s="44"/>
    </row>
    <row r="8" spans="17:112" ht="20.100000000000001" customHeight="1" x14ac:dyDescent="0.2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79.227011245050178</v>
      </c>
      <c r="W8" s="2" t="s">
        <v>25</v>
      </c>
      <c r="X8" s="33"/>
      <c r="Y8" s="61"/>
      <c r="Z8" s="8"/>
      <c r="AA8" s="11"/>
      <c r="AB8" s="8"/>
      <c r="AC8" s="8"/>
      <c r="AD8" s="11"/>
      <c r="AE8" s="62"/>
      <c r="AF8" s="71"/>
      <c r="AG8" s="44"/>
      <c r="AH8" s="44"/>
      <c r="AI8" s="44"/>
      <c r="AJ8" s="44"/>
      <c r="AK8" s="44"/>
      <c r="AL8" s="44"/>
      <c r="AM8" s="44"/>
      <c r="AN8" s="44"/>
    </row>
    <row r="9" spans="17:112" ht="20.25" customHeight="1" x14ac:dyDescent="0.2">
      <c r="Q9" s="36"/>
      <c r="R9" s="37" t="s">
        <v>101</v>
      </c>
      <c r="S9" s="38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6">
        <f>V9</f>
        <v>12.000000000000005</v>
      </c>
      <c r="Y9" s="61">
        <f>U9</f>
        <v>11623.247999999961</v>
      </c>
      <c r="Z9" s="8">
        <v>2.9</v>
      </c>
      <c r="AA9" s="11">
        <f>Y9*Z9</f>
        <v>33707.419199999887</v>
      </c>
      <c r="AB9" s="8">
        <f>-30*110</f>
        <v>-3300</v>
      </c>
      <c r="AC9" s="8">
        <f>2.9-1.81</f>
        <v>1.0899999999999999</v>
      </c>
      <c r="AD9" s="11">
        <f>AB9*AC9</f>
        <v>-3596.9999999999995</v>
      </c>
      <c r="AE9" s="62">
        <f>AA9+AD9</f>
        <v>30110.419199999887</v>
      </c>
      <c r="AF9" s="71">
        <v>43832</v>
      </c>
      <c r="AG9" s="44"/>
      <c r="AH9" s="44"/>
      <c r="AI9" s="44"/>
      <c r="AJ9" s="44"/>
      <c r="AK9" s="44"/>
      <c r="AL9" s="44"/>
      <c r="AM9" s="44"/>
      <c r="AN9" s="44"/>
    </row>
    <row r="10" spans="17:112" ht="25.5" customHeight="1" x14ac:dyDescent="0.2">
      <c r="Q10" s="36"/>
      <c r="R10" s="37" t="s">
        <v>118</v>
      </c>
      <c r="S10" s="38"/>
      <c r="T10" s="11"/>
      <c r="U10" s="11">
        <f>U8-U9</f>
        <v>6976.7520000000386</v>
      </c>
      <c r="V10" s="11"/>
      <c r="W10" s="11"/>
      <c r="X10" s="46"/>
      <c r="Y10" s="61"/>
      <c r="Z10" s="8"/>
      <c r="AA10" s="11"/>
      <c r="AB10" s="8"/>
      <c r="AC10" s="8"/>
      <c r="AD10" s="11"/>
      <c r="AE10" s="62"/>
      <c r="AF10" s="71"/>
      <c r="AG10" s="44"/>
      <c r="AH10" s="44"/>
      <c r="AI10" s="44"/>
      <c r="AJ10" s="44"/>
      <c r="AK10" s="44"/>
      <c r="AL10" s="44"/>
      <c r="AM10" s="44"/>
      <c r="AN10" s="44"/>
    </row>
    <row r="11" spans="17:112" ht="20.100000000000001" customHeight="1" x14ac:dyDescent="0.2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3">
        <f>(V9+V11)/2</f>
        <v>18.583568932324447</v>
      </c>
      <c r="Y11" s="61">
        <f t="shared" ref="Y11:Y17" si="0">U11</f>
        <v>12600</v>
      </c>
      <c r="Z11" s="8">
        <v>2.9</v>
      </c>
      <c r="AA11" s="11">
        <f t="shared" ref="AA11:AA17" si="1">Y11*Z11</f>
        <v>36540</v>
      </c>
      <c r="AB11" s="8">
        <f>-30*110</f>
        <v>-3300</v>
      </c>
      <c r="AC11" s="8">
        <f>2.9-1.81</f>
        <v>1.0899999999999999</v>
      </c>
      <c r="AD11" s="11">
        <f t="shared" ref="AD11:AD17" si="2">AB11*AC11</f>
        <v>-3596.9999999999995</v>
      </c>
      <c r="AE11" s="62">
        <f t="shared" ref="AE11:AE17" si="3">AA11+AD11</f>
        <v>32943</v>
      </c>
      <c r="AF11" s="71">
        <v>43864</v>
      </c>
      <c r="AG11" s="44"/>
      <c r="AH11" s="44"/>
      <c r="AI11" s="44"/>
      <c r="AJ11" s="44"/>
      <c r="AK11" s="44"/>
      <c r="AL11" s="44"/>
      <c r="AM11" s="44"/>
      <c r="AN11" s="44"/>
    </row>
    <row r="12" spans="17:112" ht="20.100000000000001" customHeight="1" x14ac:dyDescent="0.2">
      <c r="Q12" s="6">
        <v>3</v>
      </c>
      <c r="R12" s="4" t="s">
        <v>143</v>
      </c>
      <c r="S12" s="3">
        <v>43915</v>
      </c>
      <c r="T12" s="2">
        <f>2144*200</f>
        <v>428800</v>
      </c>
      <c r="U12" s="2">
        <f t="shared" ref="U12:U17" si="4">T12-T11</f>
        <v>9400</v>
      </c>
      <c r="V12" s="2">
        <f>V38/U38*100</f>
        <v>25.167137864648886</v>
      </c>
      <c r="W12" s="2" t="s">
        <v>25</v>
      </c>
      <c r="X12" s="33">
        <f>(V9+V11+V12)/3</f>
        <v>20.778091909765926</v>
      </c>
      <c r="Y12" s="61">
        <f t="shared" si="0"/>
        <v>9400</v>
      </c>
      <c r="Z12" s="8">
        <v>2.9</v>
      </c>
      <c r="AA12" s="11">
        <f t="shared" si="1"/>
        <v>27260</v>
      </c>
      <c r="AB12" s="8">
        <f>-30*110</f>
        <v>-3300</v>
      </c>
      <c r="AC12" s="8">
        <f>2.9-1.81</f>
        <v>1.0899999999999999</v>
      </c>
      <c r="AD12" s="11">
        <f t="shared" si="2"/>
        <v>-3596.9999999999995</v>
      </c>
      <c r="AE12" s="62">
        <f t="shared" si="3"/>
        <v>23663</v>
      </c>
      <c r="AF12" s="71">
        <v>43893</v>
      </c>
      <c r="AG12" s="44"/>
      <c r="AH12" s="44"/>
      <c r="AI12" s="44"/>
      <c r="AJ12" s="44"/>
      <c r="AK12" s="44"/>
      <c r="AL12" s="44"/>
      <c r="AM12" s="44"/>
      <c r="AN12" s="44"/>
    </row>
    <row r="13" spans="17:112" ht="20.100000000000001" customHeight="1" x14ac:dyDescent="0.2">
      <c r="Q13" s="6">
        <v>4</v>
      </c>
      <c r="R13" s="4" t="s">
        <v>144</v>
      </c>
      <c r="S13" s="3">
        <v>43944</v>
      </c>
      <c r="T13" s="2">
        <v>438800</v>
      </c>
      <c r="U13" s="2">
        <f t="shared" si="4"/>
        <v>10000</v>
      </c>
      <c r="V13" s="2">
        <f>V40/U40*100</f>
        <v>9.8308830855909779</v>
      </c>
      <c r="W13" s="2" t="s">
        <v>25</v>
      </c>
      <c r="X13" s="33">
        <f>(V9+V11+V12+V13)/4</f>
        <v>18.041289703722189</v>
      </c>
      <c r="Y13" s="61">
        <f t="shared" si="0"/>
        <v>10000</v>
      </c>
      <c r="Z13" s="8">
        <v>2.9</v>
      </c>
      <c r="AA13" s="11">
        <f t="shared" si="1"/>
        <v>29000</v>
      </c>
      <c r="AB13" s="8">
        <f>-30*110</f>
        <v>-3300</v>
      </c>
      <c r="AC13" s="8">
        <f>2.9-1.81</f>
        <v>1.0899999999999999</v>
      </c>
      <c r="AD13" s="11">
        <f t="shared" si="2"/>
        <v>-3596.9999999999995</v>
      </c>
      <c r="AE13" s="62">
        <f t="shared" si="3"/>
        <v>25403</v>
      </c>
      <c r="AF13" s="71">
        <v>43923</v>
      </c>
      <c r="AG13" s="44"/>
      <c r="AH13" s="44"/>
      <c r="AI13" s="44"/>
      <c r="AJ13" s="44"/>
      <c r="AK13" s="44"/>
      <c r="AL13" s="44"/>
      <c r="AM13" s="44"/>
      <c r="AN13" s="44"/>
    </row>
    <row r="14" spans="17:112" ht="20.100000000000001" customHeight="1" x14ac:dyDescent="0.2">
      <c r="Q14" s="6">
        <v>5</v>
      </c>
      <c r="R14" s="4">
        <v>43952</v>
      </c>
      <c r="S14" s="3">
        <v>43976</v>
      </c>
      <c r="T14" s="2">
        <f>2234*200</f>
        <v>446800</v>
      </c>
      <c r="U14" s="2">
        <f t="shared" si="4"/>
        <v>8000</v>
      </c>
      <c r="V14" s="2">
        <f>V41/U41*100</f>
        <v>12.667963287144016</v>
      </c>
      <c r="W14" s="2" t="s">
        <v>25</v>
      </c>
      <c r="X14" s="33">
        <f>(V9+V11+V12+V13+V14)/5</f>
        <v>16.966624420406553</v>
      </c>
      <c r="Y14" s="61">
        <f t="shared" si="0"/>
        <v>8000</v>
      </c>
      <c r="Z14" s="8">
        <v>2.9</v>
      </c>
      <c r="AA14" s="11">
        <f t="shared" si="1"/>
        <v>23200</v>
      </c>
      <c r="AB14" s="8">
        <f>-30*110</f>
        <v>-3300</v>
      </c>
      <c r="AC14" s="8">
        <f>2.9-1.81</f>
        <v>1.0899999999999999</v>
      </c>
      <c r="AD14" s="11">
        <f t="shared" si="2"/>
        <v>-3596.9999999999995</v>
      </c>
      <c r="AE14" s="62">
        <f t="shared" si="3"/>
        <v>19603</v>
      </c>
      <c r="AF14" s="71">
        <v>43953</v>
      </c>
      <c r="AG14" s="44"/>
      <c r="AH14" s="44"/>
      <c r="AI14" s="44"/>
      <c r="AJ14" s="44"/>
      <c r="AK14" s="44"/>
      <c r="AL14" s="44"/>
      <c r="AM14" s="44"/>
      <c r="AN14" s="44"/>
    </row>
    <row r="15" spans="17:112" ht="20.100000000000001" customHeight="1" x14ac:dyDescent="0.2">
      <c r="Q15" s="6">
        <v>6</v>
      </c>
      <c r="R15" s="4">
        <v>43983</v>
      </c>
      <c r="S15" s="3">
        <v>44007</v>
      </c>
      <c r="T15" s="2">
        <v>454000</v>
      </c>
      <c r="U15" s="2">
        <f t="shared" si="4"/>
        <v>7200</v>
      </c>
      <c r="V15" s="2">
        <f>V42/U42*100</f>
        <v>6.5817170906743234</v>
      </c>
      <c r="W15" s="2" t="s">
        <v>25</v>
      </c>
      <c r="X15" s="33">
        <f>(V9+V11+V12+V13+V14+V15)/6</f>
        <v>15.235806532117849</v>
      </c>
      <c r="Y15" s="61">
        <f t="shared" si="0"/>
        <v>7200</v>
      </c>
      <c r="Z15" s="8">
        <v>2.9</v>
      </c>
      <c r="AA15" s="11">
        <f t="shared" si="1"/>
        <v>20880</v>
      </c>
      <c r="AB15" s="8">
        <f>-30*110</f>
        <v>-3300</v>
      </c>
      <c r="AC15" s="8">
        <f>2.9-1.81</f>
        <v>1.0899999999999999</v>
      </c>
      <c r="AD15" s="11">
        <f t="shared" si="2"/>
        <v>-3596.9999999999995</v>
      </c>
      <c r="AE15" s="62">
        <f t="shared" si="3"/>
        <v>17283</v>
      </c>
      <c r="AF15" s="71">
        <v>43984</v>
      </c>
      <c r="AG15" s="44"/>
      <c r="AH15" s="44"/>
      <c r="AI15" s="44"/>
      <c r="AJ15" s="44"/>
      <c r="AK15" s="44"/>
      <c r="AL15" s="44"/>
      <c r="AM15" s="44"/>
      <c r="AN15" s="44"/>
    </row>
    <row r="16" spans="17:112" ht="18.75" customHeight="1" x14ac:dyDescent="0.2">
      <c r="Q16" s="6">
        <v>7</v>
      </c>
      <c r="R16" s="4">
        <v>44013</v>
      </c>
      <c r="S16" s="3">
        <v>412930</v>
      </c>
      <c r="T16" s="2">
        <v>460800</v>
      </c>
      <c r="U16" s="2">
        <f t="shared" si="4"/>
        <v>6800</v>
      </c>
      <c r="V16" s="2">
        <f>V43/U43*100</f>
        <v>12.041864112991398</v>
      </c>
      <c r="W16" s="2" t="s">
        <v>25</v>
      </c>
      <c r="X16" s="33">
        <f>(V9+V11+V12+V13+V14+V15+V16)/7</f>
        <v>14.779529043671213</v>
      </c>
      <c r="Y16" s="61">
        <f t="shared" si="0"/>
        <v>6800</v>
      </c>
      <c r="Z16" s="8">
        <v>3.05</v>
      </c>
      <c r="AA16" s="11">
        <f t="shared" si="1"/>
        <v>20740</v>
      </c>
      <c r="AB16" s="8">
        <v>-3300</v>
      </c>
      <c r="AC16" s="8">
        <f>3.05-1.9</f>
        <v>1.1499999999999999</v>
      </c>
      <c r="AD16" s="11">
        <f t="shared" si="2"/>
        <v>-3794.9999999999995</v>
      </c>
      <c r="AE16" s="62">
        <f t="shared" si="3"/>
        <v>16945</v>
      </c>
      <c r="AF16" s="71">
        <v>44014</v>
      </c>
      <c r="AG16" s="44"/>
      <c r="AH16" s="44"/>
      <c r="AI16" s="44"/>
      <c r="AJ16" s="44"/>
      <c r="AK16" s="44"/>
      <c r="AL16" s="44"/>
      <c r="AM16" s="44"/>
      <c r="AN16" s="44"/>
      <c r="DD16" s="1"/>
      <c r="DH16" s="29"/>
    </row>
    <row r="17" spans="17:112" ht="24" customHeight="1" x14ac:dyDescent="0.2">
      <c r="Q17" s="6">
        <v>8</v>
      </c>
      <c r="R17" s="4">
        <v>44044</v>
      </c>
      <c r="S17" s="3">
        <v>412961</v>
      </c>
      <c r="T17" s="2">
        <v>468400</v>
      </c>
      <c r="U17" s="2">
        <f t="shared" si="4"/>
        <v>7600</v>
      </c>
      <c r="V17" s="2">
        <f>V44/U44*100</f>
        <v>-5.1701011310965095</v>
      </c>
      <c r="W17" s="2" t="s">
        <v>25</v>
      </c>
      <c r="X17" s="33">
        <f>(V9+V11+V12+V13+V14+V15+V16+V17)/8</f>
        <v>12.285825271825246</v>
      </c>
      <c r="Y17" s="61">
        <f t="shared" si="0"/>
        <v>7600</v>
      </c>
      <c r="Z17" s="8">
        <v>3.05</v>
      </c>
      <c r="AA17" s="11">
        <f t="shared" si="1"/>
        <v>23180</v>
      </c>
      <c r="AB17" s="8">
        <v>-3300</v>
      </c>
      <c r="AC17" s="8">
        <f>3.05-1.9</f>
        <v>1.1499999999999999</v>
      </c>
      <c r="AD17" s="11">
        <f t="shared" si="2"/>
        <v>-3794.9999999999995</v>
      </c>
      <c r="AE17" s="62">
        <f t="shared" si="3"/>
        <v>19385</v>
      </c>
      <c r="AF17" s="71">
        <v>44045</v>
      </c>
      <c r="AG17" s="44"/>
      <c r="AH17" s="44"/>
      <c r="AI17" s="44"/>
      <c r="AJ17" s="44"/>
      <c r="AK17" s="44"/>
      <c r="AL17" s="44"/>
      <c r="AM17" s="44"/>
      <c r="AN17" s="44"/>
      <c r="DD17" s="1"/>
      <c r="DH17" s="29"/>
    </row>
    <row r="18" spans="17:112" ht="23.25" customHeight="1" x14ac:dyDescent="0.2">
      <c r="Q18" s="6">
        <v>9</v>
      </c>
      <c r="R18" s="4">
        <v>44075</v>
      </c>
      <c r="S18" s="3"/>
      <c r="T18" s="2"/>
      <c r="U18" s="2"/>
      <c r="V18" s="2"/>
      <c r="W18" s="2" t="s">
        <v>25</v>
      </c>
      <c r="X18" s="33"/>
      <c r="Y18" s="61"/>
      <c r="Z18" s="8"/>
      <c r="AA18" s="11"/>
      <c r="AB18" s="8"/>
      <c r="AC18" s="8"/>
      <c r="AD18" s="11"/>
      <c r="AE18" s="63"/>
      <c r="AF18" s="71">
        <v>44076</v>
      </c>
      <c r="AG18" s="44"/>
      <c r="AH18" s="44"/>
      <c r="AI18" s="44"/>
      <c r="AJ18" s="44"/>
      <c r="AK18" s="44"/>
      <c r="AL18" s="44"/>
      <c r="AM18" s="44"/>
      <c r="AN18" s="44"/>
      <c r="DD18" s="1"/>
      <c r="DH18" s="29"/>
    </row>
    <row r="19" spans="17:112" ht="20.100000000000001" customHeight="1" x14ac:dyDescent="0.2">
      <c r="Q19" s="6">
        <v>10</v>
      </c>
      <c r="R19" s="4">
        <v>44105</v>
      </c>
      <c r="S19" s="3"/>
      <c r="T19" s="2"/>
      <c r="U19" s="2"/>
      <c r="V19" s="2"/>
      <c r="W19" s="2" t="s">
        <v>25</v>
      </c>
      <c r="X19" s="33"/>
      <c r="Y19" s="61"/>
      <c r="Z19" s="8"/>
      <c r="AA19" s="11"/>
      <c r="AB19" s="8"/>
      <c r="AC19" s="8"/>
      <c r="AD19" s="11"/>
      <c r="AE19" s="63"/>
      <c r="AF19" s="71">
        <v>44106</v>
      </c>
      <c r="AG19" s="44"/>
      <c r="AH19" s="44"/>
      <c r="AI19" s="44"/>
      <c r="AJ19" s="44"/>
      <c r="AK19" s="44"/>
      <c r="AL19" s="44"/>
      <c r="AM19" s="44"/>
      <c r="AN19" s="44"/>
      <c r="DD19" s="1"/>
      <c r="DH19" s="29"/>
    </row>
    <row r="20" spans="17:112" ht="20.100000000000001" customHeight="1" x14ac:dyDescent="0.2">
      <c r="Q20" s="6">
        <v>11</v>
      </c>
      <c r="R20" s="4">
        <v>44136</v>
      </c>
      <c r="S20" s="3"/>
      <c r="T20" s="2"/>
      <c r="U20" s="2"/>
      <c r="V20" s="2"/>
      <c r="W20" s="2" t="s">
        <v>25</v>
      </c>
      <c r="X20" s="33"/>
      <c r="Y20" s="61"/>
      <c r="Z20" s="8"/>
      <c r="AA20" s="11"/>
      <c r="AB20" s="69"/>
      <c r="AC20" s="8"/>
      <c r="AD20" s="11"/>
      <c r="AE20" s="62"/>
      <c r="AF20" s="71">
        <v>44137</v>
      </c>
      <c r="AG20" s="44"/>
      <c r="AH20" s="44"/>
      <c r="AI20" s="44"/>
      <c r="AJ20" s="44"/>
      <c r="AK20" s="44"/>
      <c r="AL20" s="44"/>
      <c r="AM20" s="44"/>
      <c r="AN20" s="44"/>
    </row>
    <row r="21" spans="17:112" ht="20.100000000000001" customHeight="1" x14ac:dyDescent="0.2">
      <c r="Q21" s="39">
        <v>12</v>
      </c>
      <c r="R21" s="40">
        <v>43800</v>
      </c>
      <c r="S21" s="41"/>
      <c r="T21" s="8"/>
      <c r="U21" s="8"/>
      <c r="V21" s="8"/>
      <c r="W21" s="8" t="s">
        <v>25</v>
      </c>
      <c r="X21" s="47"/>
      <c r="Y21" s="61"/>
      <c r="Z21" s="8"/>
      <c r="AA21" s="11"/>
      <c r="AB21" s="69"/>
      <c r="AC21" s="8"/>
      <c r="AD21" s="11"/>
      <c r="AE21" s="62"/>
      <c r="AF21" s="71">
        <v>44167</v>
      </c>
      <c r="AG21" s="44"/>
      <c r="AH21" s="44"/>
      <c r="AI21" s="44"/>
      <c r="AJ21" s="44"/>
      <c r="AK21" s="44"/>
      <c r="AL21" s="44"/>
      <c r="AM21" s="44"/>
      <c r="AN21" s="44"/>
    </row>
    <row r="22" spans="17:112" ht="26.25" customHeight="1" thickBot="1" x14ac:dyDescent="0.25">
      <c r="Q22" s="18"/>
      <c r="R22" s="19" t="s">
        <v>76</v>
      </c>
      <c r="S22" s="17">
        <v>43830</v>
      </c>
      <c r="T22" s="5">
        <v>456800.01</v>
      </c>
      <c r="U22" s="5"/>
      <c r="V22" s="5"/>
      <c r="W22" s="5"/>
      <c r="X22" s="45"/>
      <c r="Y22" s="64"/>
      <c r="Z22" s="65"/>
      <c r="AA22" s="65"/>
      <c r="AB22" s="66"/>
      <c r="AC22" s="65"/>
      <c r="AD22" s="65"/>
      <c r="AE22" s="67"/>
      <c r="AF22" s="70"/>
      <c r="AG22" s="44"/>
      <c r="AH22" s="44"/>
      <c r="AI22" s="44"/>
      <c r="AJ22" s="44"/>
      <c r="AK22" s="44"/>
      <c r="AL22" s="44"/>
      <c r="AM22" s="44"/>
      <c r="AN22" s="44"/>
    </row>
    <row r="23" spans="17:112" ht="20.100000000000001" customHeight="1" x14ac:dyDescent="0.2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3"/>
      <c r="Z23" s="53"/>
      <c r="AA23" s="53"/>
      <c r="AB23" s="53"/>
      <c r="AC23" s="53"/>
      <c r="AD23" s="53"/>
    </row>
    <row r="24" spans="17:112" ht="20.100000000000001" customHeight="1" x14ac:dyDescent="0.2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4.2231087214183827</v>
      </c>
      <c r="W24" s="2" t="s">
        <v>24</v>
      </c>
      <c r="X24" s="2">
        <f>(V23+V24)/2</f>
        <v>6.2772815309459808</v>
      </c>
      <c r="Y24" s="53"/>
      <c r="Z24" s="53"/>
      <c r="AA24" s="53"/>
      <c r="AB24" s="53"/>
      <c r="AC24" s="53"/>
      <c r="AD24" s="53"/>
    </row>
    <row r="25" spans="17:112" ht="58.5" customHeight="1" x14ac:dyDescent="0.2">
      <c r="Q25" s="77">
        <v>3</v>
      </c>
      <c r="R25" s="78" t="s">
        <v>131</v>
      </c>
      <c r="S25" s="79">
        <v>43921</v>
      </c>
      <c r="T25" s="12"/>
      <c r="U25" s="12"/>
      <c r="V25" s="12">
        <f>V24</f>
        <v>4.2231087214183827</v>
      </c>
      <c r="W25" s="12" t="s">
        <v>24</v>
      </c>
      <c r="X25" s="12">
        <f>(V23+V24+V25)/3</f>
        <v>5.5925572611034484</v>
      </c>
      <c r="Y25" s="53"/>
      <c r="Z25" s="53"/>
      <c r="AA25" s="53"/>
      <c r="AB25" s="53"/>
      <c r="AC25" s="53"/>
      <c r="AD25" s="53"/>
    </row>
    <row r="26" spans="17:112" ht="20.100000000000001" customHeight="1" x14ac:dyDescent="0.2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18987.509999999951</v>
      </c>
      <c r="V26" s="2">
        <f>(U26-U40)/U40*100</f>
        <v>7.4956180874476379</v>
      </c>
      <c r="W26" s="2" t="s">
        <v>24</v>
      </c>
      <c r="X26" s="2">
        <f>(V23+V24+V25+V26)/4</f>
        <v>6.0683224676894962</v>
      </c>
      <c r="Y26" s="53"/>
      <c r="Z26" s="53"/>
      <c r="AA26" s="53"/>
      <c r="AB26" s="53"/>
      <c r="AC26" s="53"/>
      <c r="AD26" s="53"/>
    </row>
    <row r="27" spans="17:112" ht="20.100000000000001" customHeight="1" x14ac:dyDescent="0.2">
      <c r="Q27" s="6">
        <v>5</v>
      </c>
      <c r="R27" s="4">
        <v>43952</v>
      </c>
      <c r="S27" s="3">
        <v>43982</v>
      </c>
      <c r="T27" s="2">
        <v>505407.03</v>
      </c>
      <c r="U27" s="2">
        <f>T27-T26</f>
        <v>7560.8100000000559</v>
      </c>
      <c r="V27" s="2">
        <f>(U27-U41)/U41*100</f>
        <v>6.4826329376347056</v>
      </c>
      <c r="W27" s="2" t="s">
        <v>24</v>
      </c>
      <c r="X27" s="2">
        <f>(V23+V24+V25+V26+V27)/5</f>
        <v>6.1511845616785381</v>
      </c>
      <c r="Y27" s="53"/>
      <c r="Z27" s="53"/>
      <c r="AA27" s="53"/>
      <c r="AB27" s="53"/>
      <c r="AC27" s="53"/>
      <c r="AD27" s="53"/>
    </row>
    <row r="28" spans="17:112" ht="20.100000000000001" customHeight="1" x14ac:dyDescent="0.2">
      <c r="Q28" s="6">
        <v>6</v>
      </c>
      <c r="R28" s="4">
        <v>43983</v>
      </c>
      <c r="S28" s="3">
        <v>44013</v>
      </c>
      <c r="T28" s="2">
        <v>512587.2</v>
      </c>
      <c r="U28" s="2">
        <f>T28-T27</f>
        <v>7180.1699999999837</v>
      </c>
      <c r="V28" s="2">
        <f>(U28-U42)/U42*100</f>
        <v>6.2881732781868482</v>
      </c>
      <c r="W28" s="2" t="s">
        <v>24</v>
      </c>
      <c r="X28" s="2">
        <f>(V23+V24+V25+V26+V27+V28)/6</f>
        <v>6.174016014429923</v>
      </c>
      <c r="Y28" s="53"/>
      <c r="Z28" s="53"/>
      <c r="AA28" s="53"/>
      <c r="AB28" s="53"/>
      <c r="AC28" s="53"/>
      <c r="AD28" s="53"/>
    </row>
    <row r="29" spans="17:112" ht="20.100000000000001" customHeight="1" x14ac:dyDescent="0.2">
      <c r="Q29" s="6">
        <v>7</v>
      </c>
      <c r="R29" s="4">
        <v>44013</v>
      </c>
      <c r="S29" s="3">
        <v>44042</v>
      </c>
      <c r="T29" s="2">
        <v>519057</v>
      </c>
      <c r="U29" s="2">
        <f>T29-T28</f>
        <v>6469.7999999999884</v>
      </c>
      <c r="V29" s="2">
        <f>(U29-U43)/U43*100</f>
        <v>6.6012430056221234</v>
      </c>
      <c r="W29" s="2" t="s">
        <v>24</v>
      </c>
      <c r="X29" s="2">
        <f>(V23+V24+V25+V26+V27+V28+V29)/7</f>
        <v>6.2350484417430945</v>
      </c>
      <c r="Y29" s="53"/>
      <c r="Z29" s="53"/>
      <c r="AA29" s="53"/>
      <c r="AB29" s="53"/>
      <c r="AC29" s="53"/>
      <c r="AD29" s="53"/>
    </row>
    <row r="30" spans="17:112" ht="20.100000000000001" customHeight="1" x14ac:dyDescent="0.2">
      <c r="Q30" s="6">
        <v>8</v>
      </c>
      <c r="R30" s="4">
        <v>44044</v>
      </c>
      <c r="S30" s="3">
        <v>44081</v>
      </c>
      <c r="T30" s="2">
        <v>527603.22</v>
      </c>
      <c r="U30" s="2">
        <f>T30-T29</f>
        <v>8546.2199999999721</v>
      </c>
      <c r="V30" s="2">
        <f>(U30-U44)/U44*100</f>
        <v>6.6364708304470703</v>
      </c>
      <c r="W30" s="2" t="s">
        <v>24</v>
      </c>
      <c r="X30" s="2">
        <f>(V23+V24+V25+V26+V27+V28+V29+V30)/8</f>
        <v>6.2852262403310917</v>
      </c>
      <c r="Y30" s="53"/>
      <c r="Z30" s="53"/>
      <c r="AA30" s="53"/>
      <c r="AB30" s="53"/>
      <c r="AC30" s="53"/>
      <c r="AD30" s="53"/>
    </row>
    <row r="31" spans="17:112" ht="20.100000000000001" customHeight="1" x14ac:dyDescent="0.2">
      <c r="Q31" s="6">
        <v>9</v>
      </c>
      <c r="R31" s="4">
        <v>44075</v>
      </c>
      <c r="S31" s="3"/>
      <c r="T31" s="2"/>
      <c r="U31" s="2"/>
      <c r="V31" s="2"/>
      <c r="W31" s="2" t="s">
        <v>24</v>
      </c>
      <c r="X31" s="2"/>
      <c r="Y31" s="53"/>
      <c r="Z31" s="53"/>
      <c r="AA31" s="53"/>
      <c r="AB31" s="53"/>
      <c r="AC31" s="53"/>
      <c r="AD31" s="53"/>
    </row>
    <row r="32" spans="17:112" ht="20.100000000000001" customHeight="1" x14ac:dyDescent="0.2">
      <c r="Q32" s="6">
        <v>10</v>
      </c>
      <c r="R32" s="4">
        <v>44105</v>
      </c>
      <c r="S32" s="3"/>
      <c r="T32" s="2"/>
      <c r="U32" s="2"/>
      <c r="V32" s="2"/>
      <c r="W32" s="2" t="s">
        <v>24</v>
      </c>
      <c r="X32" s="2"/>
      <c r="Y32" s="53"/>
      <c r="Z32" s="53"/>
      <c r="AA32" s="53"/>
      <c r="AB32" s="53"/>
      <c r="AC32" s="53"/>
      <c r="AD32" s="53"/>
    </row>
    <row r="33" spans="17:91" ht="20.100000000000001" customHeight="1" x14ac:dyDescent="0.2">
      <c r="Q33" s="6">
        <v>11</v>
      </c>
      <c r="R33" s="4">
        <v>44136</v>
      </c>
      <c r="S33" s="3"/>
      <c r="T33" s="2"/>
      <c r="U33" s="2"/>
      <c r="V33" s="2"/>
      <c r="W33" s="2" t="s">
        <v>24</v>
      </c>
      <c r="X33" s="2"/>
      <c r="Y33" s="53"/>
      <c r="Z33" s="53"/>
      <c r="AA33" s="53"/>
      <c r="AB33" s="53"/>
      <c r="AC33" s="53"/>
      <c r="AD33" s="53"/>
    </row>
    <row r="34" spans="17:91" ht="20.100000000000001" customHeight="1" x14ac:dyDescent="0.2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3"/>
      <c r="Z34" s="53"/>
      <c r="AA34" s="53"/>
      <c r="AB34" s="53"/>
      <c r="AC34" s="53"/>
      <c r="AD34" s="53"/>
    </row>
    <row r="35" spans="17:91" ht="49.5" customHeight="1" x14ac:dyDescent="0.2">
      <c r="Q35" s="18"/>
      <c r="R35" s="19" t="s">
        <v>22</v>
      </c>
      <c r="S35" s="17">
        <v>43830</v>
      </c>
      <c r="T35" s="5">
        <v>372798.78</v>
      </c>
      <c r="U35" s="5"/>
      <c r="V35" s="5"/>
      <c r="W35" s="5"/>
      <c r="X35" s="5"/>
      <c r="Y35" s="52"/>
      <c r="Z35" s="52"/>
      <c r="AA35" s="52"/>
      <c r="AB35" s="54"/>
      <c r="AC35" s="52"/>
      <c r="AD35" s="52"/>
    </row>
    <row r="36" spans="17:91" ht="20.100000000000001" customHeight="1" x14ac:dyDescent="0.2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8222.1000000000349</v>
      </c>
      <c r="W36" s="2" t="s">
        <v>26</v>
      </c>
      <c r="X36" s="2"/>
      <c r="Y36" s="53"/>
      <c r="Z36" s="53"/>
      <c r="AA36" s="53"/>
      <c r="AB36" s="53"/>
      <c r="AC36" s="53"/>
      <c r="AD36" s="53"/>
    </row>
    <row r="37" spans="17:91" ht="22.5" customHeight="1" x14ac:dyDescent="0.2">
      <c r="Q37" s="36"/>
      <c r="R37" s="37" t="s">
        <v>108</v>
      </c>
      <c r="S37" s="38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3"/>
      <c r="Z37" s="53"/>
      <c r="AA37" s="53"/>
      <c r="AB37" s="53"/>
      <c r="AC37" s="53"/>
      <c r="AD37" s="53"/>
    </row>
    <row r="38" spans="17:91" ht="23.25" customHeight="1" x14ac:dyDescent="0.2">
      <c r="Q38" s="39">
        <v>2</v>
      </c>
      <c r="R38" s="40">
        <v>43862</v>
      </c>
      <c r="S38" s="41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3"/>
      <c r="Z38" s="53"/>
      <c r="AA38" s="53"/>
      <c r="AB38" s="53"/>
      <c r="AC38" s="53"/>
      <c r="AD38" s="53"/>
    </row>
    <row r="39" spans="17:91" ht="59.25" customHeight="1" x14ac:dyDescent="0.2">
      <c r="Q39" s="77">
        <v>3</v>
      </c>
      <c r="R39" s="78" t="s">
        <v>131</v>
      </c>
      <c r="S39" s="79">
        <v>43921</v>
      </c>
      <c r="T39" s="12"/>
      <c r="U39" s="12"/>
      <c r="V39" s="12"/>
      <c r="W39" s="12" t="s">
        <v>26</v>
      </c>
      <c r="X39" s="12"/>
      <c r="Y39" s="53"/>
      <c r="Z39" s="53"/>
      <c r="AA39" s="53"/>
      <c r="AB39" s="53"/>
      <c r="AC39" s="53"/>
      <c r="AD39" s="53"/>
    </row>
    <row r="40" spans="17:91" ht="25.5" customHeight="1" x14ac:dyDescent="0.2">
      <c r="Q40" s="6">
        <v>4</v>
      </c>
      <c r="R40" s="4" t="s">
        <v>133</v>
      </c>
      <c r="S40" s="3">
        <v>43951</v>
      </c>
      <c r="T40" s="2">
        <v>410906.74</v>
      </c>
      <c r="U40" s="2">
        <f>T40-T38</f>
        <v>17663.520000000019</v>
      </c>
      <c r="V40" s="2">
        <f>U12+U13-U40</f>
        <v>1736.4799999999814</v>
      </c>
      <c r="W40" s="2" t="s">
        <v>26</v>
      </c>
      <c r="X40" s="2"/>
      <c r="Y40" s="53"/>
      <c r="Z40" s="53"/>
      <c r="AA40" s="53"/>
      <c r="AB40" s="53"/>
      <c r="AC40" s="53"/>
      <c r="AD40" s="53"/>
    </row>
    <row r="41" spans="17:91" ht="20.100000000000001" customHeight="1" x14ac:dyDescent="0.2">
      <c r="Q41" s="6">
        <v>5</v>
      </c>
      <c r="R41" s="4">
        <v>43952</v>
      </c>
      <c r="S41" s="3">
        <v>43982</v>
      </c>
      <c r="T41" s="2">
        <v>418007.25</v>
      </c>
      <c r="U41" s="2">
        <f>T41-T40</f>
        <v>7100.5100000000093</v>
      </c>
      <c r="V41" s="2">
        <f>U14-U41</f>
        <v>899.48999999999069</v>
      </c>
      <c r="W41" s="2" t="s">
        <v>26</v>
      </c>
      <c r="X41" s="2"/>
      <c r="Y41" s="53"/>
      <c r="Z41" s="53"/>
      <c r="AA41" s="53"/>
      <c r="AB41" s="53"/>
      <c r="AC41" s="53"/>
      <c r="AD41" s="53"/>
    </row>
    <row r="42" spans="17:91" ht="20.100000000000001" customHeight="1" x14ac:dyDescent="0.2">
      <c r="Q42" s="6">
        <v>6</v>
      </c>
      <c r="R42" s="4">
        <v>43983</v>
      </c>
      <c r="S42" s="3">
        <v>44013</v>
      </c>
      <c r="T42" s="2">
        <v>424762.63</v>
      </c>
      <c r="U42" s="2">
        <f>T42-T41</f>
        <v>6755.3800000000047</v>
      </c>
      <c r="V42" s="2">
        <f>U15-U42</f>
        <v>444.61999999999534</v>
      </c>
      <c r="W42" s="2" t="s">
        <v>26</v>
      </c>
      <c r="X42" s="2"/>
      <c r="Y42" s="53"/>
      <c r="Z42" s="53"/>
      <c r="AA42" s="53"/>
      <c r="AB42" s="53"/>
      <c r="AC42" s="53"/>
      <c r="AD42" s="53"/>
    </row>
    <row r="43" spans="17:91" ht="20.100000000000001" customHeight="1" x14ac:dyDescent="0.2">
      <c r="Q43" s="6">
        <v>7</v>
      </c>
      <c r="R43" s="4">
        <v>44013</v>
      </c>
      <c r="S43" s="3">
        <v>44042</v>
      </c>
      <c r="T43" s="2">
        <v>430831.79</v>
      </c>
      <c r="U43" s="2">
        <f>T43-T42</f>
        <v>6069.1599999999744</v>
      </c>
      <c r="V43" s="2">
        <f>U16-U43</f>
        <v>730.84000000002561</v>
      </c>
      <c r="W43" s="2" t="s">
        <v>26</v>
      </c>
      <c r="X43" s="2"/>
      <c r="Y43" s="53"/>
      <c r="Z43" s="53"/>
      <c r="AA43" s="53"/>
      <c r="AB43" s="53"/>
      <c r="AC43" s="53"/>
      <c r="AD43" s="53"/>
    </row>
    <row r="44" spans="17:91" ht="20.100000000000001" customHeight="1" x14ac:dyDescent="0.2">
      <c r="Q44" s="6">
        <v>8</v>
      </c>
      <c r="R44" s="4">
        <v>44044</v>
      </c>
      <c r="S44" s="3">
        <v>44081</v>
      </c>
      <c r="T44" s="2">
        <v>438846.14</v>
      </c>
      <c r="U44" s="2">
        <f>T44-T43</f>
        <v>8014.3500000000349</v>
      </c>
      <c r="V44" s="2">
        <f>U17-U44</f>
        <v>-414.35000000003492</v>
      </c>
      <c r="W44" s="2" t="s">
        <v>26</v>
      </c>
      <c r="X44" s="2"/>
      <c r="Y44" s="53"/>
      <c r="Z44" s="53"/>
      <c r="AA44" s="53"/>
      <c r="AB44" s="53"/>
      <c r="AC44" s="53"/>
      <c r="AD44" s="53"/>
    </row>
    <row r="45" spans="17:91" ht="20.100000000000001" customHeight="1" x14ac:dyDescent="0.2">
      <c r="Q45" s="6">
        <v>9</v>
      </c>
      <c r="R45" s="4">
        <v>44075</v>
      </c>
      <c r="S45" s="3"/>
      <c r="T45" s="2"/>
      <c r="U45" s="2"/>
      <c r="V45" s="2"/>
      <c r="W45" s="2" t="s">
        <v>26</v>
      </c>
      <c r="X45" s="2"/>
      <c r="Y45" s="53"/>
      <c r="Z45" s="53"/>
      <c r="AA45" s="53"/>
      <c r="AB45" s="53"/>
      <c r="AC45" s="53"/>
      <c r="AD45" s="53"/>
    </row>
    <row r="46" spans="17:91" ht="21" customHeight="1" x14ac:dyDescent="0.2">
      <c r="Q46" s="6">
        <v>10</v>
      </c>
      <c r="R46" s="4">
        <v>44105</v>
      </c>
      <c r="S46" s="3"/>
      <c r="T46" s="2"/>
      <c r="U46" s="2"/>
      <c r="V46" s="2"/>
      <c r="W46" s="2" t="s">
        <v>26</v>
      </c>
      <c r="X46" s="2"/>
      <c r="Y46" s="53"/>
      <c r="Z46" s="53"/>
      <c r="AA46" s="53"/>
      <c r="AB46" s="53"/>
      <c r="AC46" s="53"/>
      <c r="AD46" s="53"/>
      <c r="CI46" s="43"/>
      <c r="CM46" s="76" t="s">
        <v>128</v>
      </c>
    </row>
    <row r="47" spans="17:91" ht="20.100000000000001" customHeight="1" x14ac:dyDescent="0.2">
      <c r="Q47" s="6">
        <v>11</v>
      </c>
      <c r="R47" s="4">
        <v>44136</v>
      </c>
      <c r="S47" s="3"/>
      <c r="T47" s="2"/>
      <c r="U47" s="2"/>
      <c r="V47" s="2"/>
      <c r="W47" s="2" t="s">
        <v>26</v>
      </c>
      <c r="X47" s="2"/>
      <c r="Y47" s="53"/>
      <c r="Z47" s="53"/>
      <c r="AA47" s="53"/>
      <c r="AB47" s="53"/>
      <c r="AC47" s="53"/>
      <c r="AD47" s="53"/>
      <c r="CI47" s="42"/>
      <c r="CM47" s="76">
        <f>U12/U11</f>
        <v>0.74603174603174605</v>
      </c>
    </row>
    <row r="48" spans="17:91" ht="20.100000000000001" customHeight="1" x14ac:dyDescent="0.2">
      <c r="Q48" s="20">
        <v>12</v>
      </c>
      <c r="R48" s="21">
        <v>44166</v>
      </c>
      <c r="S48" s="22"/>
      <c r="T48" s="23"/>
      <c r="U48" s="23"/>
      <c r="V48" s="23"/>
      <c r="W48" s="23" t="s">
        <v>26</v>
      </c>
      <c r="X48" s="23"/>
      <c r="Y48" s="53"/>
      <c r="Z48" s="53"/>
      <c r="AA48" s="53"/>
      <c r="AB48" s="53"/>
      <c r="AC48" s="53"/>
      <c r="AD48" s="53"/>
      <c r="CI48" s="119" t="s">
        <v>130</v>
      </c>
      <c r="CJ48" s="120"/>
      <c r="CK48" s="120"/>
      <c r="CL48" s="121"/>
    </row>
    <row r="49" spans="17:200" ht="20.25" customHeight="1" x14ac:dyDescent="0.2">
      <c r="Q49" s="118" t="s">
        <v>103</v>
      </c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22" t="s">
        <v>117</v>
      </c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18" t="s">
        <v>121</v>
      </c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23" t="s">
        <v>122</v>
      </c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5"/>
      <c r="CV49" s="118" t="s">
        <v>140</v>
      </c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 t="s">
        <v>152</v>
      </c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 t="s">
        <v>157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 t="s">
        <v>160</v>
      </c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23" t="s">
        <v>166</v>
      </c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5"/>
    </row>
    <row r="50" spans="17:200" ht="75.75" customHeight="1" x14ac:dyDescent="0.2">
      <c r="Q50" s="24" t="s">
        <v>0</v>
      </c>
      <c r="R50" s="24" t="s">
        <v>1</v>
      </c>
      <c r="S50" s="24" t="s">
        <v>27</v>
      </c>
      <c r="T50" s="24" t="s">
        <v>2</v>
      </c>
      <c r="U50" s="24" t="s">
        <v>102</v>
      </c>
      <c r="V50" s="24" t="s">
        <v>3</v>
      </c>
      <c r="W50" s="24" t="s">
        <v>78</v>
      </c>
      <c r="X50" s="24" t="s">
        <v>87</v>
      </c>
      <c r="Y50" s="24" t="s">
        <v>88</v>
      </c>
      <c r="Z50" s="24" t="s">
        <v>79</v>
      </c>
      <c r="AA50" s="24" t="s">
        <v>35</v>
      </c>
      <c r="AB50" s="24" t="s">
        <v>18</v>
      </c>
      <c r="AC50" s="24" t="s">
        <v>17</v>
      </c>
      <c r="AD50" s="24" t="s">
        <v>19</v>
      </c>
      <c r="AE50" s="84" t="s">
        <v>96</v>
      </c>
      <c r="AF50" s="24" t="s">
        <v>97</v>
      </c>
      <c r="AG50" s="24" t="s">
        <v>100</v>
      </c>
      <c r="AH50" s="24" t="s">
        <v>104</v>
      </c>
      <c r="AI50" s="24" t="s">
        <v>64</v>
      </c>
      <c r="AJ50" s="24" t="s">
        <v>67</v>
      </c>
      <c r="AK50" s="24" t="s">
        <v>0</v>
      </c>
      <c r="AL50" s="24" t="s">
        <v>1</v>
      </c>
      <c r="AM50" s="24" t="s">
        <v>27</v>
      </c>
      <c r="AN50" s="24" t="s">
        <v>2</v>
      </c>
      <c r="AO50" s="24" t="s">
        <v>113</v>
      </c>
      <c r="AP50" s="24" t="s">
        <v>3</v>
      </c>
      <c r="AQ50" s="24" t="s">
        <v>78</v>
      </c>
      <c r="AR50" s="24" t="s">
        <v>87</v>
      </c>
      <c r="AS50" s="24" t="s">
        <v>88</v>
      </c>
      <c r="AT50" s="24" t="s">
        <v>79</v>
      </c>
      <c r="AU50" s="24" t="s">
        <v>35</v>
      </c>
      <c r="AV50" s="85" t="s">
        <v>115</v>
      </c>
      <c r="AW50" s="24" t="s">
        <v>17</v>
      </c>
      <c r="AX50" s="24" t="s">
        <v>19</v>
      </c>
      <c r="AY50" s="24" t="s">
        <v>96</v>
      </c>
      <c r="AZ50" s="24" t="s">
        <v>97</v>
      </c>
      <c r="BA50" s="24" t="s">
        <v>100</v>
      </c>
      <c r="BB50" s="24" t="s">
        <v>114</v>
      </c>
      <c r="BC50" s="24" t="s">
        <v>64</v>
      </c>
      <c r="BD50" s="24" t="s">
        <v>67</v>
      </c>
      <c r="BE50" s="24" t="s">
        <v>0</v>
      </c>
      <c r="BF50" s="24" t="s">
        <v>1</v>
      </c>
      <c r="BG50" s="24" t="s">
        <v>27</v>
      </c>
      <c r="BH50" s="24" t="s">
        <v>2</v>
      </c>
      <c r="BI50" s="24" t="s">
        <v>119</v>
      </c>
      <c r="BJ50" s="24" t="s">
        <v>3</v>
      </c>
      <c r="BK50" s="24" t="s">
        <v>78</v>
      </c>
      <c r="BL50" s="24" t="s">
        <v>87</v>
      </c>
      <c r="BM50" s="24" t="s">
        <v>88</v>
      </c>
      <c r="BN50" s="24" t="s">
        <v>79</v>
      </c>
      <c r="BO50" s="24" t="s">
        <v>35</v>
      </c>
      <c r="BP50" s="24" t="s">
        <v>115</v>
      </c>
      <c r="BQ50" s="24" t="s">
        <v>17</v>
      </c>
      <c r="BR50" s="24" t="s">
        <v>19</v>
      </c>
      <c r="BS50" s="24" t="s">
        <v>96</v>
      </c>
      <c r="BT50" s="24" t="s">
        <v>97</v>
      </c>
      <c r="BU50" s="24" t="s">
        <v>100</v>
      </c>
      <c r="BV50" s="24" t="s">
        <v>120</v>
      </c>
      <c r="BW50" s="24" t="s">
        <v>64</v>
      </c>
      <c r="BX50" s="24" t="s">
        <v>67</v>
      </c>
      <c r="BY50" s="24" t="s">
        <v>0</v>
      </c>
      <c r="BZ50" s="24" t="s">
        <v>1</v>
      </c>
      <c r="CA50" s="24" t="s">
        <v>27</v>
      </c>
      <c r="CB50" s="24" t="s">
        <v>2</v>
      </c>
      <c r="CC50" s="24" t="s">
        <v>123</v>
      </c>
      <c r="CD50" s="24" t="s">
        <v>3</v>
      </c>
      <c r="CE50" s="24" t="s">
        <v>78</v>
      </c>
      <c r="CF50" s="24" t="s">
        <v>87</v>
      </c>
      <c r="CG50" s="24" t="s">
        <v>88</v>
      </c>
      <c r="CH50" s="24" t="s">
        <v>79</v>
      </c>
      <c r="CI50" s="86" t="s">
        <v>124</v>
      </c>
      <c r="CJ50" s="86" t="s">
        <v>125</v>
      </c>
      <c r="CK50" s="86" t="s">
        <v>17</v>
      </c>
      <c r="CL50" s="86" t="s">
        <v>19</v>
      </c>
      <c r="CM50" s="24" t="s">
        <v>129</v>
      </c>
      <c r="CN50" s="24" t="s">
        <v>97</v>
      </c>
      <c r="CO50" s="24" t="s">
        <v>100</v>
      </c>
      <c r="CP50" s="24" t="s">
        <v>126</v>
      </c>
      <c r="CQ50" s="24" t="s">
        <v>64</v>
      </c>
      <c r="CR50" s="24" t="s">
        <v>67</v>
      </c>
      <c r="CS50" s="26"/>
      <c r="CT50" s="26"/>
      <c r="CU50" s="26"/>
      <c r="CV50" s="24" t="s">
        <v>0</v>
      </c>
      <c r="CW50" s="24" t="s">
        <v>1</v>
      </c>
      <c r="CX50" s="24" t="s">
        <v>27</v>
      </c>
      <c r="CY50" s="24" t="s">
        <v>2</v>
      </c>
      <c r="CZ50" s="24" t="s">
        <v>139</v>
      </c>
      <c r="DA50" s="24" t="s">
        <v>3</v>
      </c>
      <c r="DB50" s="24" t="s">
        <v>78</v>
      </c>
      <c r="DC50" s="24" t="s">
        <v>87</v>
      </c>
      <c r="DD50" s="24" t="s">
        <v>88</v>
      </c>
      <c r="DE50" s="24" t="s">
        <v>79</v>
      </c>
      <c r="DF50" s="24" t="s">
        <v>35</v>
      </c>
      <c r="DG50" s="87" t="s">
        <v>132</v>
      </c>
      <c r="DH50" s="86" t="s">
        <v>134</v>
      </c>
      <c r="DI50" s="11" t="s">
        <v>135</v>
      </c>
      <c r="DJ50" s="11" t="s">
        <v>136</v>
      </c>
      <c r="DK50" s="5" t="s">
        <v>137</v>
      </c>
      <c r="DL50" s="5" t="s">
        <v>141</v>
      </c>
      <c r="DM50" s="5" t="s">
        <v>142</v>
      </c>
      <c r="DN50" s="5" t="s">
        <v>138</v>
      </c>
      <c r="DO50" s="24" t="s">
        <v>64</v>
      </c>
      <c r="DP50" s="5" t="s">
        <v>67</v>
      </c>
      <c r="DQ50" s="5" t="s">
        <v>0</v>
      </c>
      <c r="DR50" s="5" t="s">
        <v>1</v>
      </c>
      <c r="DS50" s="5" t="s">
        <v>27</v>
      </c>
      <c r="DT50" s="5" t="s">
        <v>2</v>
      </c>
      <c r="DU50" s="5" t="s">
        <v>145</v>
      </c>
      <c r="DV50" s="5" t="s">
        <v>3</v>
      </c>
      <c r="DW50" s="24" t="s">
        <v>78</v>
      </c>
      <c r="DX50" s="24" t="s">
        <v>87</v>
      </c>
      <c r="DY50" s="24" t="s">
        <v>88</v>
      </c>
      <c r="DZ50" s="24" t="s">
        <v>79</v>
      </c>
      <c r="EA50" s="5" t="s">
        <v>35</v>
      </c>
      <c r="EB50" s="30" t="s">
        <v>146</v>
      </c>
      <c r="EC50" s="24" t="s">
        <v>147</v>
      </c>
      <c r="ED50" s="5" t="s">
        <v>148</v>
      </c>
      <c r="EE50" s="5" t="s">
        <v>155</v>
      </c>
      <c r="EF50" s="5" t="s">
        <v>153</v>
      </c>
      <c r="EG50" s="5" t="s">
        <v>150</v>
      </c>
      <c r="EH50" s="5" t="s">
        <v>151</v>
      </c>
      <c r="EI50" s="5" t="s">
        <v>64</v>
      </c>
      <c r="EJ50" s="5" t="s">
        <v>67</v>
      </c>
      <c r="EK50" s="5" t="s">
        <v>0</v>
      </c>
      <c r="EL50" s="5" t="s">
        <v>1</v>
      </c>
      <c r="EM50" s="5" t="s">
        <v>27</v>
      </c>
      <c r="EN50" s="5" t="s">
        <v>2</v>
      </c>
      <c r="EO50" s="5" t="s">
        <v>154</v>
      </c>
      <c r="EP50" s="5" t="s">
        <v>3</v>
      </c>
      <c r="EQ50" s="5" t="s">
        <v>78</v>
      </c>
      <c r="ER50" s="5" t="s">
        <v>87</v>
      </c>
      <c r="ES50" s="5" t="s">
        <v>88</v>
      </c>
      <c r="ET50" s="5" t="s">
        <v>79</v>
      </c>
      <c r="EU50" s="5" t="s">
        <v>35</v>
      </c>
      <c r="EV50" s="5" t="s">
        <v>146</v>
      </c>
      <c r="EW50" s="5" t="s">
        <v>147</v>
      </c>
      <c r="EX50" s="5" t="s">
        <v>148</v>
      </c>
      <c r="EY50" s="5" t="s">
        <v>149</v>
      </c>
      <c r="EZ50" s="5" t="s">
        <v>153</v>
      </c>
      <c r="FA50" s="5" t="s">
        <v>150</v>
      </c>
      <c r="FB50" s="5" t="s">
        <v>156</v>
      </c>
      <c r="FC50" s="5" t="s">
        <v>64</v>
      </c>
      <c r="FD50" s="5" t="s">
        <v>67</v>
      </c>
      <c r="FE50" s="5" t="s">
        <v>0</v>
      </c>
      <c r="FF50" s="5" t="s">
        <v>1</v>
      </c>
      <c r="FG50" s="5" t="s">
        <v>27</v>
      </c>
      <c r="FH50" s="5" t="s">
        <v>2</v>
      </c>
      <c r="FI50" s="5" t="s">
        <v>158</v>
      </c>
      <c r="FJ50" s="5" t="s">
        <v>3</v>
      </c>
      <c r="FK50" s="5" t="s">
        <v>78</v>
      </c>
      <c r="FL50" s="5" t="s">
        <v>87</v>
      </c>
      <c r="FM50" s="5" t="s">
        <v>88</v>
      </c>
      <c r="FN50" s="5" t="s">
        <v>79</v>
      </c>
      <c r="FO50" s="5" t="s">
        <v>35</v>
      </c>
      <c r="FP50" s="5" t="s">
        <v>146</v>
      </c>
      <c r="FQ50" s="5" t="s">
        <v>147</v>
      </c>
      <c r="FR50" s="5" t="s">
        <v>148</v>
      </c>
      <c r="FS50" s="5" t="s">
        <v>155</v>
      </c>
      <c r="FT50" s="5" t="s">
        <v>153</v>
      </c>
      <c r="FU50" s="5" t="s">
        <v>150</v>
      </c>
      <c r="FV50" s="5" t="s">
        <v>159</v>
      </c>
      <c r="FW50" s="24" t="s">
        <v>64</v>
      </c>
      <c r="FX50" s="5" t="s">
        <v>67</v>
      </c>
      <c r="FY50" s="5" t="s">
        <v>0</v>
      </c>
      <c r="FZ50" s="5" t="s">
        <v>1</v>
      </c>
      <c r="GA50" s="5" t="s">
        <v>27</v>
      </c>
      <c r="GB50" s="5" t="s">
        <v>2</v>
      </c>
      <c r="GC50" s="5" t="s">
        <v>165</v>
      </c>
      <c r="GD50" s="5" t="s">
        <v>3</v>
      </c>
      <c r="GE50" s="5" t="s">
        <v>78</v>
      </c>
      <c r="GF50" s="5" t="s">
        <v>87</v>
      </c>
      <c r="GG50" s="5" t="s">
        <v>88</v>
      </c>
      <c r="GH50" s="5" t="s">
        <v>79</v>
      </c>
      <c r="GI50" s="5" t="s">
        <v>35</v>
      </c>
      <c r="GJ50" s="5" t="s">
        <v>146</v>
      </c>
      <c r="GK50" s="5" t="s">
        <v>147</v>
      </c>
      <c r="GL50" s="5" t="s">
        <v>148</v>
      </c>
      <c r="GM50" s="5" t="s">
        <v>155</v>
      </c>
      <c r="GN50" s="5" t="s">
        <v>153</v>
      </c>
      <c r="GO50" s="5" t="s">
        <v>150</v>
      </c>
      <c r="GP50" s="5" t="s">
        <v>167</v>
      </c>
      <c r="GQ50" s="5" t="s">
        <v>64</v>
      </c>
      <c r="GR50" s="5" t="s">
        <v>67</v>
      </c>
    </row>
    <row r="51" spans="17:200" ht="20.100000000000001" customHeight="1" x14ac:dyDescent="0.2">
      <c r="Q51" s="6">
        <v>1</v>
      </c>
      <c r="R51" s="2" t="s">
        <v>39</v>
      </c>
      <c r="S51" s="2" t="s">
        <v>4</v>
      </c>
      <c r="T51" s="3">
        <v>43830</v>
      </c>
      <c r="U51" s="35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2">
        <v>-1305.86806185565</v>
      </c>
      <c r="AI51" s="16">
        <v>1</v>
      </c>
      <c r="AJ51" s="2" t="s">
        <v>30</v>
      </c>
      <c r="AK51" s="55">
        <v>1</v>
      </c>
      <c r="AL51" s="56" t="s">
        <v>39</v>
      </c>
      <c r="AM51" s="2" t="s">
        <v>4</v>
      </c>
      <c r="AN51" s="3">
        <v>43861</v>
      </c>
      <c r="AO51" s="35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9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2">
        <f>AH51-AO51+BA51</f>
        <v>-1305.86806185565</v>
      </c>
      <c r="BC51" s="16">
        <v>1</v>
      </c>
      <c r="BD51" s="2" t="s">
        <v>30</v>
      </c>
      <c r="BE51" s="68">
        <v>1</v>
      </c>
      <c r="BF51" s="2" t="s">
        <v>39</v>
      </c>
      <c r="BG51" s="2" t="s">
        <v>4</v>
      </c>
      <c r="BH51" s="3">
        <v>43890</v>
      </c>
      <c r="BI51" s="35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3.0000000000200089E-2</v>
      </c>
      <c r="BQ51" s="13">
        <f>$V$38/$U$38*BP51</f>
        <v>7.5501413594450222E-3</v>
      </c>
      <c r="BR51" s="9">
        <f>BP51+BQ51</f>
        <v>3.7550141359645114E-2</v>
      </c>
      <c r="BS51" s="5">
        <f>BR51*2.9</f>
        <v>0.10889540994297082</v>
      </c>
      <c r="BT51" s="2">
        <f>$AD$11/$AA$11*BS51</f>
        <v>-1.0719671307193925E-2</v>
      </c>
      <c r="BU51" s="7">
        <f>BS51+BT51</f>
        <v>9.8175738635776902E-2</v>
      </c>
      <c r="BV51" s="15">
        <f>BB51-BI51+BU51</f>
        <v>-1305.7698861170143</v>
      </c>
      <c r="BW51" s="16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5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3.0000000000200089E-2</v>
      </c>
      <c r="CK51" s="11">
        <f>BQ51</f>
        <v>7.5501413594450222E-3</v>
      </c>
      <c r="CL51" s="11">
        <f>CJ51+CK51</f>
        <v>3.7550141359645114E-2</v>
      </c>
      <c r="CM51" s="5">
        <f>CL51*2.9*$CM$47</f>
        <v>8.1239432814597279E-2</v>
      </c>
      <c r="CN51" s="8">
        <f>$AD$12/$AA$12*CM51</f>
        <v>-1.0719671307193925E-2</v>
      </c>
      <c r="CO51" s="10">
        <f>CM51+CN51</f>
        <v>7.0519761507403356E-2</v>
      </c>
      <c r="CP51" s="81">
        <f>BV51-CC51+CO51</f>
        <v>-1305.6993663555068</v>
      </c>
      <c r="CQ51" s="16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5"/>
      <c r="DA51" s="88">
        <v>2269.8200000000002</v>
      </c>
      <c r="DB51" s="2"/>
      <c r="DC51" s="2"/>
      <c r="DD51" s="2"/>
      <c r="DE51" s="2"/>
      <c r="DF51" s="80">
        <f>DA51+DB51+DC51+DD51</f>
        <v>2269.8200000000002</v>
      </c>
      <c r="DG51" s="12">
        <f>DF51-CI51</f>
        <v>49.829999999999927</v>
      </c>
      <c r="DH51" s="13">
        <f>$V$40/$U$40*DG51</f>
        <v>4.8987290415499771</v>
      </c>
      <c r="DI51" s="9">
        <f>DG51+DH51</f>
        <v>54.728729041549904</v>
      </c>
      <c r="DJ51" s="8">
        <f>DI51*2.9</f>
        <v>158.71331422049471</v>
      </c>
      <c r="DK51" s="5">
        <f>DJ51-CM51</f>
        <v>158.63207478768012</v>
      </c>
      <c r="DL51" s="2">
        <f>$AD$13/$AA$13*DK51</f>
        <v>-19.675847345216734</v>
      </c>
      <c r="DM51" s="7">
        <f t="shared" ref="DM51:DM80" si="5">DK51+DL51</f>
        <v>138.95622744246339</v>
      </c>
      <c r="DN51" s="89">
        <f t="shared" ref="DN51:DN80" si="6">CP51-CZ51+DM51</f>
        <v>-1166.7431389130434</v>
      </c>
      <c r="DO51" s="16">
        <v>1</v>
      </c>
      <c r="DP51" s="2" t="s">
        <v>30</v>
      </c>
      <c r="DQ51" s="6">
        <v>1</v>
      </c>
      <c r="DR51" s="2" t="s">
        <v>39</v>
      </c>
      <c r="DS51" s="2" t="s">
        <v>4</v>
      </c>
      <c r="DT51" s="3">
        <v>43982</v>
      </c>
      <c r="DU51" s="10"/>
      <c r="DV51" s="2">
        <v>2306.17</v>
      </c>
      <c r="DW51" s="2"/>
      <c r="DX51" s="2"/>
      <c r="DY51" s="2"/>
      <c r="DZ51" s="2"/>
      <c r="EA51" s="11">
        <v>2306.17</v>
      </c>
      <c r="EB51" s="12">
        <f>EA51-DF51</f>
        <v>36.349999999999909</v>
      </c>
      <c r="EC51" s="13">
        <f>$V$41/$U$41*EB51</f>
        <v>4.6048046548768378</v>
      </c>
      <c r="ED51" s="9">
        <f>EB51+EC51</f>
        <v>40.954804654876746</v>
      </c>
      <c r="EE51" s="5">
        <f>ED51*2.9</f>
        <v>118.76893349914256</v>
      </c>
      <c r="EF51" s="2">
        <f>$AD$14/$AA$14*EE51</f>
        <v>-18.414304042948956</v>
      </c>
      <c r="EG51" s="7">
        <f>EE51+EF51</f>
        <v>100.35462945619361</v>
      </c>
      <c r="EH51" s="89">
        <f>DN51-DU51+EG51</f>
        <v>-1066.3885094568498</v>
      </c>
      <c r="EI51" s="16">
        <v>1</v>
      </c>
      <c r="EJ51" s="2" t="s">
        <v>30</v>
      </c>
      <c r="EK51" s="6">
        <v>1</v>
      </c>
      <c r="EL51" s="2" t="s">
        <v>39</v>
      </c>
      <c r="EM51" s="2" t="s">
        <v>4</v>
      </c>
      <c r="EN51" s="3">
        <v>44013</v>
      </c>
      <c r="EO51" s="10"/>
      <c r="EP51" s="2">
        <v>2349.0700000000002</v>
      </c>
      <c r="EQ51" s="2"/>
      <c r="ER51" s="2"/>
      <c r="ES51" s="2"/>
      <c r="ET51" s="2"/>
      <c r="EU51" s="11">
        <v>2349.0700000000002</v>
      </c>
      <c r="EV51" s="12">
        <f>EU51-EA51</f>
        <v>42.900000000000091</v>
      </c>
      <c r="EW51" s="13">
        <f>$V$42/$U$42*EV51</f>
        <v>2.8235566318992906</v>
      </c>
      <c r="EX51" s="9">
        <f>EV51+EW51</f>
        <v>45.723556631899385</v>
      </c>
      <c r="EY51" s="5">
        <f>EX51*2.9</f>
        <v>132.59831423250822</v>
      </c>
      <c r="EZ51" s="2">
        <f>$AD$15/$AA$15*EY51</f>
        <v>-22.842726834019732</v>
      </c>
      <c r="FA51" s="7">
        <f>EY51+EZ51</f>
        <v>109.75558739848849</v>
      </c>
      <c r="FB51" s="32">
        <f>EH51-EO51+EY51+EZ51</f>
        <v>-956.63292205836126</v>
      </c>
      <c r="FC51" s="16">
        <v>1</v>
      </c>
      <c r="FD51" s="2" t="s">
        <v>30</v>
      </c>
      <c r="FE51" s="6">
        <v>1</v>
      </c>
      <c r="FF51" s="2" t="s">
        <v>39</v>
      </c>
      <c r="FG51" s="2" t="s">
        <v>4</v>
      </c>
      <c r="FH51" s="3">
        <v>44013</v>
      </c>
      <c r="FI51" s="10"/>
      <c r="FJ51" s="2">
        <v>2375.89</v>
      </c>
      <c r="FK51" s="2"/>
      <c r="FL51" s="2"/>
      <c r="FM51" s="2"/>
      <c r="FN51" s="2"/>
      <c r="FO51" s="11">
        <v>2375.89</v>
      </c>
      <c r="FP51" s="12">
        <f>FO51-EU51</f>
        <v>26.819999999999709</v>
      </c>
      <c r="FQ51" s="13">
        <f>$V$43/$U$43*FP51</f>
        <v>3.2296279551042577</v>
      </c>
      <c r="FR51" s="14">
        <f>FP51+FQ51</f>
        <v>30.049627955103965</v>
      </c>
      <c r="FS51" s="5">
        <f>FR51*3.05</f>
        <v>91.651365263067092</v>
      </c>
      <c r="FT51" s="2">
        <f>$AD$16/$AA$16*FS51</f>
        <v>-16.770343836708754</v>
      </c>
      <c r="FU51" s="7">
        <f>FS51+FT51</f>
        <v>74.88102142635833</v>
      </c>
      <c r="FV51" s="32">
        <f>FB51-FI51+FU51</f>
        <v>-881.75190063200296</v>
      </c>
      <c r="FW51" s="16">
        <v>1</v>
      </c>
      <c r="FX51" s="2" t="s">
        <v>30</v>
      </c>
      <c r="FY51" s="6">
        <v>1</v>
      </c>
      <c r="FZ51" s="2" t="s">
        <v>39</v>
      </c>
      <c r="GA51" s="2" t="s">
        <v>4</v>
      </c>
      <c r="GB51" s="3">
        <v>44081</v>
      </c>
      <c r="GC51" s="10"/>
      <c r="GD51" s="2">
        <v>2403.58</v>
      </c>
      <c r="GE51" s="2"/>
      <c r="GF51" s="2"/>
      <c r="GG51" s="2"/>
      <c r="GH51" s="2"/>
      <c r="GI51" s="11">
        <v>2403.58</v>
      </c>
      <c r="GJ51" s="12">
        <f>GI51-FO51</f>
        <v>27.690000000000055</v>
      </c>
      <c r="GK51" s="13">
        <f>$V$44/$U$44*GJ51</f>
        <v>-1.4316010032006263</v>
      </c>
      <c r="GL51" s="14">
        <f>GJ51+GK51</f>
        <v>26.258398996799428</v>
      </c>
      <c r="GM51" s="5">
        <f>GL51*3.05</f>
        <v>80.088116940238251</v>
      </c>
      <c r="GN51" s="2">
        <f>$AD$17/$AA$17*GM51</f>
        <v>-13.111924235901816</v>
      </c>
      <c r="GO51" s="7">
        <f>GM51+GN51</f>
        <v>66.976192704336441</v>
      </c>
      <c r="GP51" s="15">
        <f>FV51-GC51+GO51</f>
        <v>-814.77570792766653</v>
      </c>
      <c r="GQ51" s="16">
        <v>1</v>
      </c>
      <c r="GR51" s="2" t="s">
        <v>30</v>
      </c>
    </row>
    <row r="52" spans="17:200" ht="20.100000000000001" customHeight="1" x14ac:dyDescent="0.2">
      <c r="Q52" s="6">
        <v>2</v>
      </c>
      <c r="R52" s="2" t="s">
        <v>40</v>
      </c>
      <c r="S52" s="2" t="s">
        <v>93</v>
      </c>
      <c r="T52" s="3">
        <v>43830</v>
      </c>
      <c r="U52" s="35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51.963599999999893</v>
      </c>
      <c r="AD52" s="9">
        <v>484.99359999999871</v>
      </c>
      <c r="AE52" s="5">
        <v>1406.4814399999962</v>
      </c>
      <c r="AF52" s="2">
        <v>-143.07018258133209</v>
      </c>
      <c r="AG52" s="7">
        <v>1263.411257418664</v>
      </c>
      <c r="AH52" s="32">
        <v>221.17680957021071</v>
      </c>
      <c r="AI52" s="16">
        <v>2</v>
      </c>
      <c r="AJ52" s="2" t="s">
        <v>30</v>
      </c>
      <c r="AK52" s="55">
        <v>2</v>
      </c>
      <c r="AL52" s="56" t="s">
        <v>40</v>
      </c>
      <c r="AM52" s="2" t="s">
        <v>93</v>
      </c>
      <c r="AN52" s="3">
        <v>43861</v>
      </c>
      <c r="AO52" s="35"/>
      <c r="AP52" s="8">
        <v>2732.98</v>
      </c>
      <c r="AQ52" s="8"/>
      <c r="AR52" s="2">
        <v>10906.67</v>
      </c>
      <c r="AS52" s="2"/>
      <c r="AT52" s="2">
        <v>6694.61</v>
      </c>
      <c r="AU52" s="11">
        <f t="shared" ref="AU52:AU80" si="7">AP52+AQ52+AR52+AS52</f>
        <v>13639.65</v>
      </c>
      <c r="AV52" s="59">
        <f t="shared" ref="AV52:AV80" si="8">AU52-AA52</f>
        <v>395.84000000000015</v>
      </c>
      <c r="AW52" s="13">
        <f t="shared" ref="AW52:AW80" si="9">$V$37/$U$37*AV52</f>
        <v>47.500800000000041</v>
      </c>
      <c r="AX52" s="9">
        <f t="shared" ref="AX52:AX80" si="10">AV52+AW52</f>
        <v>443.34080000000017</v>
      </c>
      <c r="AY52" s="5">
        <f t="shared" ref="AY52:AY80" si="11">AX52*2.9</f>
        <v>1285.6883200000004</v>
      </c>
      <c r="AZ52" s="8">
        <f t="shared" ref="AZ52:AZ80" si="12">$AD$9/$AA$9*AY52</f>
        <v>-137.19890151186704</v>
      </c>
      <c r="BA52" s="7">
        <f t="shared" ref="BA52:BA80" si="13">AY52+AZ52</f>
        <v>1148.4894184881334</v>
      </c>
      <c r="BB52" s="32">
        <f t="shared" ref="BB52:BB80" si="14">AH52-AO52+BA52</f>
        <v>1369.6662280583441</v>
      </c>
      <c r="BC52" s="16">
        <v>2</v>
      </c>
      <c r="BD52" s="2" t="s">
        <v>30</v>
      </c>
      <c r="BE52" s="68">
        <v>2</v>
      </c>
      <c r="BF52" s="2" t="s">
        <v>40</v>
      </c>
      <c r="BG52" s="2" t="s">
        <v>93</v>
      </c>
      <c r="BH52" s="3">
        <v>43890</v>
      </c>
      <c r="BI52" s="35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t="shared" ref="BP52:BP80" si="15">BO52-AU52</f>
        <v>418.01000000000022</v>
      </c>
      <c r="BQ52" s="13">
        <f t="shared" ref="BQ52:BQ80" si="16">$V$38/$U$38*BP52</f>
        <v>105.20115298801886</v>
      </c>
      <c r="BR52" s="9">
        <f t="shared" ref="BR52:BR80" si="17">BP52+BQ52</f>
        <v>523.21115298801908</v>
      </c>
      <c r="BS52" s="5">
        <f t="shared" ref="BS52:BS80" si="18">BR52*2.9</f>
        <v>1517.3123436652552</v>
      </c>
      <c r="BT52" s="2">
        <f t="shared" ref="BT52:BT80" si="19">$AD$11/$AA$11*BS52</f>
        <v>-149.36432676967493</v>
      </c>
      <c r="BU52" s="7">
        <f t="shared" ref="BU52:BU80" si="20">BS52+BT52</f>
        <v>1367.9480168955802</v>
      </c>
      <c r="BV52" s="15">
        <f t="shared" ref="BV52:BV80" si="21">BB52-BI52+BU52</f>
        <v>2737.6142449539243</v>
      </c>
      <c r="BW52" s="16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5"/>
      <c r="CD52" s="2">
        <v>3150.99</v>
      </c>
      <c r="CE52" s="2"/>
      <c r="CF52" s="2">
        <v>10906.67</v>
      </c>
      <c r="CG52" s="2"/>
      <c r="CH52" s="2">
        <v>6694.61</v>
      </c>
      <c r="CI52" s="11">
        <f t="shared" ref="CI52:CK80" si="22">BO52</f>
        <v>14057.66</v>
      </c>
      <c r="CJ52" s="11">
        <f t="shared" si="22"/>
        <v>418.01000000000022</v>
      </c>
      <c r="CK52" s="11">
        <f t="shared" si="22"/>
        <v>105.20115298801886</v>
      </c>
      <c r="CL52" s="11">
        <f t="shared" ref="CL52:CL80" si="23">CJ52+CK52</f>
        <v>523.21115298801908</v>
      </c>
      <c r="CM52" s="5">
        <f t="shared" ref="CM52:CM80" si="24">CL52*2.9*$CM$47</f>
        <v>1131.9631770201111</v>
      </c>
      <c r="CN52" s="8">
        <f t="shared" ref="CN52:CN80" si="25">$AD$12/$AA$12*CM52</f>
        <v>-149.36432676967496</v>
      </c>
      <c r="CO52" s="10">
        <f t="shared" ref="CO52:CO80" si="26">CM52+CN52</f>
        <v>982.59885025043604</v>
      </c>
      <c r="CP52" s="81">
        <f t="shared" ref="CP52:CP80" si="27">BV52-CC52+CO52</f>
        <v>3720.2130952043603</v>
      </c>
      <c r="CQ52" s="16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5">
        <v>5000</v>
      </c>
      <c r="DA52" s="88">
        <v>4144.1499999999996</v>
      </c>
      <c r="DB52" s="2"/>
      <c r="DC52" s="2">
        <v>10906.67</v>
      </c>
      <c r="DD52" s="2"/>
      <c r="DE52" s="2">
        <v>6694.61</v>
      </c>
      <c r="DF52" s="80">
        <f t="shared" ref="DF52:DF80" si="28">DA52+DB52+DC52+DD52</f>
        <v>15050.82</v>
      </c>
      <c r="DG52" s="12">
        <f t="shared" ref="DG52:DG80" si="29">DF52-CI52</f>
        <v>993.15999999999985</v>
      </c>
      <c r="DH52" s="13">
        <f t="shared" ref="DH52:DH80" si="30">$V$40/$U$40*DG52</f>
        <v>97.636398452855346</v>
      </c>
      <c r="DI52" s="9">
        <f t="shared" ref="DI52:DI80" si="31">DG52+DH52</f>
        <v>1090.7963984528551</v>
      </c>
      <c r="DJ52" s="8">
        <f t="shared" ref="DJ52:DJ80" si="32">DI52*2.9</f>
        <v>3163.3095555132795</v>
      </c>
      <c r="DK52" s="5">
        <f t="shared" ref="DK52:DK80" si="33">DJ52-CM52</f>
        <v>2031.3463784931685</v>
      </c>
      <c r="DL52" s="2">
        <f t="shared" ref="DL52:DL80" si="34">$AD$13/$AA$13*DK52</f>
        <v>-251.95699735999744</v>
      </c>
      <c r="DM52" s="7">
        <f t="shared" si="5"/>
        <v>1779.3893811331709</v>
      </c>
      <c r="DN52" s="89">
        <f t="shared" si="6"/>
        <v>499.60247633753124</v>
      </c>
      <c r="DO52" s="16">
        <v>2</v>
      </c>
      <c r="DP52" s="2" t="s">
        <v>30</v>
      </c>
      <c r="DQ52" s="6">
        <v>2</v>
      </c>
      <c r="DR52" s="2" t="s">
        <v>40</v>
      </c>
      <c r="DS52" s="2" t="s">
        <v>93</v>
      </c>
      <c r="DT52" s="3">
        <v>43982</v>
      </c>
      <c r="DU52" s="10"/>
      <c r="DV52" s="2">
        <v>4610.4399999999996</v>
      </c>
      <c r="DW52" s="2"/>
      <c r="DX52" s="2">
        <v>10906.67</v>
      </c>
      <c r="DY52" s="2"/>
      <c r="DZ52" s="2">
        <v>6694.61</v>
      </c>
      <c r="EA52" s="11">
        <v>15517.11</v>
      </c>
      <c r="EB52" s="12">
        <f t="shared" ref="EB52:EB80" si="35">EA52-DF52</f>
        <v>466.29000000000087</v>
      </c>
      <c r="EC52" s="13">
        <f t="shared" ref="EC52:EC80" si="36">$V$41/$U$41*EB52</f>
        <v>59.069446011623938</v>
      </c>
      <c r="ED52" s="9">
        <f t="shared" ref="ED52:ED80" si="37">EB52+EC52</f>
        <v>525.35944601162487</v>
      </c>
      <c r="EE52" s="5">
        <f t="shared" ref="EE52:EE80" si="38">ED52*2.9</f>
        <v>1523.542393433712</v>
      </c>
      <c r="EF52" s="2">
        <f t="shared" ref="EF52:EF80" si="39">$AD$14/$AA$14*EE52</f>
        <v>-236.21474091297679</v>
      </c>
      <c r="EG52" s="7">
        <f t="shared" ref="EG52:EG80" si="40">EE52+EF52</f>
        <v>1287.3276525207352</v>
      </c>
      <c r="EH52" s="89">
        <f t="shared" ref="EH52:EH80" si="41">DN52-DU52+EG52</f>
        <v>1786.9301288582665</v>
      </c>
      <c r="EI52" s="16">
        <v>2</v>
      </c>
      <c r="EJ52" s="2" t="s">
        <v>30</v>
      </c>
      <c r="EK52" s="6">
        <v>2</v>
      </c>
      <c r="EL52" s="2" t="s">
        <v>40</v>
      </c>
      <c r="EM52" s="2" t="s">
        <v>93</v>
      </c>
      <c r="EN52" s="3">
        <v>44013</v>
      </c>
      <c r="EO52" s="10">
        <v>2000</v>
      </c>
      <c r="EP52" s="2">
        <v>5063.1000000000004</v>
      </c>
      <c r="EQ52" s="2"/>
      <c r="ER52" s="2">
        <v>10906.67</v>
      </c>
      <c r="ES52" s="2"/>
      <c r="ET52" s="2">
        <v>6694.61</v>
      </c>
      <c r="EU52" s="11">
        <v>15969.77</v>
      </c>
      <c r="EV52" s="12">
        <f t="shared" ref="EV52:EV80" si="42">EU52-EA52</f>
        <v>452.65999999999985</v>
      </c>
      <c r="EW52" s="13">
        <f t="shared" ref="EW52:EW80" si="43">$V$42/$U$42*EV52</f>
        <v>29.792800582646382</v>
      </c>
      <c r="EX52" s="9">
        <f t="shared" ref="EX52:EX80" si="44">EV52+EW52</f>
        <v>482.45280058264626</v>
      </c>
      <c r="EY52" s="5">
        <f t="shared" ref="EY52:EY80" si="45">EX52*2.9</f>
        <v>1399.113121689674</v>
      </c>
      <c r="EZ52" s="2">
        <f t="shared" ref="EZ52:EZ80" si="46">$AD$15/$AA$15*EY52</f>
        <v>-241.02537829108033</v>
      </c>
      <c r="FA52" s="7">
        <f t="shared" ref="FA52:FA80" si="47">EY52+EZ52</f>
        <v>1158.0877433985936</v>
      </c>
      <c r="FB52" s="32">
        <f t="shared" ref="FB52:FB80" si="48">EH52-EO52+EY52+EZ52</f>
        <v>945.01787225686019</v>
      </c>
      <c r="FC52" s="16">
        <v>2</v>
      </c>
      <c r="FD52" s="2" t="s">
        <v>30</v>
      </c>
      <c r="FE52" s="6">
        <v>2</v>
      </c>
      <c r="FF52" s="2" t="s">
        <v>40</v>
      </c>
      <c r="FG52" s="2" t="s">
        <v>93</v>
      </c>
      <c r="FH52" s="3">
        <v>44013</v>
      </c>
      <c r="FI52" s="10">
        <v>1000</v>
      </c>
      <c r="FJ52" s="2">
        <v>5528.03</v>
      </c>
      <c r="FK52" s="2"/>
      <c r="FL52" s="2">
        <v>10906.67</v>
      </c>
      <c r="FM52" s="2"/>
      <c r="FN52" s="2">
        <v>6694.61</v>
      </c>
      <c r="FO52" s="11">
        <v>16434.7</v>
      </c>
      <c r="FP52" s="12">
        <f t="shared" ref="FP52:FP80" si="49">FO52-EU52</f>
        <v>464.93000000000029</v>
      </c>
      <c r="FQ52" s="13">
        <f t="shared" ref="FQ52:FQ80" si="50">$V$43/$U$43*FP52</f>
        <v>55.986238820530943</v>
      </c>
      <c r="FR52" s="14">
        <f t="shared" ref="FR52:FR80" si="51">FP52+FQ52</f>
        <v>520.91623882053125</v>
      </c>
      <c r="FS52" s="5">
        <f t="shared" ref="FS52:FS80" si="52">FR52*3.05</f>
        <v>1588.7945284026202</v>
      </c>
      <c r="FT52" s="2">
        <f t="shared" ref="FT52:FT80" si="53">$AD$16/$AA$16*FS52</f>
        <v>-290.7172244593994</v>
      </c>
      <c r="FU52" s="7">
        <f t="shared" ref="FU52:FU80" si="54">FS52+FT52</f>
        <v>1298.0773039432208</v>
      </c>
      <c r="FV52" s="32">
        <f t="shared" ref="FV52:FV80" si="55">FB52-FI52+FU52</f>
        <v>1243.0951762000809</v>
      </c>
      <c r="FW52" s="16">
        <v>2</v>
      </c>
      <c r="FX52" s="2" t="s">
        <v>30</v>
      </c>
      <c r="FY52" s="93">
        <v>2</v>
      </c>
      <c r="FZ52" s="94" t="s">
        <v>168</v>
      </c>
      <c r="GA52" s="94" t="s">
        <v>93</v>
      </c>
      <c r="GB52" s="95">
        <v>44081</v>
      </c>
      <c r="GC52" s="96">
        <v>1250</v>
      </c>
      <c r="GD52" s="94">
        <v>6185.64</v>
      </c>
      <c r="GE52" s="94"/>
      <c r="GF52" s="94">
        <v>10296.25</v>
      </c>
      <c r="GG52" s="94"/>
      <c r="GH52" s="94">
        <v>6694.61</v>
      </c>
      <c r="GI52" s="97">
        <v>16481.89</v>
      </c>
      <c r="GJ52" s="98">
        <f t="shared" ref="GJ52:GJ83" si="56">GI52-FO52</f>
        <v>47.18999999999869</v>
      </c>
      <c r="GK52" s="99">
        <f t="shared" ref="GK52:GK83" si="57">$V$44/$U$44*GJ52</f>
        <v>-2.4397707237643753</v>
      </c>
      <c r="GL52" s="100">
        <f t="shared" ref="GL52:GL83" si="58">GJ52+GK52</f>
        <v>44.750229276234315</v>
      </c>
      <c r="GM52" s="101">
        <f t="shared" ref="GM52:GM83" si="59">GL52*3.05</f>
        <v>136.48819929251465</v>
      </c>
      <c r="GN52" s="94">
        <f t="shared" ref="GN52:GN83" si="60">$AD$17/$AA$17*GM52</f>
        <v>-22.345673697803839</v>
      </c>
      <c r="GO52" s="102">
        <f t="shared" ref="GO52:GO83" si="61">GM52+GN52</f>
        <v>114.1425255947108</v>
      </c>
      <c r="GP52" s="103">
        <f t="shared" ref="GP52:GP83" si="62">FV52-GC52+GO52</f>
        <v>107.23770179479172</v>
      </c>
      <c r="GQ52" s="104">
        <v>2</v>
      </c>
      <c r="GR52" s="94" t="s">
        <v>30</v>
      </c>
    </row>
    <row r="53" spans="17:200" ht="20.100000000000001" customHeight="1" x14ac:dyDescent="0.2">
      <c r="Q53" s="6">
        <v>3</v>
      </c>
      <c r="R53" s="2" t="s">
        <v>41</v>
      </c>
      <c r="S53" s="2" t="s">
        <v>16</v>
      </c>
      <c r="T53" s="3">
        <v>43830</v>
      </c>
      <c r="U53" s="35"/>
      <c r="V53" s="2">
        <v>18.170000000000002</v>
      </c>
      <c r="W53" s="2"/>
      <c r="X53" s="2"/>
      <c r="Y53" s="2"/>
      <c r="Z53" s="2"/>
      <c r="AA53" s="11">
        <v>18.170000000000002</v>
      </c>
      <c r="AB53" s="12">
        <v>1.0000000000001563E-2</v>
      </c>
      <c r="AC53" s="13">
        <v>1.2000000000001883E-3</v>
      </c>
      <c r="AD53" s="9">
        <v>1.1200000000001752E-2</v>
      </c>
      <c r="AE53" s="5">
        <v>3.2480000000005081E-2</v>
      </c>
      <c r="AF53" s="2">
        <v>-3.3039323506767397E-3</v>
      </c>
      <c r="AG53" s="7">
        <v>2.9176067649328341E-2</v>
      </c>
      <c r="AH53" s="32">
        <v>-17.06215296743186</v>
      </c>
      <c r="AI53" s="16">
        <v>1</v>
      </c>
      <c r="AJ53" s="2" t="s">
        <v>30</v>
      </c>
      <c r="AK53" s="55">
        <v>3</v>
      </c>
      <c r="AL53" s="56" t="s">
        <v>41</v>
      </c>
      <c r="AM53" s="2" t="s">
        <v>16</v>
      </c>
      <c r="AN53" s="3">
        <v>43861</v>
      </c>
      <c r="AO53" s="35"/>
      <c r="AP53" s="8">
        <v>18.190000000000001</v>
      </c>
      <c r="AQ53" s="8"/>
      <c r="AR53" s="2"/>
      <c r="AS53" s="2"/>
      <c r="AT53" s="2"/>
      <c r="AU53" s="11">
        <f t="shared" si="7"/>
        <v>18.190000000000001</v>
      </c>
      <c r="AV53" s="59">
        <f t="shared" si="8"/>
        <v>1.9999999999999574E-2</v>
      </c>
      <c r="AW53" s="13">
        <f t="shared" si="9"/>
        <v>2.3999999999999499E-3</v>
      </c>
      <c r="AX53" s="9">
        <f t="shared" si="10"/>
        <v>2.2399999999999524E-2</v>
      </c>
      <c r="AY53" s="5">
        <f t="shared" si="11"/>
        <v>6.4959999999998616E-2</v>
      </c>
      <c r="AZ53" s="8">
        <f t="shared" si="12"/>
        <v>-6.9320382736390504E-3</v>
      </c>
      <c r="BA53" s="7">
        <f t="shared" si="13"/>
        <v>5.8027961726359566E-2</v>
      </c>
      <c r="BB53" s="32">
        <f t="shared" si="14"/>
        <v>-17.0041250057055</v>
      </c>
      <c r="BC53" s="16">
        <v>1</v>
      </c>
      <c r="BD53" s="2" t="s">
        <v>30</v>
      </c>
      <c r="BE53" s="68">
        <v>3</v>
      </c>
      <c r="BF53" s="2" t="s">
        <v>41</v>
      </c>
      <c r="BG53" s="2" t="s">
        <v>16</v>
      </c>
      <c r="BH53" s="3">
        <v>43890</v>
      </c>
      <c r="BI53" s="35"/>
      <c r="BJ53" s="2">
        <v>18.2</v>
      </c>
      <c r="BK53" s="2"/>
      <c r="BL53" s="2"/>
      <c r="BM53" s="2"/>
      <c r="BN53" s="2"/>
      <c r="BO53" s="11">
        <v>18.2</v>
      </c>
      <c r="BP53" s="12">
        <f t="shared" si="15"/>
        <v>9.9999999999980105E-3</v>
      </c>
      <c r="BQ53" s="13">
        <f t="shared" si="16"/>
        <v>2.5167137864643878E-3</v>
      </c>
      <c r="BR53" s="9">
        <f t="shared" si="17"/>
        <v>1.2516713786462397E-2</v>
      </c>
      <c r="BS53" s="5">
        <f t="shared" si="18"/>
        <v>3.6298469980740954E-2</v>
      </c>
      <c r="BT53" s="2">
        <f t="shared" si="19"/>
        <v>-3.5732237690400985E-3</v>
      </c>
      <c r="BU53" s="7">
        <f t="shared" si="20"/>
        <v>3.2725246211700858E-2</v>
      </c>
      <c r="BV53" s="15">
        <f t="shared" si="21"/>
        <v>-16.971399759493799</v>
      </c>
      <c r="BW53" s="16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5"/>
      <c r="CD53" s="2">
        <v>18.2</v>
      </c>
      <c r="CE53" s="2"/>
      <c r="CF53" s="2"/>
      <c r="CG53" s="2"/>
      <c r="CH53" s="2"/>
      <c r="CI53" s="11">
        <f t="shared" si="22"/>
        <v>18.2</v>
      </c>
      <c r="CJ53" s="11">
        <f t="shared" si="22"/>
        <v>9.9999999999980105E-3</v>
      </c>
      <c r="CK53" s="11">
        <f t="shared" si="22"/>
        <v>2.5167137864643878E-3</v>
      </c>
      <c r="CL53" s="11">
        <f t="shared" si="23"/>
        <v>1.2516713786462397E-2</v>
      </c>
      <c r="CM53" s="5">
        <f t="shared" si="24"/>
        <v>2.7079810938013094E-2</v>
      </c>
      <c r="CN53" s="8">
        <f t="shared" si="25"/>
        <v>-3.5732237690400985E-3</v>
      </c>
      <c r="CO53" s="10">
        <f t="shared" si="26"/>
        <v>2.3506587168972994E-2</v>
      </c>
      <c r="CP53" s="81">
        <f t="shared" si="27"/>
        <v>-16.947893172324825</v>
      </c>
      <c r="CQ53" s="16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5"/>
      <c r="DA53" s="88">
        <v>18.21</v>
      </c>
      <c r="DB53" s="2"/>
      <c r="DC53" s="2"/>
      <c r="DD53" s="2"/>
      <c r="DE53" s="2"/>
      <c r="DF53" s="80">
        <f t="shared" si="28"/>
        <v>18.21</v>
      </c>
      <c r="DG53" s="12">
        <f t="shared" si="29"/>
        <v>1.0000000000001563E-2</v>
      </c>
      <c r="DH53" s="13">
        <f t="shared" si="30"/>
        <v>9.8308830855925152E-4</v>
      </c>
      <c r="DI53" s="9">
        <f t="shared" si="31"/>
        <v>1.0983088308560814E-2</v>
      </c>
      <c r="DJ53" s="8">
        <f t="shared" si="32"/>
        <v>3.1850956094826362E-2</v>
      </c>
      <c r="DK53" s="5">
        <f t="shared" si="33"/>
        <v>4.7711451568132682E-3</v>
      </c>
      <c r="DL53" s="2">
        <f t="shared" si="34"/>
        <v>-5.917865216916318E-4</v>
      </c>
      <c r="DM53" s="7">
        <f t="shared" si="5"/>
        <v>4.179358635121636E-3</v>
      </c>
      <c r="DN53" s="89">
        <f t="shared" si="6"/>
        <v>-16.943713813689705</v>
      </c>
      <c r="DO53" s="16">
        <v>1</v>
      </c>
      <c r="DP53" s="2" t="s">
        <v>30</v>
      </c>
      <c r="DQ53" s="6">
        <v>3</v>
      </c>
      <c r="DR53" s="2" t="s">
        <v>41</v>
      </c>
      <c r="DS53" s="2" t="s">
        <v>16</v>
      </c>
      <c r="DT53" s="3">
        <v>43982</v>
      </c>
      <c r="DU53" s="10"/>
      <c r="DV53" s="2">
        <v>18.38</v>
      </c>
      <c r="DW53" s="2"/>
      <c r="DX53" s="2"/>
      <c r="DY53" s="2"/>
      <c r="DZ53" s="2"/>
      <c r="EA53" s="11">
        <v>18.38</v>
      </c>
      <c r="EB53" s="12">
        <f t="shared" si="35"/>
        <v>0.16999999999999815</v>
      </c>
      <c r="EC53" s="13">
        <f t="shared" si="36"/>
        <v>2.1535537588144592E-2</v>
      </c>
      <c r="ED53" s="9">
        <f t="shared" si="37"/>
        <v>0.19153553758814273</v>
      </c>
      <c r="EE53" s="5">
        <f t="shared" si="38"/>
        <v>0.55545305900561392</v>
      </c>
      <c r="EF53" s="2">
        <f t="shared" si="39"/>
        <v>-8.6119166088068674E-2</v>
      </c>
      <c r="EG53" s="7">
        <f t="shared" si="40"/>
        <v>0.46933389291754524</v>
      </c>
      <c r="EH53" s="89">
        <f t="shared" si="41"/>
        <v>-16.474379920772158</v>
      </c>
      <c r="EI53" s="16">
        <v>1</v>
      </c>
      <c r="EJ53" s="2" t="s">
        <v>30</v>
      </c>
      <c r="EK53" s="6">
        <v>3</v>
      </c>
      <c r="EL53" s="2" t="s">
        <v>41</v>
      </c>
      <c r="EM53" s="2" t="s">
        <v>16</v>
      </c>
      <c r="EN53" s="3">
        <v>44013</v>
      </c>
      <c r="EO53" s="10"/>
      <c r="EP53" s="2">
        <v>18.54</v>
      </c>
      <c r="EQ53" s="2"/>
      <c r="ER53" s="2"/>
      <c r="ES53" s="2"/>
      <c r="ET53" s="2"/>
      <c r="EU53" s="11">
        <v>18.54</v>
      </c>
      <c r="EV53" s="12">
        <f t="shared" si="42"/>
        <v>0.16000000000000014</v>
      </c>
      <c r="EW53" s="13">
        <f t="shared" si="43"/>
        <v>1.0530747345078926E-2</v>
      </c>
      <c r="EX53" s="9">
        <f t="shared" si="44"/>
        <v>0.17053074734507906</v>
      </c>
      <c r="EY53" s="5">
        <f t="shared" si="45"/>
        <v>0.49453916730072928</v>
      </c>
      <c r="EZ53" s="2">
        <f t="shared" si="46"/>
        <v>-8.5194319194479076E-2</v>
      </c>
      <c r="FA53" s="7">
        <f t="shared" si="47"/>
        <v>0.40934484810625021</v>
      </c>
      <c r="FB53" s="32">
        <f t="shared" si="48"/>
        <v>-16.065035072665907</v>
      </c>
      <c r="FC53" s="16">
        <v>1</v>
      </c>
      <c r="FD53" s="2" t="s">
        <v>30</v>
      </c>
      <c r="FE53" s="6">
        <v>3</v>
      </c>
      <c r="FF53" s="2" t="s">
        <v>41</v>
      </c>
      <c r="FG53" s="2" t="s">
        <v>16</v>
      </c>
      <c r="FH53" s="3">
        <v>44013</v>
      </c>
      <c r="FI53" s="10"/>
      <c r="FJ53" s="2">
        <v>18.54</v>
      </c>
      <c r="FK53" s="2"/>
      <c r="FL53" s="2"/>
      <c r="FM53" s="2"/>
      <c r="FN53" s="2"/>
      <c r="FO53" s="11">
        <v>18.54</v>
      </c>
      <c r="FP53" s="12">
        <f t="shared" si="49"/>
        <v>0</v>
      </c>
      <c r="FQ53" s="13">
        <f t="shared" si="50"/>
        <v>0</v>
      </c>
      <c r="FR53" s="14">
        <f t="shared" si="51"/>
        <v>0</v>
      </c>
      <c r="FS53" s="5">
        <f t="shared" si="52"/>
        <v>0</v>
      </c>
      <c r="FT53" s="2">
        <f t="shared" si="53"/>
        <v>0</v>
      </c>
      <c r="FU53" s="7">
        <f t="shared" si="54"/>
        <v>0</v>
      </c>
      <c r="FV53" s="32">
        <f t="shared" si="55"/>
        <v>-16.065035072665907</v>
      </c>
      <c r="FW53" s="16">
        <v>1</v>
      </c>
      <c r="FX53" s="2" t="s">
        <v>30</v>
      </c>
      <c r="FY53" s="6">
        <v>3</v>
      </c>
      <c r="FZ53" s="2" t="s">
        <v>41</v>
      </c>
      <c r="GA53" s="2" t="s">
        <v>16</v>
      </c>
      <c r="GB53" s="3">
        <v>44081</v>
      </c>
      <c r="GC53" s="10"/>
      <c r="GD53" s="2">
        <v>18.54</v>
      </c>
      <c r="GE53" s="2"/>
      <c r="GF53" s="2"/>
      <c r="GG53" s="2"/>
      <c r="GH53" s="2"/>
      <c r="GI53" s="11">
        <v>18.54</v>
      </c>
      <c r="GJ53" s="12">
        <f t="shared" si="56"/>
        <v>0</v>
      </c>
      <c r="GK53" s="13">
        <f t="shared" si="57"/>
        <v>0</v>
      </c>
      <c r="GL53" s="14">
        <f t="shared" si="58"/>
        <v>0</v>
      </c>
      <c r="GM53" s="5">
        <f t="shared" si="59"/>
        <v>0</v>
      </c>
      <c r="GN53" s="2">
        <f t="shared" si="60"/>
        <v>0</v>
      </c>
      <c r="GO53" s="7">
        <f t="shared" si="61"/>
        <v>0</v>
      </c>
      <c r="GP53" s="15">
        <f t="shared" si="62"/>
        <v>-16.065035072665907</v>
      </c>
      <c r="GQ53" s="16">
        <v>1</v>
      </c>
      <c r="GR53" s="2" t="s">
        <v>30</v>
      </c>
    </row>
    <row r="54" spans="17:200" ht="20.100000000000001" customHeight="1" x14ac:dyDescent="0.2">
      <c r="Q54" s="6">
        <v>4</v>
      </c>
      <c r="R54" s="2" t="s">
        <v>42</v>
      </c>
      <c r="S54" s="2" t="s">
        <v>6</v>
      </c>
      <c r="T54" s="3">
        <v>43830</v>
      </c>
      <c r="U54" s="35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4.6500000000000909</v>
      </c>
      <c r="AC54" s="13">
        <v>0.55800000000001126</v>
      </c>
      <c r="AD54" s="9">
        <v>5.2080000000001023</v>
      </c>
      <c r="AE54" s="5">
        <v>15.103200000000296</v>
      </c>
      <c r="AF54" s="2">
        <v>-1.5363285430644738</v>
      </c>
      <c r="AG54" s="7">
        <v>13.566871456935822</v>
      </c>
      <c r="AH54" s="32">
        <v>-116.59379155157364</v>
      </c>
      <c r="AI54" s="16">
        <v>1</v>
      </c>
      <c r="AJ54" s="2" t="s">
        <v>30</v>
      </c>
      <c r="AK54" s="55">
        <v>4</v>
      </c>
      <c r="AL54" s="56" t="s">
        <v>42</v>
      </c>
      <c r="AM54" s="2" t="s">
        <v>6</v>
      </c>
      <c r="AN54" s="3">
        <v>43861</v>
      </c>
      <c r="AO54" s="35"/>
      <c r="AP54" s="8">
        <v>1169.54</v>
      </c>
      <c r="AQ54" s="8"/>
      <c r="AR54" s="2"/>
      <c r="AS54" s="2"/>
      <c r="AT54" s="2"/>
      <c r="AU54" s="11">
        <f t="shared" si="7"/>
        <v>1169.54</v>
      </c>
      <c r="AV54" s="59">
        <f t="shared" si="8"/>
        <v>5.3499999999999091</v>
      </c>
      <c r="AW54" s="13">
        <f t="shared" si="9"/>
        <v>0.64199999999998936</v>
      </c>
      <c r="AX54" s="9">
        <f t="shared" si="10"/>
        <v>5.9919999999998987</v>
      </c>
      <c r="AY54" s="5">
        <f t="shared" si="11"/>
        <v>17.376799999999704</v>
      </c>
      <c r="AZ54" s="8">
        <f t="shared" si="12"/>
        <v>-1.8543202381984538</v>
      </c>
      <c r="BA54" s="7">
        <f t="shared" si="13"/>
        <v>15.52247976180125</v>
      </c>
      <c r="BB54" s="32">
        <f t="shared" si="14"/>
        <v>-101.07131178977239</v>
      </c>
      <c r="BC54" s="16">
        <v>1</v>
      </c>
      <c r="BD54" s="2" t="s">
        <v>30</v>
      </c>
      <c r="BE54" s="68">
        <v>4</v>
      </c>
      <c r="BF54" s="2" t="s">
        <v>42</v>
      </c>
      <c r="BG54" s="2" t="s">
        <v>6</v>
      </c>
      <c r="BH54" s="3">
        <v>43890</v>
      </c>
      <c r="BI54" s="35"/>
      <c r="BJ54" s="2">
        <v>1174.1300000000001</v>
      </c>
      <c r="BK54" s="2"/>
      <c r="BL54" s="2"/>
      <c r="BM54" s="2"/>
      <c r="BN54" s="2"/>
      <c r="BO54" s="11">
        <v>1174.1300000000001</v>
      </c>
      <c r="BP54" s="12">
        <f t="shared" si="15"/>
        <v>4.5900000000001455</v>
      </c>
      <c r="BQ54" s="13">
        <f t="shared" si="16"/>
        <v>1.1551716279874205</v>
      </c>
      <c r="BR54" s="9">
        <f t="shared" si="17"/>
        <v>5.745171627987566</v>
      </c>
      <c r="BS54" s="5">
        <f t="shared" si="18"/>
        <v>16.660997721163941</v>
      </c>
      <c r="BT54" s="2">
        <f t="shared" si="19"/>
        <v>-1.6401097099897834</v>
      </c>
      <c r="BU54" s="7">
        <f t="shared" si="20"/>
        <v>15.020888011174158</v>
      </c>
      <c r="BV54" s="15">
        <f t="shared" si="21"/>
        <v>-86.05042377859823</v>
      </c>
      <c r="BW54" s="16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5"/>
      <c r="CD54" s="2">
        <v>1174.1300000000001</v>
      </c>
      <c r="CE54" s="2"/>
      <c r="CF54" s="2"/>
      <c r="CG54" s="2"/>
      <c r="CH54" s="2"/>
      <c r="CI54" s="11">
        <f t="shared" si="22"/>
        <v>1174.1300000000001</v>
      </c>
      <c r="CJ54" s="11">
        <f t="shared" si="22"/>
        <v>4.5900000000001455</v>
      </c>
      <c r="CK54" s="11">
        <f t="shared" si="22"/>
        <v>1.1551716279874205</v>
      </c>
      <c r="CL54" s="11">
        <f t="shared" si="23"/>
        <v>5.745171627987566</v>
      </c>
      <c r="CM54" s="5">
        <f t="shared" si="24"/>
        <v>12.429633220550876</v>
      </c>
      <c r="CN54" s="8">
        <f t="shared" si="25"/>
        <v>-1.6401097099897834</v>
      </c>
      <c r="CO54" s="10">
        <f t="shared" si="26"/>
        <v>10.789523510561093</v>
      </c>
      <c r="CP54" s="81">
        <f t="shared" si="27"/>
        <v>-75.260900268037133</v>
      </c>
      <c r="CQ54" s="16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5"/>
      <c r="DA54" s="88">
        <v>1188.19</v>
      </c>
      <c r="DB54" s="2"/>
      <c r="DC54" s="2"/>
      <c r="DD54" s="2"/>
      <c r="DE54" s="2"/>
      <c r="DF54" s="80">
        <f t="shared" si="28"/>
        <v>1188.19</v>
      </c>
      <c r="DG54" s="12">
        <f t="shared" si="29"/>
        <v>14.059999999999945</v>
      </c>
      <c r="DH54" s="13">
        <f t="shared" si="30"/>
        <v>1.3822221618340862</v>
      </c>
      <c r="DI54" s="9">
        <f t="shared" si="31"/>
        <v>15.442222161834032</v>
      </c>
      <c r="DJ54" s="8">
        <f t="shared" si="32"/>
        <v>44.782444269318688</v>
      </c>
      <c r="DK54" s="5">
        <f t="shared" si="33"/>
        <v>32.352811048767812</v>
      </c>
      <c r="DL54" s="2">
        <f t="shared" si="34"/>
        <v>-4.0128641842213035</v>
      </c>
      <c r="DM54" s="7">
        <f t="shared" si="5"/>
        <v>28.339946864546508</v>
      </c>
      <c r="DN54" s="89">
        <f t="shared" si="6"/>
        <v>-46.920953403490628</v>
      </c>
      <c r="DO54" s="16">
        <v>1</v>
      </c>
      <c r="DP54" s="2" t="s">
        <v>30</v>
      </c>
      <c r="DQ54" s="6">
        <v>4</v>
      </c>
      <c r="DR54" s="2" t="s">
        <v>42</v>
      </c>
      <c r="DS54" s="2" t="s">
        <v>6</v>
      </c>
      <c r="DT54" s="3">
        <v>43982</v>
      </c>
      <c r="DU54" s="10"/>
      <c r="DV54" s="2">
        <v>1229.69</v>
      </c>
      <c r="DW54" s="2"/>
      <c r="DX54" s="2"/>
      <c r="DY54" s="2"/>
      <c r="DZ54" s="2"/>
      <c r="EA54" s="11">
        <v>1229.69</v>
      </c>
      <c r="EB54" s="12">
        <f t="shared" si="35"/>
        <v>41.5</v>
      </c>
      <c r="EC54" s="13">
        <f t="shared" si="36"/>
        <v>5.2572047641647668</v>
      </c>
      <c r="ED54" s="9">
        <f t="shared" si="37"/>
        <v>46.757204764164769</v>
      </c>
      <c r="EE54" s="5">
        <f t="shared" si="38"/>
        <v>135.59589381607782</v>
      </c>
      <c r="EF54" s="2">
        <f t="shared" si="39"/>
        <v>-21.02320819208758</v>
      </c>
      <c r="EG54" s="7">
        <f t="shared" si="40"/>
        <v>114.57268562399024</v>
      </c>
      <c r="EH54" s="89">
        <f t="shared" si="41"/>
        <v>67.651732220499611</v>
      </c>
      <c r="EI54" s="16">
        <v>1</v>
      </c>
      <c r="EJ54" s="2" t="s">
        <v>30</v>
      </c>
      <c r="EK54" s="6">
        <v>4</v>
      </c>
      <c r="EL54" s="2" t="s">
        <v>42</v>
      </c>
      <c r="EM54" s="2" t="s">
        <v>6</v>
      </c>
      <c r="EN54" s="3">
        <v>44013</v>
      </c>
      <c r="EO54" s="10"/>
      <c r="EP54" s="2">
        <v>1263.02</v>
      </c>
      <c r="EQ54" s="2"/>
      <c r="ER54" s="2"/>
      <c r="ES54" s="2"/>
      <c r="ET54" s="2"/>
      <c r="EU54" s="11">
        <v>1263.02</v>
      </c>
      <c r="EV54" s="12">
        <f t="shared" si="42"/>
        <v>33.329999999999927</v>
      </c>
      <c r="EW54" s="13">
        <f t="shared" si="43"/>
        <v>2.1936863063217471</v>
      </c>
      <c r="EX54" s="9">
        <f t="shared" si="44"/>
        <v>35.523686306321672</v>
      </c>
      <c r="EY54" s="5">
        <f t="shared" si="45"/>
        <v>103.01869028833285</v>
      </c>
      <c r="EZ54" s="2">
        <f t="shared" si="46"/>
        <v>-17.747041617199866</v>
      </c>
      <c r="FA54" s="7">
        <f t="shared" si="47"/>
        <v>85.271648671132979</v>
      </c>
      <c r="FB54" s="32">
        <f t="shared" si="48"/>
        <v>152.9233808916326</v>
      </c>
      <c r="FC54" s="16">
        <v>1</v>
      </c>
      <c r="FD54" s="2" t="s">
        <v>30</v>
      </c>
      <c r="FE54" s="6">
        <v>4</v>
      </c>
      <c r="FF54" s="2" t="s">
        <v>42</v>
      </c>
      <c r="FG54" s="2" t="s">
        <v>6</v>
      </c>
      <c r="FH54" s="3">
        <v>44013</v>
      </c>
      <c r="FI54" s="10"/>
      <c r="FJ54" s="2">
        <v>1307.67</v>
      </c>
      <c r="FK54" s="2"/>
      <c r="FL54" s="2"/>
      <c r="FM54" s="2"/>
      <c r="FN54" s="2"/>
      <c r="FO54" s="11">
        <v>1307.67</v>
      </c>
      <c r="FP54" s="12">
        <f t="shared" si="49"/>
        <v>44.650000000000091</v>
      </c>
      <c r="FQ54" s="13">
        <f t="shared" si="50"/>
        <v>5.3766923264506703</v>
      </c>
      <c r="FR54" s="14">
        <f t="shared" si="51"/>
        <v>50.026692326450764</v>
      </c>
      <c r="FS54" s="5">
        <f t="shared" si="52"/>
        <v>152.58141159567481</v>
      </c>
      <c r="FT54" s="2">
        <f t="shared" si="53"/>
        <v>-27.919308438070676</v>
      </c>
      <c r="FU54" s="7">
        <f t="shared" si="54"/>
        <v>124.66210315760414</v>
      </c>
      <c r="FV54" s="32">
        <f t="shared" si="55"/>
        <v>277.58548404923675</v>
      </c>
      <c r="FW54" s="16">
        <v>1</v>
      </c>
      <c r="FX54" s="2" t="s">
        <v>30</v>
      </c>
      <c r="FY54" s="6">
        <v>4</v>
      </c>
      <c r="FZ54" s="2" t="s">
        <v>42</v>
      </c>
      <c r="GA54" s="2" t="s">
        <v>6</v>
      </c>
      <c r="GB54" s="3">
        <v>44081</v>
      </c>
      <c r="GC54" s="10"/>
      <c r="GD54" s="2">
        <v>1360.67</v>
      </c>
      <c r="GE54" s="2"/>
      <c r="GF54" s="2"/>
      <c r="GG54" s="2"/>
      <c r="GH54" s="2"/>
      <c r="GI54" s="11">
        <v>1360.67</v>
      </c>
      <c r="GJ54" s="12">
        <f t="shared" si="56"/>
        <v>53</v>
      </c>
      <c r="GK54" s="13">
        <f t="shared" si="57"/>
        <v>-2.7401535994811503</v>
      </c>
      <c r="GL54" s="14">
        <f t="shared" si="58"/>
        <v>50.259846400518853</v>
      </c>
      <c r="GM54" s="5">
        <f t="shared" si="59"/>
        <v>153.2925315215825</v>
      </c>
      <c r="GN54" s="2">
        <f t="shared" si="60"/>
        <v>-25.096857511838028</v>
      </c>
      <c r="GO54" s="7">
        <f t="shared" si="61"/>
        <v>128.19567400974447</v>
      </c>
      <c r="GP54" s="15">
        <f t="shared" si="62"/>
        <v>405.78115805898119</v>
      </c>
      <c r="GQ54" s="16">
        <v>1</v>
      </c>
      <c r="GR54" s="2" t="s">
        <v>30</v>
      </c>
    </row>
    <row r="55" spans="17:200" ht="20.100000000000001" customHeight="1" x14ac:dyDescent="0.2">
      <c r="Q55" s="6">
        <v>5</v>
      </c>
      <c r="R55" s="2" t="s">
        <v>69</v>
      </c>
      <c r="S55" s="2" t="s">
        <v>70</v>
      </c>
      <c r="T55" s="3">
        <v>43830</v>
      </c>
      <c r="U55" s="35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592.61000000000058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1729.0029449665781</v>
      </c>
      <c r="AH55" s="32">
        <v>-2325.9709225298493</v>
      </c>
      <c r="AI55" s="16">
        <v>2</v>
      </c>
      <c r="AJ55" s="2" t="s">
        <v>30</v>
      </c>
      <c r="AK55" s="55">
        <v>5</v>
      </c>
      <c r="AL55" s="56" t="s">
        <v>69</v>
      </c>
      <c r="AM55" s="2" t="s">
        <v>70</v>
      </c>
      <c r="AN55" s="3">
        <v>43861</v>
      </c>
      <c r="AO55" s="35">
        <v>-325.97000000000003</v>
      </c>
      <c r="AP55" s="8">
        <v>8782.880000000001</v>
      </c>
      <c r="AQ55" s="8"/>
      <c r="AR55" s="2"/>
      <c r="AS55" s="2"/>
      <c r="AT55" s="2">
        <v>9664.83</v>
      </c>
      <c r="AU55" s="11">
        <f t="shared" si="7"/>
        <v>8782.880000000001</v>
      </c>
      <c r="AV55" s="59">
        <f t="shared" si="8"/>
        <v>619.20000000000073</v>
      </c>
      <c r="AW55" s="13">
        <f t="shared" si="9"/>
        <v>74.304000000000116</v>
      </c>
      <c r="AX55" s="9">
        <f t="shared" si="10"/>
        <v>693.50400000000081</v>
      </c>
      <c r="AY55" s="5">
        <f t="shared" si="11"/>
        <v>2011.1616000000024</v>
      </c>
      <c r="AZ55" s="8">
        <f t="shared" si="12"/>
        <v>-214.61590495186982</v>
      </c>
      <c r="BA55" s="7">
        <f t="shared" si="13"/>
        <v>1796.5456950481325</v>
      </c>
      <c r="BB55" s="32">
        <f t="shared" si="14"/>
        <v>-203.45522748171675</v>
      </c>
      <c r="BC55" s="16">
        <v>2</v>
      </c>
      <c r="BD55" s="2" t="s">
        <v>30</v>
      </c>
      <c r="BE55" s="68">
        <v>5</v>
      </c>
      <c r="BF55" s="2" t="s">
        <v>69</v>
      </c>
      <c r="BG55" s="2" t="s">
        <v>70</v>
      </c>
      <c r="BH55" s="3">
        <v>43890</v>
      </c>
      <c r="BI55" s="35"/>
      <c r="BJ55" s="2">
        <v>9385.7100000000009</v>
      </c>
      <c r="BK55" s="2"/>
      <c r="BL55" s="2"/>
      <c r="BM55" s="2"/>
      <c r="BN55" s="2">
        <v>9664.83</v>
      </c>
      <c r="BO55" s="11">
        <v>9385.7100000000009</v>
      </c>
      <c r="BP55" s="12">
        <f t="shared" si="15"/>
        <v>602.82999999999993</v>
      </c>
      <c r="BQ55" s="13">
        <f t="shared" si="16"/>
        <v>151.71505718946287</v>
      </c>
      <c r="BR55" s="9">
        <f t="shared" si="17"/>
        <v>754.5450571894628</v>
      </c>
      <c r="BS55" s="5">
        <f t="shared" si="18"/>
        <v>2188.180665849442</v>
      </c>
      <c r="BT55" s="2">
        <f t="shared" si="19"/>
        <v>-215.40464846908708</v>
      </c>
      <c r="BU55" s="7">
        <f t="shared" si="20"/>
        <v>1972.7760173803549</v>
      </c>
      <c r="BV55" s="15">
        <f t="shared" si="21"/>
        <v>1769.3207898986382</v>
      </c>
      <c r="BW55" s="16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5">
        <v>1769.32</v>
      </c>
      <c r="CD55" s="2">
        <v>9385.7100000000009</v>
      </c>
      <c r="CE55" s="2"/>
      <c r="CF55" s="2"/>
      <c r="CG55" s="2"/>
      <c r="CH55" s="2">
        <v>9664.83</v>
      </c>
      <c r="CI55" s="11">
        <f t="shared" si="22"/>
        <v>9385.7100000000009</v>
      </c>
      <c r="CJ55" s="11">
        <f t="shared" si="22"/>
        <v>602.82999999999993</v>
      </c>
      <c r="CK55" s="11">
        <f t="shared" si="22"/>
        <v>151.71505718946287</v>
      </c>
      <c r="CL55" s="11">
        <f t="shared" si="23"/>
        <v>754.5450571894628</v>
      </c>
      <c r="CM55" s="5">
        <f t="shared" si="24"/>
        <v>1632.4522427765678</v>
      </c>
      <c r="CN55" s="8">
        <f t="shared" si="25"/>
        <v>-215.40464846908708</v>
      </c>
      <c r="CO55" s="10">
        <f t="shared" si="26"/>
        <v>1417.0475943074807</v>
      </c>
      <c r="CP55" s="81">
        <f t="shared" si="27"/>
        <v>1417.048384206119</v>
      </c>
      <c r="CQ55" s="16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5">
        <v>1417.05</v>
      </c>
      <c r="DA55" s="88">
        <v>10841.630000000001</v>
      </c>
      <c r="DB55" s="2"/>
      <c r="DC55" s="2"/>
      <c r="DD55" s="2"/>
      <c r="DE55" s="2">
        <v>9664.83</v>
      </c>
      <c r="DF55" s="80">
        <f t="shared" si="28"/>
        <v>10841.630000000001</v>
      </c>
      <c r="DG55" s="12">
        <f t="shared" si="29"/>
        <v>1455.92</v>
      </c>
      <c r="DH55" s="13">
        <f t="shared" si="30"/>
        <v>143.12979301973618</v>
      </c>
      <c r="DI55" s="9">
        <f t="shared" si="31"/>
        <v>1599.0497930197362</v>
      </c>
      <c r="DJ55" s="8">
        <f t="shared" si="32"/>
        <v>4637.2443997572345</v>
      </c>
      <c r="DK55" s="5">
        <f t="shared" si="33"/>
        <v>3004.7921569806667</v>
      </c>
      <c r="DL55" s="2">
        <f t="shared" si="34"/>
        <v>-372.6978409882571</v>
      </c>
      <c r="DM55" s="7">
        <f t="shared" si="5"/>
        <v>2632.0943159924095</v>
      </c>
      <c r="DN55" s="89">
        <f t="shared" si="6"/>
        <v>2632.0927001985283</v>
      </c>
      <c r="DO55" s="16">
        <v>2</v>
      </c>
      <c r="DP55" s="2" t="s">
        <v>30</v>
      </c>
      <c r="DQ55" s="6">
        <v>5</v>
      </c>
      <c r="DR55" s="2" t="s">
        <v>69</v>
      </c>
      <c r="DS55" s="2" t="s">
        <v>70</v>
      </c>
      <c r="DT55" s="3">
        <v>43982</v>
      </c>
      <c r="DU55" s="10"/>
      <c r="DV55" s="2">
        <v>11394.7</v>
      </c>
      <c r="DW55" s="2"/>
      <c r="DX55" s="2"/>
      <c r="DY55" s="2"/>
      <c r="DZ55" s="2">
        <v>9664.83</v>
      </c>
      <c r="EA55" s="11">
        <v>11394.7</v>
      </c>
      <c r="EB55" s="12">
        <f t="shared" si="35"/>
        <v>553.06999999999971</v>
      </c>
      <c r="EC55" s="13">
        <f t="shared" si="36"/>
        <v>70.062704552207364</v>
      </c>
      <c r="ED55" s="9">
        <f t="shared" si="37"/>
        <v>623.13270455220709</v>
      </c>
      <c r="EE55" s="5">
        <f t="shared" si="38"/>
        <v>1807.0848432014004</v>
      </c>
      <c r="EF55" s="2">
        <f t="shared" si="39"/>
        <v>-280.17604228428604</v>
      </c>
      <c r="EG55" s="7">
        <f t="shared" si="40"/>
        <v>1526.9088009171144</v>
      </c>
      <c r="EH55" s="89">
        <f t="shared" si="41"/>
        <v>4159.0015011156429</v>
      </c>
      <c r="EI55" s="16">
        <v>2</v>
      </c>
      <c r="EJ55" s="2" t="s">
        <v>30</v>
      </c>
      <c r="EK55" s="6">
        <v>5</v>
      </c>
      <c r="EL55" s="2" t="s">
        <v>69</v>
      </c>
      <c r="EM55" s="2" t="s">
        <v>70</v>
      </c>
      <c r="EN55" s="3">
        <v>44013</v>
      </c>
      <c r="EO55" s="10">
        <v>4159</v>
      </c>
      <c r="EP55" s="2">
        <v>12120.550000000001</v>
      </c>
      <c r="EQ55" s="2"/>
      <c r="ER55" s="2"/>
      <c r="ES55" s="2"/>
      <c r="ET55" s="2">
        <v>9664.83</v>
      </c>
      <c r="EU55" s="11">
        <v>12120.550000000001</v>
      </c>
      <c r="EV55" s="12">
        <f t="shared" si="42"/>
        <v>725.85000000000036</v>
      </c>
      <c r="EW55" s="13">
        <f t="shared" si="43"/>
        <v>47.773393502659594</v>
      </c>
      <c r="EX55" s="9">
        <f t="shared" si="44"/>
        <v>773.62339350265995</v>
      </c>
      <c r="EY55" s="5">
        <f t="shared" si="45"/>
        <v>2243.5078411577138</v>
      </c>
      <c r="EZ55" s="2">
        <f t="shared" si="46"/>
        <v>-386.48935367070385</v>
      </c>
      <c r="FA55" s="7">
        <f t="shared" si="47"/>
        <v>1857.0184874870099</v>
      </c>
      <c r="FB55" s="32">
        <f t="shared" si="48"/>
        <v>1857.0199886026528</v>
      </c>
      <c r="FC55" s="16">
        <v>2</v>
      </c>
      <c r="FD55" s="2" t="s">
        <v>30</v>
      </c>
      <c r="FE55" s="6">
        <v>5</v>
      </c>
      <c r="FF55" s="2" t="s">
        <v>69</v>
      </c>
      <c r="FG55" s="2" t="s">
        <v>70</v>
      </c>
      <c r="FH55" s="3">
        <v>44013</v>
      </c>
      <c r="FI55" s="10">
        <v>1857.02</v>
      </c>
      <c r="FJ55" s="2">
        <v>12591.87</v>
      </c>
      <c r="FK55" s="2"/>
      <c r="FL55" s="2"/>
      <c r="FM55" s="2"/>
      <c r="FN55" s="2">
        <v>9664.83</v>
      </c>
      <c r="FO55" s="11">
        <v>12591.87</v>
      </c>
      <c r="FP55" s="12">
        <f t="shared" si="49"/>
        <v>471.31999999999971</v>
      </c>
      <c r="FQ55" s="13">
        <f t="shared" si="50"/>
        <v>56.755713937351018</v>
      </c>
      <c r="FR55" s="14">
        <f t="shared" si="51"/>
        <v>528.07571393735077</v>
      </c>
      <c r="FS55" s="5">
        <f t="shared" si="52"/>
        <v>1610.6309275089197</v>
      </c>
      <c r="FT55" s="2">
        <f t="shared" si="53"/>
        <v>-294.71284329297731</v>
      </c>
      <c r="FU55" s="7">
        <f t="shared" si="54"/>
        <v>1315.9180842159424</v>
      </c>
      <c r="FV55" s="32">
        <f t="shared" si="55"/>
        <v>1315.9180728185952</v>
      </c>
      <c r="FW55" s="16">
        <v>2</v>
      </c>
      <c r="FX55" s="2" t="s">
        <v>30</v>
      </c>
      <c r="FY55" s="6">
        <v>5</v>
      </c>
      <c r="FZ55" s="2" t="s">
        <v>161</v>
      </c>
      <c r="GA55" s="2" t="s">
        <v>70</v>
      </c>
      <c r="GB55" s="3">
        <v>44081</v>
      </c>
      <c r="GC55" s="10">
        <v>1315.92</v>
      </c>
      <c r="GD55" s="2">
        <v>13309.11</v>
      </c>
      <c r="GE55" s="2"/>
      <c r="GF55" s="2"/>
      <c r="GG55" s="2"/>
      <c r="GH55" s="2">
        <v>9664.83</v>
      </c>
      <c r="GI55" s="11">
        <v>13309.11</v>
      </c>
      <c r="GJ55" s="12">
        <f t="shared" si="56"/>
        <v>717.23999999999978</v>
      </c>
      <c r="GK55" s="13">
        <f t="shared" si="57"/>
        <v>-37.082033352676596</v>
      </c>
      <c r="GL55" s="14">
        <f t="shared" si="58"/>
        <v>680.15796664732318</v>
      </c>
      <c r="GM55" s="5">
        <f t="shared" si="59"/>
        <v>2074.4817982743357</v>
      </c>
      <c r="GN55" s="2">
        <f t="shared" si="60"/>
        <v>-339.63151097718304</v>
      </c>
      <c r="GO55" s="7">
        <f t="shared" si="61"/>
        <v>1734.8502872971526</v>
      </c>
      <c r="GP55" s="15">
        <f t="shared" si="62"/>
        <v>1734.8483601157477</v>
      </c>
      <c r="GQ55" s="16">
        <v>2</v>
      </c>
      <c r="GR55" s="2" t="s">
        <v>30</v>
      </c>
    </row>
    <row r="56" spans="17:200" ht="20.100000000000001" customHeight="1" x14ac:dyDescent="0.2">
      <c r="Q56" s="6">
        <v>6</v>
      </c>
      <c r="R56" s="2" t="s">
        <v>43</v>
      </c>
      <c r="S56" s="2" t="s">
        <v>36</v>
      </c>
      <c r="T56" s="3">
        <v>43830</v>
      </c>
      <c r="U56" s="35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538.18240000000048</v>
      </c>
      <c r="AE56" s="5">
        <v>1560.7289600000013</v>
      </c>
      <c r="AF56" s="2">
        <v>-158.76055731469398</v>
      </c>
      <c r="AG56" s="7">
        <v>1401.9684026853074</v>
      </c>
      <c r="AH56" s="32">
        <v>1401.7276053982969</v>
      </c>
      <c r="AI56" s="16">
        <v>2</v>
      </c>
      <c r="AJ56" s="2" t="s">
        <v>30</v>
      </c>
      <c r="AK56" s="55">
        <v>6</v>
      </c>
      <c r="AL56" s="56" t="s">
        <v>43</v>
      </c>
      <c r="AM56" s="2" t="s">
        <v>36</v>
      </c>
      <c r="AN56" s="3">
        <v>43861</v>
      </c>
      <c r="AO56" s="35"/>
      <c r="AP56" s="8">
        <v>18776.97</v>
      </c>
      <c r="AQ56" s="8"/>
      <c r="AR56" s="2"/>
      <c r="AS56" s="2"/>
      <c r="AT56" s="2">
        <v>8268.33</v>
      </c>
      <c r="AU56" s="11">
        <f t="shared" si="7"/>
        <v>18776.97</v>
      </c>
      <c r="AV56" s="59">
        <f t="shared" si="8"/>
        <v>502.01000000000204</v>
      </c>
      <c r="AW56" s="13">
        <f t="shared" si="9"/>
        <v>60.241200000000269</v>
      </c>
      <c r="AX56" s="9">
        <f t="shared" si="10"/>
        <v>562.25120000000231</v>
      </c>
      <c r="AY56" s="5">
        <f t="shared" si="11"/>
        <v>1630.5284800000068</v>
      </c>
      <c r="AZ56" s="8">
        <f t="shared" si="12"/>
        <v>-173.99762668748141</v>
      </c>
      <c r="BA56" s="7">
        <f t="shared" si="13"/>
        <v>1456.5308533125253</v>
      </c>
      <c r="BB56" s="32">
        <f t="shared" si="14"/>
        <v>2858.2584587108222</v>
      </c>
      <c r="BC56" s="16">
        <v>2</v>
      </c>
      <c r="BD56" s="2" t="s">
        <v>30</v>
      </c>
      <c r="BE56" s="68">
        <v>6</v>
      </c>
      <c r="BF56" s="2" t="s">
        <v>43</v>
      </c>
      <c r="BG56" s="2" t="s">
        <v>36</v>
      </c>
      <c r="BH56" s="3">
        <v>43890</v>
      </c>
      <c r="BI56" s="35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15"/>
        <v>399.79000000000087</v>
      </c>
      <c r="BQ56" s="13">
        <f t="shared" si="16"/>
        <v>100.61570046908</v>
      </c>
      <c r="BR56" s="9">
        <f t="shared" si="17"/>
        <v>500.4057004690809</v>
      </c>
      <c r="BS56" s="5">
        <f t="shared" si="18"/>
        <v>1451.1765313603346</v>
      </c>
      <c r="BT56" s="2">
        <f t="shared" si="19"/>
        <v>-142.85391306248283</v>
      </c>
      <c r="BU56" s="7">
        <f t="shared" si="20"/>
        <v>1308.3226182978517</v>
      </c>
      <c r="BV56" s="15">
        <f t="shared" si="21"/>
        <v>1306.5810770086739</v>
      </c>
      <c r="BW56" s="16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5"/>
      <c r="CD56" s="2">
        <v>19176.760000000002</v>
      </c>
      <c r="CE56" s="2"/>
      <c r="CF56" s="2"/>
      <c r="CG56" s="2"/>
      <c r="CH56" s="2">
        <v>8268.33</v>
      </c>
      <c r="CI56" s="11">
        <f t="shared" si="22"/>
        <v>19176.760000000002</v>
      </c>
      <c r="CJ56" s="11">
        <f t="shared" si="22"/>
        <v>399.79000000000087</v>
      </c>
      <c r="CK56" s="11">
        <f t="shared" si="22"/>
        <v>100.61570046908</v>
      </c>
      <c r="CL56" s="11">
        <f t="shared" si="23"/>
        <v>500.4057004690809</v>
      </c>
      <c r="CM56" s="5">
        <f t="shared" si="24"/>
        <v>1082.6237614910433</v>
      </c>
      <c r="CN56" s="8">
        <f t="shared" si="25"/>
        <v>-142.85391306248286</v>
      </c>
      <c r="CO56" s="10">
        <f t="shared" si="26"/>
        <v>939.76984842856041</v>
      </c>
      <c r="CP56" s="81">
        <f t="shared" si="27"/>
        <v>2246.3509254372343</v>
      </c>
      <c r="CQ56" s="16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5">
        <v>2250</v>
      </c>
      <c r="DA56" s="88">
        <v>19957.170000000002</v>
      </c>
      <c r="DB56" s="2"/>
      <c r="DC56" s="2"/>
      <c r="DD56" s="2"/>
      <c r="DE56" s="2">
        <v>8268.33</v>
      </c>
      <c r="DF56" s="80">
        <f t="shared" si="28"/>
        <v>19957.170000000002</v>
      </c>
      <c r="DG56" s="12">
        <f t="shared" si="29"/>
        <v>780.40999999999985</v>
      </c>
      <c r="DH56" s="13">
        <f t="shared" si="30"/>
        <v>76.721194688260539</v>
      </c>
      <c r="DI56" s="9">
        <f t="shared" si="31"/>
        <v>857.13119468826039</v>
      </c>
      <c r="DJ56" s="8">
        <f t="shared" si="32"/>
        <v>2485.6804645959551</v>
      </c>
      <c r="DK56" s="5">
        <f t="shared" si="33"/>
        <v>1403.0567031049118</v>
      </c>
      <c r="DL56" s="2">
        <f t="shared" si="34"/>
        <v>-174.02741245063334</v>
      </c>
      <c r="DM56" s="7">
        <f t="shared" si="5"/>
        <v>1229.0292906542784</v>
      </c>
      <c r="DN56" s="89">
        <f t="shared" si="6"/>
        <v>1225.3802160915127</v>
      </c>
      <c r="DO56" s="16">
        <v>2</v>
      </c>
      <c r="DP56" s="2" t="s">
        <v>30</v>
      </c>
      <c r="DQ56" s="6">
        <v>6</v>
      </c>
      <c r="DR56" s="2" t="s">
        <v>43</v>
      </c>
      <c r="DS56" s="2" t="s">
        <v>36</v>
      </c>
      <c r="DT56" s="3">
        <v>43982</v>
      </c>
      <c r="DU56" s="10"/>
      <c r="DV56" s="2">
        <v>20386.04</v>
      </c>
      <c r="DW56" s="2"/>
      <c r="DX56" s="2"/>
      <c r="DY56" s="2"/>
      <c r="DZ56" s="2">
        <v>8268.33</v>
      </c>
      <c r="EA56" s="11">
        <v>20386.04</v>
      </c>
      <c r="EB56" s="12">
        <f t="shared" si="35"/>
        <v>428.86999999999898</v>
      </c>
      <c r="EC56" s="13">
        <f t="shared" si="36"/>
        <v>54.329094149574409</v>
      </c>
      <c r="ED56" s="9">
        <f t="shared" si="37"/>
        <v>483.1990941495734</v>
      </c>
      <c r="EE56" s="5">
        <f t="shared" si="38"/>
        <v>1401.2773730337628</v>
      </c>
      <c r="EF56" s="2">
        <f t="shared" si="39"/>
        <v>-217.25839270700192</v>
      </c>
      <c r="EG56" s="7">
        <f t="shared" si="40"/>
        <v>1184.0189803267608</v>
      </c>
      <c r="EH56" s="89">
        <f t="shared" si="41"/>
        <v>2409.3991964182733</v>
      </c>
      <c r="EI56" s="16">
        <v>2</v>
      </c>
      <c r="EJ56" s="2" t="s">
        <v>30</v>
      </c>
      <c r="EK56" s="6">
        <v>6</v>
      </c>
      <c r="EL56" s="2" t="s">
        <v>43</v>
      </c>
      <c r="EM56" s="2" t="s">
        <v>36</v>
      </c>
      <c r="EN56" s="3">
        <v>44013</v>
      </c>
      <c r="EO56" s="10"/>
      <c r="EP56" s="2">
        <v>20719.310000000001</v>
      </c>
      <c r="EQ56" s="2"/>
      <c r="ER56" s="2"/>
      <c r="ES56" s="2"/>
      <c r="ET56" s="2">
        <v>8268.33</v>
      </c>
      <c r="EU56" s="11">
        <v>20719.310000000001</v>
      </c>
      <c r="EV56" s="12">
        <f t="shared" si="42"/>
        <v>333.27000000000044</v>
      </c>
      <c r="EW56" s="13">
        <f t="shared" si="43"/>
        <v>21.934888548090345</v>
      </c>
      <c r="EX56" s="9">
        <f t="shared" si="44"/>
        <v>355.20488854809076</v>
      </c>
      <c r="EY56" s="5">
        <f t="shared" si="45"/>
        <v>1030.0941767894633</v>
      </c>
      <c r="EZ56" s="2">
        <f t="shared" si="46"/>
        <v>-177.45444223715035</v>
      </c>
      <c r="FA56" s="7">
        <f t="shared" si="47"/>
        <v>852.63973455231292</v>
      </c>
      <c r="FB56" s="32">
        <f t="shared" si="48"/>
        <v>3262.0389309705861</v>
      </c>
      <c r="FC56" s="16">
        <v>2</v>
      </c>
      <c r="FD56" s="2" t="s">
        <v>30</v>
      </c>
      <c r="FE56" s="6">
        <v>6</v>
      </c>
      <c r="FF56" s="2" t="s">
        <v>43</v>
      </c>
      <c r="FG56" s="2" t="s">
        <v>36</v>
      </c>
      <c r="FH56" s="3">
        <v>44013</v>
      </c>
      <c r="FI56" s="10">
        <v>3262</v>
      </c>
      <c r="FJ56" s="2">
        <v>21054.799999999999</v>
      </c>
      <c r="FK56" s="2"/>
      <c r="FL56" s="2"/>
      <c r="FM56" s="2"/>
      <c r="FN56" s="2">
        <v>8268.33</v>
      </c>
      <c r="FO56" s="11">
        <v>21054.799999999999</v>
      </c>
      <c r="FP56" s="12">
        <f t="shared" si="49"/>
        <v>335.48999999999796</v>
      </c>
      <c r="FQ56" s="13">
        <f t="shared" si="50"/>
        <v>40.399249912674591</v>
      </c>
      <c r="FR56" s="14">
        <f t="shared" si="51"/>
        <v>375.88924991267254</v>
      </c>
      <c r="FS56" s="5">
        <f t="shared" si="52"/>
        <v>1146.4622122336511</v>
      </c>
      <c r="FT56" s="2">
        <f t="shared" si="53"/>
        <v>-209.77936814979293</v>
      </c>
      <c r="FU56" s="7">
        <f t="shared" si="54"/>
        <v>936.68284408385819</v>
      </c>
      <c r="FV56" s="32">
        <f t="shared" si="55"/>
        <v>936.72177505444427</v>
      </c>
      <c r="FW56" s="16">
        <v>2</v>
      </c>
      <c r="FX56" s="2" t="s">
        <v>30</v>
      </c>
      <c r="FY56" s="6">
        <v>6</v>
      </c>
      <c r="FZ56" s="2" t="s">
        <v>43</v>
      </c>
      <c r="GA56" s="2" t="s">
        <v>36</v>
      </c>
      <c r="GB56" s="3">
        <v>44081</v>
      </c>
      <c r="GC56" s="10">
        <v>1000</v>
      </c>
      <c r="GD56" s="2">
        <v>21619.4</v>
      </c>
      <c r="GE56" s="2"/>
      <c r="GF56" s="2"/>
      <c r="GG56" s="2"/>
      <c r="GH56" s="2">
        <v>8268.33</v>
      </c>
      <c r="GI56" s="11">
        <v>21619.4</v>
      </c>
      <c r="GJ56" s="12">
        <f t="shared" si="56"/>
        <v>564.60000000000218</v>
      </c>
      <c r="GK56" s="13">
        <f t="shared" si="57"/>
        <v>-29.190390986171007</v>
      </c>
      <c r="GL56" s="14">
        <f t="shared" si="58"/>
        <v>535.40960901383119</v>
      </c>
      <c r="GM56" s="5">
        <f t="shared" si="59"/>
        <v>1632.9993074921849</v>
      </c>
      <c r="GN56" s="2">
        <f t="shared" si="60"/>
        <v>-267.3525613430906</v>
      </c>
      <c r="GO56" s="7">
        <f t="shared" si="61"/>
        <v>1365.6467461490943</v>
      </c>
      <c r="GP56" s="15">
        <f t="shared" si="62"/>
        <v>1302.3685212035384</v>
      </c>
      <c r="GQ56" s="16">
        <v>2</v>
      </c>
      <c r="GR56" s="2" t="s">
        <v>30</v>
      </c>
    </row>
    <row r="57" spans="17:200" ht="20.100000000000001" customHeight="1" x14ac:dyDescent="0.2">
      <c r="Q57" s="6">
        <v>7</v>
      </c>
      <c r="R57" s="2" t="s">
        <v>44</v>
      </c>
      <c r="S57" s="2" t="s">
        <v>66</v>
      </c>
      <c r="T57" s="3">
        <v>43830</v>
      </c>
      <c r="U57" s="35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2">
        <v>-289.173760573594</v>
      </c>
      <c r="AI57" s="16">
        <v>2</v>
      </c>
      <c r="AJ57" s="2" t="s">
        <v>30</v>
      </c>
      <c r="AK57" s="55">
        <v>7</v>
      </c>
      <c r="AL57" s="56" t="s">
        <v>44</v>
      </c>
      <c r="AM57" s="2" t="s">
        <v>66</v>
      </c>
      <c r="AN57" s="3">
        <v>43861</v>
      </c>
      <c r="AO57" s="35"/>
      <c r="AP57" s="8">
        <v>3526.94</v>
      </c>
      <c r="AQ57" s="8"/>
      <c r="AR57" s="2"/>
      <c r="AS57" s="2"/>
      <c r="AT57" s="2">
        <v>-1433.3799999999999</v>
      </c>
      <c r="AU57" s="11">
        <f t="shared" si="7"/>
        <v>3526.94</v>
      </c>
      <c r="AV57" s="59">
        <f t="shared" si="8"/>
        <v>0</v>
      </c>
      <c r="AW57" s="13">
        <f t="shared" si="9"/>
        <v>0</v>
      </c>
      <c r="AX57" s="9">
        <f t="shared" si="10"/>
        <v>0</v>
      </c>
      <c r="AY57" s="5">
        <f t="shared" si="11"/>
        <v>0</v>
      </c>
      <c r="AZ57" s="8">
        <f t="shared" si="12"/>
        <v>0</v>
      </c>
      <c r="BA57" s="7">
        <f t="shared" si="13"/>
        <v>0</v>
      </c>
      <c r="BB57" s="32">
        <f t="shared" si="14"/>
        <v>-289.173760573594</v>
      </c>
      <c r="BC57" s="16">
        <v>2</v>
      </c>
      <c r="BD57" s="2" t="s">
        <v>30</v>
      </c>
      <c r="BE57" s="68">
        <v>7</v>
      </c>
      <c r="BF57" s="2" t="s">
        <v>44</v>
      </c>
      <c r="BG57" s="2" t="s">
        <v>66</v>
      </c>
      <c r="BH57" s="3">
        <v>43890</v>
      </c>
      <c r="BI57" s="35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15"/>
        <v>0</v>
      </c>
      <c r="BQ57" s="13">
        <f t="shared" si="16"/>
        <v>0</v>
      </c>
      <c r="BR57" s="9">
        <f t="shared" si="17"/>
        <v>0</v>
      </c>
      <c r="BS57" s="5">
        <f t="shared" si="18"/>
        <v>0</v>
      </c>
      <c r="BT57" s="2">
        <f t="shared" si="19"/>
        <v>0</v>
      </c>
      <c r="BU57" s="7">
        <f t="shared" si="20"/>
        <v>0</v>
      </c>
      <c r="BV57" s="15">
        <f t="shared" si="21"/>
        <v>-289.173760573594</v>
      </c>
      <c r="BW57" s="16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5"/>
      <c r="CD57" s="2">
        <v>3526.94</v>
      </c>
      <c r="CE57" s="2"/>
      <c r="CF57" s="2"/>
      <c r="CG57" s="2"/>
      <c r="CH57" s="2">
        <v>-1433.3799999999999</v>
      </c>
      <c r="CI57" s="11">
        <f t="shared" si="22"/>
        <v>3526.94</v>
      </c>
      <c r="CJ57" s="11">
        <f t="shared" si="22"/>
        <v>0</v>
      </c>
      <c r="CK57" s="11">
        <f t="shared" si="22"/>
        <v>0</v>
      </c>
      <c r="CL57" s="11">
        <f t="shared" si="23"/>
        <v>0</v>
      </c>
      <c r="CM57" s="5">
        <f t="shared" si="24"/>
        <v>0</v>
      </c>
      <c r="CN57" s="8">
        <f t="shared" si="25"/>
        <v>0</v>
      </c>
      <c r="CO57" s="10">
        <f t="shared" si="26"/>
        <v>0</v>
      </c>
      <c r="CP57" s="81">
        <f t="shared" si="27"/>
        <v>-289.173760573594</v>
      </c>
      <c r="CQ57" s="16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5"/>
      <c r="DA57" s="88">
        <v>3533.36</v>
      </c>
      <c r="DB57" s="2"/>
      <c r="DC57" s="2"/>
      <c r="DD57" s="2"/>
      <c r="DE57" s="2">
        <v>-1433.3799999999999</v>
      </c>
      <c r="DF57" s="80">
        <f t="shared" si="28"/>
        <v>3533.36</v>
      </c>
      <c r="DG57" s="12">
        <f t="shared" si="29"/>
        <v>6.4200000000000728</v>
      </c>
      <c r="DH57" s="13">
        <f t="shared" si="30"/>
        <v>0.63114269409494794</v>
      </c>
      <c r="DI57" s="9">
        <f t="shared" si="31"/>
        <v>7.051142694095021</v>
      </c>
      <c r="DJ57" s="8">
        <f t="shared" si="32"/>
        <v>20.448313812875561</v>
      </c>
      <c r="DK57" s="5">
        <f t="shared" si="33"/>
        <v>20.448313812875561</v>
      </c>
      <c r="DL57" s="2">
        <f t="shared" si="34"/>
        <v>-2.5362960270659785</v>
      </c>
      <c r="DM57" s="7">
        <f t="shared" si="5"/>
        <v>17.912017785809581</v>
      </c>
      <c r="DN57" s="89">
        <f t="shared" si="6"/>
        <v>-271.26174278778444</v>
      </c>
      <c r="DO57" s="16">
        <v>2</v>
      </c>
      <c r="DP57" s="2" t="s">
        <v>30</v>
      </c>
      <c r="DQ57" s="6">
        <v>7</v>
      </c>
      <c r="DR57" s="2" t="s">
        <v>44</v>
      </c>
      <c r="DS57" s="2" t="s">
        <v>66</v>
      </c>
      <c r="DT57" s="3">
        <v>43982</v>
      </c>
      <c r="DU57" s="10"/>
      <c r="DV57" s="2">
        <v>3602.4300000000003</v>
      </c>
      <c r="DW57" s="2"/>
      <c r="DX57" s="2"/>
      <c r="DY57" s="2"/>
      <c r="DZ57" s="2">
        <v>-1433.3799999999999</v>
      </c>
      <c r="EA57" s="11">
        <v>3602.4300000000003</v>
      </c>
      <c r="EB57" s="12">
        <f t="shared" si="35"/>
        <v>69.070000000000164</v>
      </c>
      <c r="EC57" s="13">
        <f t="shared" si="36"/>
        <v>8.7497622424303927</v>
      </c>
      <c r="ED57" s="9">
        <f t="shared" si="37"/>
        <v>77.819762242430556</v>
      </c>
      <c r="EE57" s="5">
        <f t="shared" si="38"/>
        <v>225.6773105030486</v>
      </c>
      <c r="EF57" s="2">
        <f t="shared" si="39"/>
        <v>-34.989710598252834</v>
      </c>
      <c r="EG57" s="7">
        <f t="shared" si="40"/>
        <v>190.68759990479577</v>
      </c>
      <c r="EH57" s="89">
        <f t="shared" si="41"/>
        <v>-80.574142882988667</v>
      </c>
      <c r="EI57" s="16">
        <v>2</v>
      </c>
      <c r="EJ57" s="2" t="s">
        <v>30</v>
      </c>
      <c r="EK57" s="6">
        <v>7</v>
      </c>
      <c r="EL57" s="2" t="s">
        <v>44</v>
      </c>
      <c r="EM57" s="2" t="s">
        <v>66</v>
      </c>
      <c r="EN57" s="3">
        <v>44013</v>
      </c>
      <c r="EO57" s="10"/>
      <c r="EP57" s="2">
        <v>3687.63</v>
      </c>
      <c r="EQ57" s="2"/>
      <c r="ER57" s="2"/>
      <c r="ES57" s="2"/>
      <c r="ET57" s="2">
        <v>-1433.3799999999999</v>
      </c>
      <c r="EU57" s="11">
        <v>3687.63</v>
      </c>
      <c r="EV57" s="12">
        <f t="shared" si="42"/>
        <v>85.199999999999818</v>
      </c>
      <c r="EW57" s="13">
        <f t="shared" si="43"/>
        <v>5.6076229612545117</v>
      </c>
      <c r="EX57" s="9">
        <f t="shared" si="44"/>
        <v>90.807622961254324</v>
      </c>
      <c r="EY57" s="5">
        <f t="shared" si="45"/>
        <v>263.34210658763755</v>
      </c>
      <c r="EZ57" s="2">
        <f t="shared" si="46"/>
        <v>-45.36597497105997</v>
      </c>
      <c r="FA57" s="7">
        <f t="shared" si="47"/>
        <v>217.97613161657756</v>
      </c>
      <c r="FB57" s="32">
        <f t="shared" si="48"/>
        <v>137.40198873358889</v>
      </c>
      <c r="FC57" s="16">
        <v>2</v>
      </c>
      <c r="FD57" s="2" t="s">
        <v>30</v>
      </c>
      <c r="FE57" s="6">
        <v>7</v>
      </c>
      <c r="FF57" s="2" t="s">
        <v>44</v>
      </c>
      <c r="FG57" s="2" t="s">
        <v>66</v>
      </c>
      <c r="FH57" s="3">
        <v>44013</v>
      </c>
      <c r="FI57" s="10">
        <v>1000</v>
      </c>
      <c r="FJ57" s="2">
        <v>3764.1800000000003</v>
      </c>
      <c r="FK57" s="2"/>
      <c r="FL57" s="2"/>
      <c r="FM57" s="2"/>
      <c r="FN57" s="2">
        <v>-1433.3799999999999</v>
      </c>
      <c r="FO57" s="11">
        <v>3764.1800000000003</v>
      </c>
      <c r="FP57" s="12">
        <f t="shared" si="49"/>
        <v>76.550000000000182</v>
      </c>
      <c r="FQ57" s="13">
        <f t="shared" si="50"/>
        <v>9.2180469784949359</v>
      </c>
      <c r="FR57" s="14">
        <f t="shared" si="51"/>
        <v>85.768046978495121</v>
      </c>
      <c r="FS57" s="5">
        <f t="shared" si="52"/>
        <v>261.59254328441011</v>
      </c>
      <c r="FT57" s="2">
        <f t="shared" si="53"/>
        <v>-47.866137982851313</v>
      </c>
      <c r="FU57" s="7">
        <f t="shared" si="54"/>
        <v>213.7264053015588</v>
      </c>
      <c r="FV57" s="32">
        <f t="shared" si="55"/>
        <v>-648.87160596485228</v>
      </c>
      <c r="FW57" s="16">
        <v>2</v>
      </c>
      <c r="FX57" s="2" t="s">
        <v>30</v>
      </c>
      <c r="FY57" s="6">
        <v>7</v>
      </c>
      <c r="FZ57" s="2" t="s">
        <v>44</v>
      </c>
      <c r="GA57" s="2" t="s">
        <v>66</v>
      </c>
      <c r="GB57" s="3">
        <v>44081</v>
      </c>
      <c r="GC57" s="10"/>
      <c r="GD57" s="2">
        <v>3902.89</v>
      </c>
      <c r="GE57" s="2"/>
      <c r="GF57" s="2"/>
      <c r="GG57" s="2"/>
      <c r="GH57" s="2">
        <v>-1433.3799999999999</v>
      </c>
      <c r="GI57" s="11">
        <v>3902.89</v>
      </c>
      <c r="GJ57" s="12">
        <f t="shared" si="56"/>
        <v>138.70999999999958</v>
      </c>
      <c r="GK57" s="13">
        <f t="shared" si="57"/>
        <v>-7.1714472789439476</v>
      </c>
      <c r="GL57" s="14">
        <f t="shared" si="58"/>
        <v>131.53855272105562</v>
      </c>
      <c r="GM57" s="5">
        <f t="shared" si="59"/>
        <v>401.19258579921961</v>
      </c>
      <c r="GN57" s="2">
        <f t="shared" si="60"/>
        <v>-65.682737839000779</v>
      </c>
      <c r="GO57" s="7">
        <f t="shared" si="61"/>
        <v>335.50984796021885</v>
      </c>
      <c r="GP57" s="15">
        <f t="shared" si="62"/>
        <v>-313.36175800463343</v>
      </c>
      <c r="GQ57" s="16">
        <v>2</v>
      </c>
      <c r="GR57" s="2" t="s">
        <v>30</v>
      </c>
    </row>
    <row r="58" spans="17:200" ht="20.100000000000001" customHeight="1" x14ac:dyDescent="0.2">
      <c r="Q58" s="6">
        <v>8</v>
      </c>
      <c r="R58" s="2" t="s">
        <v>45</v>
      </c>
      <c r="S58" s="2" t="s">
        <v>11</v>
      </c>
      <c r="T58" s="3">
        <v>43830</v>
      </c>
      <c r="U58" s="35"/>
      <c r="V58" s="2">
        <v>3284.8</v>
      </c>
      <c r="W58" s="2"/>
      <c r="X58" s="2"/>
      <c r="Y58" s="2"/>
      <c r="Z58" s="2"/>
      <c r="AA58" s="11">
        <v>3284.8</v>
      </c>
      <c r="AB58" s="12">
        <v>19.260000000000218</v>
      </c>
      <c r="AC58" s="13">
        <v>2.3112000000000279</v>
      </c>
      <c r="AD58" s="9">
        <v>21.571200000000246</v>
      </c>
      <c r="AE58" s="5">
        <v>62.556480000000711</v>
      </c>
      <c r="AF58" s="2">
        <v>-6.3633737074024772</v>
      </c>
      <c r="AG58" s="7">
        <v>56.19310629259823</v>
      </c>
      <c r="AH58" s="32">
        <v>-84.146738778760749</v>
      </c>
      <c r="AI58" s="16">
        <v>1</v>
      </c>
      <c r="AJ58" s="2" t="s">
        <v>30</v>
      </c>
      <c r="AK58" s="55">
        <v>8</v>
      </c>
      <c r="AL58" s="56" t="s">
        <v>45</v>
      </c>
      <c r="AM58" s="2" t="s">
        <v>11</v>
      </c>
      <c r="AN58" s="3">
        <v>43861</v>
      </c>
      <c r="AO58" s="35"/>
      <c r="AP58" s="8">
        <v>3310.9500000000003</v>
      </c>
      <c r="AQ58" s="8"/>
      <c r="AR58" s="2"/>
      <c r="AS58" s="2"/>
      <c r="AT58" s="2"/>
      <c r="AU58" s="11">
        <f t="shared" si="7"/>
        <v>3310.9500000000003</v>
      </c>
      <c r="AV58" s="59">
        <f t="shared" si="8"/>
        <v>26.150000000000091</v>
      </c>
      <c r="AW58" s="13">
        <f t="shared" si="9"/>
        <v>3.1380000000000123</v>
      </c>
      <c r="AX58" s="9">
        <f t="shared" si="10"/>
        <v>29.288000000000103</v>
      </c>
      <c r="AY58" s="5">
        <f t="shared" si="11"/>
        <v>84.935200000000293</v>
      </c>
      <c r="AZ58" s="8">
        <f t="shared" si="12"/>
        <v>-9.0636400427832822</v>
      </c>
      <c r="BA58" s="7">
        <f t="shared" si="13"/>
        <v>75.871559957217016</v>
      </c>
      <c r="BB58" s="32">
        <f t="shared" si="14"/>
        <v>-8.275178821543733</v>
      </c>
      <c r="BC58" s="16">
        <v>1</v>
      </c>
      <c r="BD58" s="2" t="s">
        <v>30</v>
      </c>
      <c r="BE58" s="68">
        <v>8</v>
      </c>
      <c r="BF58" s="2" t="s">
        <v>45</v>
      </c>
      <c r="BG58" s="2" t="s">
        <v>11</v>
      </c>
      <c r="BH58" s="3">
        <v>43890</v>
      </c>
      <c r="BI58" s="35"/>
      <c r="BJ58" s="2">
        <v>3311.88</v>
      </c>
      <c r="BK58" s="2"/>
      <c r="BL58" s="2"/>
      <c r="BM58" s="2"/>
      <c r="BN58" s="2"/>
      <c r="BO58" s="11">
        <v>3311.88</v>
      </c>
      <c r="BP58" s="12">
        <f t="shared" si="15"/>
        <v>0.92999999999983629</v>
      </c>
      <c r="BQ58" s="13">
        <f t="shared" si="16"/>
        <v>0.23405438214119345</v>
      </c>
      <c r="BR58" s="9">
        <f t="shared" si="17"/>
        <v>1.1640543821410296</v>
      </c>
      <c r="BS58" s="5">
        <f t="shared" si="18"/>
        <v>3.3757577082089858</v>
      </c>
      <c r="BT58" s="2">
        <f t="shared" si="19"/>
        <v>-0.33230981052073671</v>
      </c>
      <c r="BU58" s="7">
        <f t="shared" si="20"/>
        <v>3.0434478976882491</v>
      </c>
      <c r="BV58" s="15">
        <f t="shared" si="21"/>
        <v>-5.2317309238554834</v>
      </c>
      <c r="BW58" s="16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5"/>
      <c r="CD58" s="2">
        <v>3311.88</v>
      </c>
      <c r="CE58" s="2"/>
      <c r="CF58" s="2"/>
      <c r="CG58" s="2"/>
      <c r="CH58" s="2"/>
      <c r="CI58" s="11">
        <f t="shared" si="22"/>
        <v>3311.88</v>
      </c>
      <c r="CJ58" s="11">
        <f t="shared" si="22"/>
        <v>0.92999999999983629</v>
      </c>
      <c r="CK58" s="11">
        <f t="shared" si="22"/>
        <v>0.23405438214119345</v>
      </c>
      <c r="CL58" s="11">
        <f t="shared" si="23"/>
        <v>1.1640543821410296</v>
      </c>
      <c r="CM58" s="5">
        <f t="shared" si="24"/>
        <v>2.5184224172352754</v>
      </c>
      <c r="CN58" s="8">
        <f t="shared" si="25"/>
        <v>-0.33230981052073677</v>
      </c>
      <c r="CO58" s="10">
        <f t="shared" si="26"/>
        <v>2.1861126067145387</v>
      </c>
      <c r="CP58" s="81">
        <f t="shared" si="27"/>
        <v>-3.0456183171409448</v>
      </c>
      <c r="CQ58" s="16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5"/>
      <c r="DA58" s="88">
        <v>3404.39</v>
      </c>
      <c r="DB58" s="2"/>
      <c r="DC58" s="2"/>
      <c r="DD58" s="2"/>
      <c r="DE58" s="2"/>
      <c r="DF58" s="80">
        <f t="shared" si="28"/>
        <v>3404.39</v>
      </c>
      <c r="DG58" s="12">
        <f t="shared" si="29"/>
        <v>92.509999999999764</v>
      </c>
      <c r="DH58" s="13">
        <f t="shared" si="30"/>
        <v>9.0945499424801906</v>
      </c>
      <c r="DI58" s="9">
        <f t="shared" si="31"/>
        <v>101.60454994247995</v>
      </c>
      <c r="DJ58" s="8">
        <f t="shared" si="32"/>
        <v>294.65319483319183</v>
      </c>
      <c r="DK58" s="5">
        <f t="shared" si="33"/>
        <v>292.13477241595655</v>
      </c>
      <c r="DL58" s="2">
        <f t="shared" si="34"/>
        <v>-36.234785392420534</v>
      </c>
      <c r="DM58" s="7">
        <f t="shared" si="5"/>
        <v>255.89998702353603</v>
      </c>
      <c r="DN58" s="89">
        <f t="shared" si="6"/>
        <v>252.85436870639509</v>
      </c>
      <c r="DO58" s="16">
        <v>1</v>
      </c>
      <c r="DP58" s="2" t="s">
        <v>30</v>
      </c>
      <c r="DQ58" s="6">
        <v>8</v>
      </c>
      <c r="DR58" s="2" t="s">
        <v>45</v>
      </c>
      <c r="DS58" s="2" t="s">
        <v>11</v>
      </c>
      <c r="DT58" s="3">
        <v>43982</v>
      </c>
      <c r="DU58" s="10">
        <v>300</v>
      </c>
      <c r="DV58" s="2">
        <v>3512.36</v>
      </c>
      <c r="DW58" s="2"/>
      <c r="DX58" s="2"/>
      <c r="DY58" s="2"/>
      <c r="DZ58" s="2"/>
      <c r="EA58" s="11">
        <v>3512.36</v>
      </c>
      <c r="EB58" s="12">
        <f t="shared" si="35"/>
        <v>107.97000000000025</v>
      </c>
      <c r="EC58" s="13">
        <f t="shared" si="36"/>
        <v>13.677599961129426</v>
      </c>
      <c r="ED58" s="9">
        <f t="shared" si="37"/>
        <v>121.64759996112969</v>
      </c>
      <c r="EE58" s="5">
        <f t="shared" si="38"/>
        <v>352.77803988727607</v>
      </c>
      <c r="EF58" s="2">
        <f t="shared" si="39"/>
        <v>-54.695802132522928</v>
      </c>
      <c r="EG58" s="7">
        <f t="shared" si="40"/>
        <v>298.08223775475312</v>
      </c>
      <c r="EH58" s="89">
        <f t="shared" si="41"/>
        <v>250.93660646114822</v>
      </c>
      <c r="EI58" s="16">
        <v>1</v>
      </c>
      <c r="EJ58" s="2" t="s">
        <v>30</v>
      </c>
      <c r="EK58" s="6">
        <v>8</v>
      </c>
      <c r="EL58" s="2" t="s">
        <v>45</v>
      </c>
      <c r="EM58" s="2" t="s">
        <v>11</v>
      </c>
      <c r="EN58" s="3">
        <v>44013</v>
      </c>
      <c r="EO58" s="10"/>
      <c r="EP58" s="2">
        <v>3685.04</v>
      </c>
      <c r="EQ58" s="2"/>
      <c r="ER58" s="2"/>
      <c r="ES58" s="2"/>
      <c r="ET58" s="2"/>
      <c r="EU58" s="11">
        <v>3685.04</v>
      </c>
      <c r="EV58" s="12">
        <f t="shared" si="42"/>
        <v>172.67999999999984</v>
      </c>
      <c r="EW58" s="13">
        <f t="shared" si="43"/>
        <v>11.365309072176411</v>
      </c>
      <c r="EX58" s="9">
        <f t="shared" si="44"/>
        <v>184.04530907217625</v>
      </c>
      <c r="EY58" s="5">
        <f t="shared" si="45"/>
        <v>533.73139630931109</v>
      </c>
      <c r="EZ58" s="2">
        <f t="shared" si="46"/>
        <v>-91.945968990641376</v>
      </c>
      <c r="FA58" s="7">
        <f t="shared" si="47"/>
        <v>441.78542731866969</v>
      </c>
      <c r="FB58" s="32">
        <f t="shared" si="48"/>
        <v>692.72203377981793</v>
      </c>
      <c r="FC58" s="16">
        <v>1</v>
      </c>
      <c r="FD58" s="2" t="s">
        <v>30</v>
      </c>
      <c r="FE58" s="6">
        <v>8</v>
      </c>
      <c r="FF58" s="2" t="s">
        <v>45</v>
      </c>
      <c r="FG58" s="2" t="s">
        <v>11</v>
      </c>
      <c r="FH58" s="3">
        <v>44013</v>
      </c>
      <c r="FI58" s="10">
        <v>700</v>
      </c>
      <c r="FJ58" s="2">
        <v>3809.41</v>
      </c>
      <c r="FK58" s="2"/>
      <c r="FL58" s="2"/>
      <c r="FM58" s="2"/>
      <c r="FN58" s="2"/>
      <c r="FO58" s="11">
        <v>3809.41</v>
      </c>
      <c r="FP58" s="12">
        <f t="shared" si="49"/>
        <v>124.36999999999989</v>
      </c>
      <c r="FQ58" s="13">
        <f t="shared" si="50"/>
        <v>14.976466397327387</v>
      </c>
      <c r="FR58" s="14">
        <f t="shared" si="51"/>
        <v>139.34646639732728</v>
      </c>
      <c r="FS58" s="5">
        <f t="shared" si="52"/>
        <v>425.00672251184818</v>
      </c>
      <c r="FT58" s="2">
        <f t="shared" si="53"/>
        <v>-77.767623526155433</v>
      </c>
      <c r="FU58" s="7">
        <f t="shared" si="54"/>
        <v>347.23909898569275</v>
      </c>
      <c r="FV58" s="32">
        <f t="shared" si="55"/>
        <v>339.96113276551068</v>
      </c>
      <c r="FW58" s="16">
        <v>1</v>
      </c>
      <c r="FX58" s="2" t="s">
        <v>30</v>
      </c>
      <c r="FY58" s="6">
        <v>8</v>
      </c>
      <c r="FZ58" s="2" t="s">
        <v>45</v>
      </c>
      <c r="GA58" s="2" t="s">
        <v>11</v>
      </c>
      <c r="GB58" s="3">
        <v>44081</v>
      </c>
      <c r="GC58" s="10">
        <v>340</v>
      </c>
      <c r="GD58" s="2">
        <v>3985.52</v>
      </c>
      <c r="GE58" s="2"/>
      <c r="GF58" s="2"/>
      <c r="GG58" s="2"/>
      <c r="GH58" s="2"/>
      <c r="GI58" s="11">
        <v>3985.52</v>
      </c>
      <c r="GJ58" s="12">
        <f t="shared" si="56"/>
        <v>176.11000000000013</v>
      </c>
      <c r="GK58" s="13">
        <f t="shared" si="57"/>
        <v>-9.1050651019740698</v>
      </c>
      <c r="GL58" s="14">
        <f t="shared" si="58"/>
        <v>167.00493489802605</v>
      </c>
      <c r="GM58" s="5">
        <f t="shared" si="59"/>
        <v>509.36505143897944</v>
      </c>
      <c r="GN58" s="2">
        <f t="shared" si="60"/>
        <v>-83.392595781316942</v>
      </c>
      <c r="GO58" s="7">
        <f t="shared" si="61"/>
        <v>425.97245565766252</v>
      </c>
      <c r="GP58" s="15">
        <f t="shared" si="62"/>
        <v>425.93358842317321</v>
      </c>
      <c r="GQ58" s="16">
        <v>1</v>
      </c>
      <c r="GR58" s="2" t="s">
        <v>30</v>
      </c>
    </row>
    <row r="59" spans="17:200" ht="20.100000000000001" customHeight="1" x14ac:dyDescent="0.2">
      <c r="Q59" s="6">
        <v>9</v>
      </c>
      <c r="R59" s="2" t="s">
        <v>46</v>
      </c>
      <c r="S59" s="2" t="s">
        <v>5</v>
      </c>
      <c r="T59" s="3">
        <v>43830</v>
      </c>
      <c r="U59" s="35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-4.4272693499061688</v>
      </c>
      <c r="AG59" s="7">
        <v>39.095930650094125</v>
      </c>
      <c r="AH59" s="32">
        <v>-42.689237877088793</v>
      </c>
      <c r="AI59" s="16">
        <v>1</v>
      </c>
      <c r="AJ59" s="2" t="s">
        <v>30</v>
      </c>
      <c r="AK59" s="55">
        <v>9</v>
      </c>
      <c r="AL59" s="56" t="s">
        <v>46</v>
      </c>
      <c r="AM59" s="2" t="s">
        <v>5</v>
      </c>
      <c r="AN59" s="3">
        <v>43861</v>
      </c>
      <c r="AO59" s="35"/>
      <c r="AP59" s="8">
        <v>3370.1</v>
      </c>
      <c r="AQ59" s="8"/>
      <c r="AR59" s="2"/>
      <c r="AS59" s="2"/>
      <c r="AT59" s="2"/>
      <c r="AU59" s="11">
        <f t="shared" si="7"/>
        <v>3370.1</v>
      </c>
      <c r="AV59" s="59">
        <f t="shared" si="8"/>
        <v>3.3899999999998727</v>
      </c>
      <c r="AW59" s="13">
        <f t="shared" si="9"/>
        <v>0.4067999999999849</v>
      </c>
      <c r="AX59" s="9">
        <f t="shared" si="10"/>
        <v>3.7967999999998576</v>
      </c>
      <c r="AY59" s="5">
        <f t="shared" si="11"/>
        <v>11.010719999999587</v>
      </c>
      <c r="AZ59" s="8">
        <f t="shared" si="12"/>
        <v>-1.1749804873817999</v>
      </c>
      <c r="BA59" s="7">
        <f t="shared" si="13"/>
        <v>9.8357395126177867</v>
      </c>
      <c r="BB59" s="32">
        <f t="shared" si="14"/>
        <v>-32.853498364471008</v>
      </c>
      <c r="BC59" s="16">
        <v>1</v>
      </c>
      <c r="BD59" s="2" t="s">
        <v>30</v>
      </c>
      <c r="BE59" s="68">
        <v>9</v>
      </c>
      <c r="BF59" s="2" t="s">
        <v>46</v>
      </c>
      <c r="BG59" s="2" t="s">
        <v>5</v>
      </c>
      <c r="BH59" s="3">
        <v>43890</v>
      </c>
      <c r="BI59" s="35"/>
      <c r="BJ59" s="2">
        <v>3390.1</v>
      </c>
      <c r="BK59" s="2"/>
      <c r="BL59" s="2"/>
      <c r="BM59" s="2"/>
      <c r="BN59" s="2"/>
      <c r="BO59" s="11">
        <v>3390.1</v>
      </c>
      <c r="BP59" s="12">
        <f t="shared" si="15"/>
        <v>20</v>
      </c>
      <c r="BQ59" s="13">
        <f t="shared" si="16"/>
        <v>5.033427572929777</v>
      </c>
      <c r="BR59" s="9">
        <f t="shared" si="17"/>
        <v>25.033427572929778</v>
      </c>
      <c r="BS59" s="5">
        <f t="shared" si="18"/>
        <v>72.596939961496361</v>
      </c>
      <c r="BT59" s="2">
        <f t="shared" si="19"/>
        <v>-7.1464475380816195</v>
      </c>
      <c r="BU59" s="7">
        <f t="shared" si="20"/>
        <v>65.450492423414744</v>
      </c>
      <c r="BV59" s="15">
        <f t="shared" si="21"/>
        <v>32.596994058943736</v>
      </c>
      <c r="BW59" s="16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5"/>
      <c r="CD59" s="2">
        <v>3390.1</v>
      </c>
      <c r="CE59" s="2"/>
      <c r="CF59" s="2"/>
      <c r="CG59" s="2"/>
      <c r="CH59" s="2"/>
      <c r="CI59" s="11">
        <f t="shared" si="22"/>
        <v>3390.1</v>
      </c>
      <c r="CJ59" s="11">
        <f t="shared" si="22"/>
        <v>20</v>
      </c>
      <c r="CK59" s="11">
        <f t="shared" si="22"/>
        <v>5.033427572929777</v>
      </c>
      <c r="CL59" s="11">
        <f t="shared" si="23"/>
        <v>25.033427572929778</v>
      </c>
      <c r="CM59" s="5">
        <f t="shared" si="24"/>
        <v>54.159621876036965</v>
      </c>
      <c r="CN59" s="8">
        <f t="shared" si="25"/>
        <v>-7.1464475380816195</v>
      </c>
      <c r="CO59" s="10">
        <f t="shared" si="26"/>
        <v>47.013174337955348</v>
      </c>
      <c r="CP59" s="81">
        <f t="shared" si="27"/>
        <v>79.610168396899084</v>
      </c>
      <c r="CQ59" s="16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5">
        <v>100</v>
      </c>
      <c r="DA59" s="88">
        <v>3446.02</v>
      </c>
      <c r="DB59" s="2"/>
      <c r="DC59" s="2"/>
      <c r="DD59" s="2"/>
      <c r="DE59" s="2"/>
      <c r="DF59" s="80">
        <f t="shared" si="28"/>
        <v>3446.02</v>
      </c>
      <c r="DG59" s="12">
        <f t="shared" si="29"/>
        <v>55.920000000000073</v>
      </c>
      <c r="DH59" s="13">
        <f t="shared" si="30"/>
        <v>5.4974298214624824</v>
      </c>
      <c r="DI59" s="9">
        <f t="shared" si="31"/>
        <v>61.417429821462555</v>
      </c>
      <c r="DJ59" s="8">
        <f t="shared" si="32"/>
        <v>178.1105464822414</v>
      </c>
      <c r="DK59" s="5">
        <f t="shared" si="33"/>
        <v>123.95092460620444</v>
      </c>
      <c r="DL59" s="2">
        <f t="shared" si="34"/>
        <v>-15.374188820983354</v>
      </c>
      <c r="DM59" s="7">
        <f t="shared" si="5"/>
        <v>108.57673578522109</v>
      </c>
      <c r="DN59" s="89">
        <f t="shared" si="6"/>
        <v>88.186904182120173</v>
      </c>
      <c r="DO59" s="16">
        <v>1</v>
      </c>
      <c r="DP59" s="2" t="s">
        <v>30</v>
      </c>
      <c r="DQ59" s="6">
        <v>9</v>
      </c>
      <c r="DR59" s="2" t="s">
        <v>46</v>
      </c>
      <c r="DS59" s="2" t="s">
        <v>5</v>
      </c>
      <c r="DT59" s="3">
        <v>43982</v>
      </c>
      <c r="DU59" s="10">
        <v>100</v>
      </c>
      <c r="DV59" s="2">
        <v>3604.2200000000003</v>
      </c>
      <c r="DW59" s="2"/>
      <c r="DX59" s="2"/>
      <c r="DY59" s="2"/>
      <c r="DZ59" s="2"/>
      <c r="EA59" s="11">
        <v>3604.2200000000003</v>
      </c>
      <c r="EB59" s="12">
        <f t="shared" si="35"/>
        <v>158.20000000000027</v>
      </c>
      <c r="EC59" s="13">
        <f t="shared" si="36"/>
        <v>20.040717920261866</v>
      </c>
      <c r="ED59" s="9">
        <f t="shared" si="37"/>
        <v>178.24071792026214</v>
      </c>
      <c r="EE59" s="5">
        <f t="shared" si="38"/>
        <v>516.89808196876015</v>
      </c>
      <c r="EF59" s="2">
        <f t="shared" si="39"/>
        <v>-80.141482794897854</v>
      </c>
      <c r="EG59" s="7">
        <f t="shared" si="40"/>
        <v>436.7565991738623</v>
      </c>
      <c r="EH59" s="89">
        <f t="shared" si="41"/>
        <v>424.94350335598244</v>
      </c>
      <c r="EI59" s="16">
        <v>1</v>
      </c>
      <c r="EJ59" s="2" t="s">
        <v>30</v>
      </c>
      <c r="EK59" s="6">
        <v>9</v>
      </c>
      <c r="EL59" s="2" t="s">
        <v>46</v>
      </c>
      <c r="EM59" s="2" t="s">
        <v>5</v>
      </c>
      <c r="EN59" s="3">
        <v>44013</v>
      </c>
      <c r="EO59" s="10">
        <v>500</v>
      </c>
      <c r="EP59" s="2">
        <v>3791.03</v>
      </c>
      <c r="EQ59" s="2"/>
      <c r="ER59" s="2"/>
      <c r="ES59" s="2"/>
      <c r="ET59" s="2"/>
      <c r="EU59" s="11">
        <v>3791.03</v>
      </c>
      <c r="EV59" s="12">
        <f t="shared" si="42"/>
        <v>186.80999999999995</v>
      </c>
      <c r="EW59" s="13">
        <f t="shared" si="43"/>
        <v>12.295305697088699</v>
      </c>
      <c r="EX59" s="9">
        <f t="shared" si="44"/>
        <v>199.10530569708865</v>
      </c>
      <c r="EY59" s="5">
        <f t="shared" si="45"/>
        <v>577.40538652155703</v>
      </c>
      <c r="EZ59" s="2">
        <f t="shared" si="46"/>
        <v>-99.469692304503852</v>
      </c>
      <c r="FA59" s="7">
        <f t="shared" si="47"/>
        <v>477.9356942170532</v>
      </c>
      <c r="FB59" s="32">
        <f t="shared" si="48"/>
        <v>402.87919757303564</v>
      </c>
      <c r="FC59" s="16">
        <v>1</v>
      </c>
      <c r="FD59" s="2" t="s">
        <v>30</v>
      </c>
      <c r="FE59" s="6">
        <v>9</v>
      </c>
      <c r="FF59" s="2" t="s">
        <v>46</v>
      </c>
      <c r="FG59" s="2" t="s">
        <v>5</v>
      </c>
      <c r="FH59" s="3">
        <v>44013</v>
      </c>
      <c r="FI59" s="10">
        <v>500</v>
      </c>
      <c r="FJ59" s="2">
        <v>4007.29</v>
      </c>
      <c r="FK59" s="2"/>
      <c r="FL59" s="2"/>
      <c r="FM59" s="2"/>
      <c r="FN59" s="2"/>
      <c r="FO59" s="11">
        <v>4007.29</v>
      </c>
      <c r="FP59" s="12">
        <f t="shared" si="49"/>
        <v>216.25999999999976</v>
      </c>
      <c r="FQ59" s="13">
        <f t="shared" si="50"/>
        <v>26.041735330755166</v>
      </c>
      <c r="FR59" s="14">
        <f t="shared" si="51"/>
        <v>242.30173533075492</v>
      </c>
      <c r="FS59" s="5">
        <f t="shared" si="52"/>
        <v>739.0202927588025</v>
      </c>
      <c r="FT59" s="2">
        <f t="shared" si="53"/>
        <v>-135.22574787944336</v>
      </c>
      <c r="FU59" s="7">
        <f t="shared" si="54"/>
        <v>603.79454487935914</v>
      </c>
      <c r="FV59" s="32">
        <f t="shared" si="55"/>
        <v>506.67374245239478</v>
      </c>
      <c r="FW59" s="16">
        <v>1</v>
      </c>
      <c r="FX59" s="2" t="s">
        <v>30</v>
      </c>
      <c r="FY59" s="6">
        <v>9</v>
      </c>
      <c r="FZ59" s="2" t="s">
        <v>46</v>
      </c>
      <c r="GA59" s="2" t="s">
        <v>5</v>
      </c>
      <c r="GB59" s="3">
        <v>44081</v>
      </c>
      <c r="GC59" s="10">
        <v>600</v>
      </c>
      <c r="GD59" s="2">
        <v>4260.5600000000004</v>
      </c>
      <c r="GE59" s="2"/>
      <c r="GF59" s="2"/>
      <c r="GG59" s="2"/>
      <c r="GH59" s="2"/>
      <c r="GI59" s="11">
        <v>4260.5600000000004</v>
      </c>
      <c r="GJ59" s="12">
        <f t="shared" si="56"/>
        <v>253.27000000000044</v>
      </c>
      <c r="GK59" s="13">
        <f t="shared" si="57"/>
        <v>-13.094315134728154</v>
      </c>
      <c r="GL59" s="14">
        <f t="shared" si="58"/>
        <v>240.17568486527227</v>
      </c>
      <c r="GM59" s="5">
        <f t="shared" si="59"/>
        <v>732.53583883908038</v>
      </c>
      <c r="GN59" s="2">
        <f t="shared" si="60"/>
        <v>-119.92983211364579</v>
      </c>
      <c r="GO59" s="7">
        <f t="shared" si="61"/>
        <v>612.60600672543455</v>
      </c>
      <c r="GP59" s="15">
        <f t="shared" si="62"/>
        <v>519.27974917782933</v>
      </c>
      <c r="GQ59" s="16">
        <v>1</v>
      </c>
      <c r="GR59" s="2" t="s">
        <v>30</v>
      </c>
    </row>
    <row r="60" spans="17:200" ht="20.100000000000001" customHeight="1" x14ac:dyDescent="0.2">
      <c r="Q60" s="6">
        <v>10</v>
      </c>
      <c r="R60" s="2" t="s">
        <v>71</v>
      </c>
      <c r="S60" s="2" t="s">
        <v>72</v>
      </c>
      <c r="T60" s="3">
        <v>43830</v>
      </c>
      <c r="U60" s="35">
        <v>500</v>
      </c>
      <c r="V60" s="2">
        <v>1427.14</v>
      </c>
      <c r="W60" s="2"/>
      <c r="X60" s="2"/>
      <c r="Y60" s="2"/>
      <c r="Z60" s="2">
        <v>301.39999999999998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2">
        <v>-114.95431345041288</v>
      </c>
      <c r="AI60" s="16">
        <v>2</v>
      </c>
      <c r="AJ60" s="2" t="s">
        <v>30</v>
      </c>
      <c r="AK60" s="55">
        <v>10</v>
      </c>
      <c r="AL60" s="56" t="s">
        <v>71</v>
      </c>
      <c r="AM60" s="2" t="s">
        <v>72</v>
      </c>
      <c r="AN60" s="3">
        <v>43861</v>
      </c>
      <c r="AO60" s="35"/>
      <c r="AP60" s="8">
        <v>1427.14</v>
      </c>
      <c r="AQ60" s="8"/>
      <c r="AR60" s="2"/>
      <c r="AS60" s="2"/>
      <c r="AT60" s="2">
        <v>301.39999999999998</v>
      </c>
      <c r="AU60" s="11">
        <f t="shared" si="7"/>
        <v>1427.14</v>
      </c>
      <c r="AV60" s="59">
        <f t="shared" si="8"/>
        <v>0</v>
      </c>
      <c r="AW60" s="13">
        <f t="shared" si="9"/>
        <v>0</v>
      </c>
      <c r="AX60" s="9">
        <f t="shared" si="10"/>
        <v>0</v>
      </c>
      <c r="AY60" s="5">
        <f t="shared" si="11"/>
        <v>0</v>
      </c>
      <c r="AZ60" s="8">
        <f t="shared" si="12"/>
        <v>0</v>
      </c>
      <c r="BA60" s="7">
        <f t="shared" si="13"/>
        <v>0</v>
      </c>
      <c r="BB60" s="32">
        <f t="shared" si="14"/>
        <v>-114.95431345041288</v>
      </c>
      <c r="BC60" s="16">
        <v>2</v>
      </c>
      <c r="BD60" s="2" t="s">
        <v>30</v>
      </c>
      <c r="BE60" s="68">
        <v>10</v>
      </c>
      <c r="BF60" s="2" t="s">
        <v>71</v>
      </c>
      <c r="BG60" s="2" t="s">
        <v>72</v>
      </c>
      <c r="BH60" s="3">
        <v>43890</v>
      </c>
      <c r="BI60" s="35"/>
      <c r="BJ60" s="2">
        <v>1427.14</v>
      </c>
      <c r="BK60" s="2"/>
      <c r="BL60" s="2"/>
      <c r="BM60" s="2"/>
      <c r="BN60" s="2">
        <v>301.39999999999998</v>
      </c>
      <c r="BO60" s="11">
        <v>1427.14</v>
      </c>
      <c r="BP60" s="12">
        <f t="shared" si="15"/>
        <v>0</v>
      </c>
      <c r="BQ60" s="13">
        <f t="shared" si="16"/>
        <v>0</v>
      </c>
      <c r="BR60" s="9">
        <f t="shared" si="17"/>
        <v>0</v>
      </c>
      <c r="BS60" s="5">
        <f t="shared" si="18"/>
        <v>0</v>
      </c>
      <c r="BT60" s="2">
        <f t="shared" si="19"/>
        <v>0</v>
      </c>
      <c r="BU60" s="7">
        <f t="shared" si="20"/>
        <v>0</v>
      </c>
      <c r="BV60" s="15">
        <f t="shared" si="21"/>
        <v>-114.95431345041288</v>
      </c>
      <c r="BW60" s="16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5"/>
      <c r="CD60" s="2">
        <v>1427.14</v>
      </c>
      <c r="CE60" s="2"/>
      <c r="CF60" s="2"/>
      <c r="CG60" s="2"/>
      <c r="CH60" s="2">
        <v>301.39999999999998</v>
      </c>
      <c r="CI60" s="11">
        <f t="shared" si="22"/>
        <v>1427.14</v>
      </c>
      <c r="CJ60" s="11">
        <f t="shared" si="22"/>
        <v>0</v>
      </c>
      <c r="CK60" s="11">
        <f t="shared" si="22"/>
        <v>0</v>
      </c>
      <c r="CL60" s="11">
        <f t="shared" si="23"/>
        <v>0</v>
      </c>
      <c r="CM60" s="5">
        <f t="shared" si="24"/>
        <v>0</v>
      </c>
      <c r="CN60" s="8">
        <f t="shared" si="25"/>
        <v>0</v>
      </c>
      <c r="CO60" s="10">
        <f t="shared" si="26"/>
        <v>0</v>
      </c>
      <c r="CP60" s="81">
        <f t="shared" si="27"/>
        <v>-114.95431345041288</v>
      </c>
      <c r="CQ60" s="16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5"/>
      <c r="DA60" s="88">
        <v>1445.68</v>
      </c>
      <c r="DB60" s="2"/>
      <c r="DC60" s="2"/>
      <c r="DD60" s="2"/>
      <c r="DE60" s="2">
        <v>301.39999999999998</v>
      </c>
      <c r="DF60" s="80">
        <f t="shared" si="28"/>
        <v>1445.68</v>
      </c>
      <c r="DG60" s="12">
        <f t="shared" si="29"/>
        <v>18.539999999999964</v>
      </c>
      <c r="DH60" s="13">
        <f t="shared" si="30"/>
        <v>1.8226457240685638</v>
      </c>
      <c r="DI60" s="9">
        <f t="shared" si="31"/>
        <v>20.362645724068528</v>
      </c>
      <c r="DJ60" s="8">
        <f t="shared" si="32"/>
        <v>59.051672599798728</v>
      </c>
      <c r="DK60" s="5">
        <f t="shared" si="33"/>
        <v>59.051672599798728</v>
      </c>
      <c r="DL60" s="2">
        <f t="shared" si="34"/>
        <v>-7.324443666947448</v>
      </c>
      <c r="DM60" s="7">
        <f t="shared" si="5"/>
        <v>51.727228932851283</v>
      </c>
      <c r="DN60" s="89">
        <f t="shared" si="6"/>
        <v>-63.2270845175616</v>
      </c>
      <c r="DO60" s="16">
        <v>2</v>
      </c>
      <c r="DP60" s="2" t="s">
        <v>30</v>
      </c>
      <c r="DQ60" s="6">
        <v>10</v>
      </c>
      <c r="DR60" s="2" t="s">
        <v>71</v>
      </c>
      <c r="DS60" s="2" t="s">
        <v>72</v>
      </c>
      <c r="DT60" s="3">
        <v>43982</v>
      </c>
      <c r="DU60" s="10"/>
      <c r="DV60" s="2">
        <v>1705.64</v>
      </c>
      <c r="DW60" s="2"/>
      <c r="DX60" s="2"/>
      <c r="DY60" s="2"/>
      <c r="DZ60" s="2">
        <v>301.39999999999998</v>
      </c>
      <c r="EA60" s="11">
        <v>1705.64</v>
      </c>
      <c r="EB60" s="12">
        <f t="shared" si="35"/>
        <v>259.96000000000004</v>
      </c>
      <c r="EC60" s="13">
        <f t="shared" si="36"/>
        <v>32.93163736125959</v>
      </c>
      <c r="ED60" s="9">
        <f t="shared" si="37"/>
        <v>292.89163736125965</v>
      </c>
      <c r="EE60" s="5">
        <f t="shared" si="38"/>
        <v>849.38574834765302</v>
      </c>
      <c r="EF60" s="2">
        <f t="shared" si="39"/>
        <v>-131.69140244855637</v>
      </c>
      <c r="EG60" s="7">
        <f t="shared" si="40"/>
        <v>717.69434589909667</v>
      </c>
      <c r="EH60" s="89">
        <f t="shared" si="41"/>
        <v>654.46726138153508</v>
      </c>
      <c r="EI60" s="16">
        <v>2</v>
      </c>
      <c r="EJ60" s="2" t="s">
        <v>30</v>
      </c>
      <c r="EK60" s="6">
        <v>10</v>
      </c>
      <c r="EL60" s="2" t="s">
        <v>71</v>
      </c>
      <c r="EM60" s="2" t="s">
        <v>72</v>
      </c>
      <c r="EN60" s="3">
        <v>44013</v>
      </c>
      <c r="EO60" s="10">
        <v>1578.15</v>
      </c>
      <c r="EP60" s="2">
        <v>2300.81</v>
      </c>
      <c r="EQ60" s="2"/>
      <c r="ER60" s="2"/>
      <c r="ES60" s="2"/>
      <c r="ET60" s="2">
        <v>301.39999999999998</v>
      </c>
      <c r="EU60" s="11">
        <v>2300.81</v>
      </c>
      <c r="EV60" s="12">
        <f t="shared" si="42"/>
        <v>595.16999999999985</v>
      </c>
      <c r="EW60" s="13">
        <f t="shared" si="43"/>
        <v>39.172405608566358</v>
      </c>
      <c r="EX60" s="9">
        <f t="shared" si="44"/>
        <v>634.3424056085662</v>
      </c>
      <c r="EY60" s="5">
        <f t="shared" si="45"/>
        <v>1839.5929762648418</v>
      </c>
      <c r="EZ60" s="2">
        <f t="shared" si="46"/>
        <v>-316.90689346861279</v>
      </c>
      <c r="FA60" s="7">
        <f t="shared" si="47"/>
        <v>1522.6860827962291</v>
      </c>
      <c r="FB60" s="32">
        <f t="shared" si="48"/>
        <v>599.00334417776401</v>
      </c>
      <c r="FC60" s="16">
        <v>2</v>
      </c>
      <c r="FD60" s="2" t="s">
        <v>30</v>
      </c>
      <c r="FE60" s="6">
        <v>10</v>
      </c>
      <c r="FF60" s="2" t="s">
        <v>71</v>
      </c>
      <c r="FG60" s="2" t="s">
        <v>72</v>
      </c>
      <c r="FH60" s="3">
        <v>44013</v>
      </c>
      <c r="FI60" s="10">
        <v>2200</v>
      </c>
      <c r="FJ60" s="2">
        <v>2840.7400000000002</v>
      </c>
      <c r="FK60" s="2"/>
      <c r="FL60" s="2"/>
      <c r="FM60" s="2"/>
      <c r="FN60" s="2">
        <v>301.39999999999998</v>
      </c>
      <c r="FO60" s="11">
        <v>2840.7400000000002</v>
      </c>
      <c r="FP60" s="12">
        <f t="shared" si="49"/>
        <v>539.93000000000029</v>
      </c>
      <c r="FQ60" s="13">
        <f t="shared" si="50"/>
        <v>65.017636905274486</v>
      </c>
      <c r="FR60" s="14">
        <f t="shared" si="51"/>
        <v>604.94763690527475</v>
      </c>
      <c r="FS60" s="5">
        <f t="shared" si="52"/>
        <v>1845.0902925610878</v>
      </c>
      <c r="FT60" s="2">
        <f t="shared" si="53"/>
        <v>-337.61415912581134</v>
      </c>
      <c r="FU60" s="7">
        <f t="shared" si="54"/>
        <v>1507.4761334352766</v>
      </c>
      <c r="FV60" s="32">
        <f t="shared" si="55"/>
        <v>-93.520522386959328</v>
      </c>
      <c r="FW60" s="16">
        <v>2</v>
      </c>
      <c r="FX60" s="2" t="s">
        <v>30</v>
      </c>
      <c r="FY60" s="6">
        <v>10</v>
      </c>
      <c r="FZ60" s="2" t="s">
        <v>71</v>
      </c>
      <c r="GA60" s="2" t="s">
        <v>72</v>
      </c>
      <c r="GB60" s="3">
        <v>44081</v>
      </c>
      <c r="GC60" s="10">
        <v>-78.150000000000006</v>
      </c>
      <c r="GD60" s="2">
        <v>3501.5</v>
      </c>
      <c r="GE60" s="2"/>
      <c r="GF60" s="2"/>
      <c r="GG60" s="2"/>
      <c r="GH60" s="2">
        <v>301.39999999999998</v>
      </c>
      <c r="GI60" s="11">
        <v>3501.5</v>
      </c>
      <c r="GJ60" s="12">
        <f t="shared" si="56"/>
        <v>660.75999999999976</v>
      </c>
      <c r="GK60" s="13">
        <f t="shared" si="57"/>
        <v>-34.161960233833284</v>
      </c>
      <c r="GL60" s="14">
        <f t="shared" si="58"/>
        <v>626.59803976616649</v>
      </c>
      <c r="GM60" s="5">
        <f t="shared" si="59"/>
        <v>1911.1240212868076</v>
      </c>
      <c r="GN60" s="2">
        <f t="shared" si="60"/>
        <v>-312.88678433060539</v>
      </c>
      <c r="GO60" s="7">
        <f t="shared" si="61"/>
        <v>1598.2372369562022</v>
      </c>
      <c r="GP60" s="15">
        <f t="shared" si="62"/>
        <v>1582.866714569243</v>
      </c>
      <c r="GQ60" s="16">
        <v>2</v>
      </c>
      <c r="GR60" s="2" t="s">
        <v>30</v>
      </c>
    </row>
    <row r="61" spans="17:200" ht="20.100000000000001" customHeight="1" x14ac:dyDescent="0.2">
      <c r="Q61" s="6">
        <v>11</v>
      </c>
      <c r="R61" s="2" t="s">
        <v>47</v>
      </c>
      <c r="S61" s="2" t="s">
        <v>28</v>
      </c>
      <c r="T61" s="3">
        <v>43830</v>
      </c>
      <c r="U61" s="35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547.09999999999854</v>
      </c>
      <c r="AC61" s="13">
        <v>65.651999999999873</v>
      </c>
      <c r="AD61" s="9">
        <v>612.75199999999836</v>
      </c>
      <c r="AE61" s="5">
        <v>1776.9807999999953</v>
      </c>
      <c r="AF61" s="2">
        <v>-180.75813890549568</v>
      </c>
      <c r="AG61" s="7">
        <v>1596.2226610944995</v>
      </c>
      <c r="AH61" s="32">
        <v>1596.2133945476721</v>
      </c>
      <c r="AI61" s="16">
        <v>2</v>
      </c>
      <c r="AJ61" s="2" t="s">
        <v>30</v>
      </c>
      <c r="AK61" s="55">
        <v>11</v>
      </c>
      <c r="AL61" s="56" t="s">
        <v>47</v>
      </c>
      <c r="AM61" s="2" t="s">
        <v>28</v>
      </c>
      <c r="AN61" s="3">
        <v>43861</v>
      </c>
      <c r="AO61" s="35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7"/>
        <v>23299.32</v>
      </c>
      <c r="AV61" s="59">
        <f t="shared" si="8"/>
        <v>483.27000000000044</v>
      </c>
      <c r="AW61" s="13">
        <f t="shared" si="9"/>
        <v>57.992400000000075</v>
      </c>
      <c r="AX61" s="9">
        <f t="shared" si="10"/>
        <v>541.26240000000053</v>
      </c>
      <c r="AY61" s="5">
        <f t="shared" si="11"/>
        <v>1569.6609600000015</v>
      </c>
      <c r="AZ61" s="8">
        <f t="shared" si="12"/>
        <v>-167.50230682508092</v>
      </c>
      <c r="BA61" s="7">
        <f t="shared" si="13"/>
        <v>1402.1586531749206</v>
      </c>
      <c r="BB61" s="32">
        <f t="shared" si="14"/>
        <v>1402.1520477225927</v>
      </c>
      <c r="BC61" s="16">
        <v>2</v>
      </c>
      <c r="BD61" s="2" t="s">
        <v>30</v>
      </c>
      <c r="BE61" s="68">
        <v>11</v>
      </c>
      <c r="BF61" s="2" t="s">
        <v>47</v>
      </c>
      <c r="BG61" s="2" t="s">
        <v>28</v>
      </c>
      <c r="BH61" s="3">
        <v>43890</v>
      </c>
      <c r="BI61" s="35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15"/>
        <v>678.68000000000029</v>
      </c>
      <c r="BQ61" s="13">
        <f t="shared" si="16"/>
        <v>170.80433125979914</v>
      </c>
      <c r="BR61" s="9">
        <f t="shared" si="17"/>
        <v>849.48433125979943</v>
      </c>
      <c r="BS61" s="5">
        <f t="shared" si="18"/>
        <v>2463.5045606534181</v>
      </c>
      <c r="BT61" s="2">
        <f t="shared" si="19"/>
        <v>-242.50755075726173</v>
      </c>
      <c r="BU61" s="7">
        <f t="shared" si="20"/>
        <v>2220.9970098961562</v>
      </c>
      <c r="BV61" s="15">
        <f t="shared" si="21"/>
        <v>2220.989057618749</v>
      </c>
      <c r="BW61" s="16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5">
        <v>2220.9899999999998</v>
      </c>
      <c r="CD61" s="2">
        <v>23978</v>
      </c>
      <c r="CE61" s="2"/>
      <c r="CF61" s="2"/>
      <c r="CG61" s="2"/>
      <c r="CH61" s="2">
        <v>4241.21</v>
      </c>
      <c r="CI61" s="11">
        <f t="shared" si="22"/>
        <v>23978</v>
      </c>
      <c r="CJ61" s="11">
        <f t="shared" si="22"/>
        <v>678.68000000000029</v>
      </c>
      <c r="CK61" s="11">
        <f t="shared" si="22"/>
        <v>170.80433125979914</v>
      </c>
      <c r="CL61" s="11">
        <f t="shared" si="23"/>
        <v>849.48433125979943</v>
      </c>
      <c r="CM61" s="5">
        <f t="shared" si="24"/>
        <v>1837.8526087414389</v>
      </c>
      <c r="CN61" s="8">
        <f t="shared" si="25"/>
        <v>-242.50755075726175</v>
      </c>
      <c r="CO61" s="10">
        <f t="shared" si="26"/>
        <v>1595.3450579841772</v>
      </c>
      <c r="CP61" s="81">
        <f t="shared" si="27"/>
        <v>1595.3441156029264</v>
      </c>
      <c r="CQ61" s="16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5">
        <v>1595.34</v>
      </c>
      <c r="DA61" s="88">
        <v>25118.48</v>
      </c>
      <c r="DB61" s="2"/>
      <c r="DC61" s="2"/>
      <c r="DD61" s="2"/>
      <c r="DE61" s="2">
        <v>4241.21</v>
      </c>
      <c r="DF61" s="80">
        <f t="shared" si="28"/>
        <v>25118.48</v>
      </c>
      <c r="DG61" s="12">
        <f t="shared" si="29"/>
        <v>1140.4799999999996</v>
      </c>
      <c r="DH61" s="13">
        <f t="shared" si="30"/>
        <v>112.11925541454795</v>
      </c>
      <c r="DI61" s="9">
        <f t="shared" si="31"/>
        <v>1252.5992554145475</v>
      </c>
      <c r="DJ61" s="8">
        <f t="shared" si="32"/>
        <v>3632.5378407021876</v>
      </c>
      <c r="DK61" s="5">
        <f t="shared" si="33"/>
        <v>1794.6852319607488</v>
      </c>
      <c r="DL61" s="2">
        <f t="shared" si="34"/>
        <v>-222.60285446078663</v>
      </c>
      <c r="DM61" s="7">
        <f t="shared" si="5"/>
        <v>1572.0823774999621</v>
      </c>
      <c r="DN61" s="89">
        <f t="shared" si="6"/>
        <v>1572.0864931028887</v>
      </c>
      <c r="DO61" s="16">
        <v>2</v>
      </c>
      <c r="DP61" s="2" t="s">
        <v>30</v>
      </c>
      <c r="DQ61" s="6">
        <v>11</v>
      </c>
      <c r="DR61" s="2" t="s">
        <v>47</v>
      </c>
      <c r="DS61" s="2" t="s">
        <v>28</v>
      </c>
      <c r="DT61" s="3">
        <v>43982</v>
      </c>
      <c r="DU61" s="10">
        <v>1572.09</v>
      </c>
      <c r="DV61" s="2">
        <v>25690.11</v>
      </c>
      <c r="DW61" s="2"/>
      <c r="DX61" s="2"/>
      <c r="DY61" s="2"/>
      <c r="DZ61" s="2">
        <v>4241.21</v>
      </c>
      <c r="EA61" s="11">
        <v>25690.11</v>
      </c>
      <c r="EB61" s="12">
        <f t="shared" si="35"/>
        <v>571.63000000000102</v>
      </c>
      <c r="EC61" s="13">
        <f t="shared" si="36"/>
        <v>72.413878538301461</v>
      </c>
      <c r="ED61" s="9">
        <f t="shared" si="37"/>
        <v>644.04387853830247</v>
      </c>
      <c r="EE61" s="5">
        <f t="shared" si="38"/>
        <v>1867.727247761077</v>
      </c>
      <c r="EF61" s="2">
        <f t="shared" si="39"/>
        <v>-289.57822888778418</v>
      </c>
      <c r="EG61" s="7">
        <f t="shared" si="40"/>
        <v>1578.1490188732928</v>
      </c>
      <c r="EH61" s="89">
        <f t="shared" si="41"/>
        <v>1578.1455119761815</v>
      </c>
      <c r="EI61" s="16">
        <v>2</v>
      </c>
      <c r="EJ61" s="2" t="s">
        <v>30</v>
      </c>
      <c r="EK61" s="6">
        <v>11</v>
      </c>
      <c r="EL61" s="2" t="s">
        <v>47</v>
      </c>
      <c r="EM61" s="2" t="s">
        <v>28</v>
      </c>
      <c r="EN61" s="3">
        <v>44013</v>
      </c>
      <c r="EO61" s="10"/>
      <c r="EP61" s="2">
        <v>26069.95</v>
      </c>
      <c r="EQ61" s="2"/>
      <c r="ER61" s="2"/>
      <c r="ES61" s="2"/>
      <c r="ET61" s="2">
        <v>4241.21</v>
      </c>
      <c r="EU61" s="11">
        <v>26069.95</v>
      </c>
      <c r="EV61" s="12">
        <f t="shared" si="42"/>
        <v>379.84000000000015</v>
      </c>
      <c r="EW61" s="13">
        <f t="shared" si="43"/>
        <v>24.999994197217358</v>
      </c>
      <c r="EX61" s="9">
        <f t="shared" si="44"/>
        <v>404.83999419721749</v>
      </c>
      <c r="EY61" s="5">
        <f t="shared" si="45"/>
        <v>1174.0359831719306</v>
      </c>
      <c r="EZ61" s="2">
        <f t="shared" si="46"/>
        <v>-202.2513137676932</v>
      </c>
      <c r="FA61" s="7">
        <f t="shared" si="47"/>
        <v>971.78466940423743</v>
      </c>
      <c r="FB61" s="32">
        <f t="shared" si="48"/>
        <v>2549.9301813804186</v>
      </c>
      <c r="FC61" s="16">
        <v>2</v>
      </c>
      <c r="FD61" s="2" t="s">
        <v>30</v>
      </c>
      <c r="FE61" s="6">
        <v>11</v>
      </c>
      <c r="FF61" s="2" t="s">
        <v>47</v>
      </c>
      <c r="FG61" s="2" t="s">
        <v>28</v>
      </c>
      <c r="FH61" s="3">
        <v>44013</v>
      </c>
      <c r="FI61" s="10">
        <v>971.79</v>
      </c>
      <c r="FJ61" s="2">
        <v>26400.959999999999</v>
      </c>
      <c r="FK61" s="2"/>
      <c r="FL61" s="2"/>
      <c r="FM61" s="2"/>
      <c r="FN61" s="2">
        <v>4241.21</v>
      </c>
      <c r="FO61" s="11">
        <v>26400.959999999999</v>
      </c>
      <c r="FP61" s="12">
        <f t="shared" si="49"/>
        <v>331.0099999999984</v>
      </c>
      <c r="FQ61" s="13">
        <f t="shared" si="50"/>
        <v>39.859774400412633</v>
      </c>
      <c r="FR61" s="14">
        <f t="shared" si="51"/>
        <v>370.86977440041102</v>
      </c>
      <c r="FS61" s="5">
        <f t="shared" si="52"/>
        <v>1131.1528119212535</v>
      </c>
      <c r="FT61" s="2">
        <f t="shared" si="53"/>
        <v>-206.97805791905287</v>
      </c>
      <c r="FU61" s="7">
        <f t="shared" si="54"/>
        <v>924.17475400220064</v>
      </c>
      <c r="FV61" s="32">
        <f t="shared" si="55"/>
        <v>2502.3149353826193</v>
      </c>
      <c r="FW61" s="16">
        <v>2</v>
      </c>
      <c r="FX61" s="2" t="s">
        <v>30</v>
      </c>
      <c r="FY61" s="6">
        <v>11</v>
      </c>
      <c r="FZ61" s="2" t="s">
        <v>47</v>
      </c>
      <c r="GA61" s="2" t="s">
        <v>28</v>
      </c>
      <c r="GB61" s="3">
        <v>44081</v>
      </c>
      <c r="GC61" s="10">
        <v>2502.3200000000002</v>
      </c>
      <c r="GD61" s="2">
        <v>26938.07</v>
      </c>
      <c r="GE61" s="2"/>
      <c r="GF61" s="2"/>
      <c r="GG61" s="2"/>
      <c r="GH61" s="2">
        <v>4241.21</v>
      </c>
      <c r="GI61" s="11">
        <v>26938.07</v>
      </c>
      <c r="GJ61" s="12">
        <f t="shared" si="56"/>
        <v>537.11000000000058</v>
      </c>
      <c r="GK61" s="13">
        <f t="shared" si="57"/>
        <v>-27.769130185232495</v>
      </c>
      <c r="GL61" s="14">
        <f t="shared" si="58"/>
        <v>509.3408698147681</v>
      </c>
      <c r="GM61" s="5">
        <f t="shared" si="59"/>
        <v>1553.4896529350426</v>
      </c>
      <c r="GN61" s="2">
        <f t="shared" si="60"/>
        <v>-254.33534222987427</v>
      </c>
      <c r="GO61" s="7">
        <f t="shared" si="61"/>
        <v>1299.1543107051684</v>
      </c>
      <c r="GP61" s="15">
        <f t="shared" si="62"/>
        <v>1299.1492460877876</v>
      </c>
      <c r="GQ61" s="16">
        <v>2</v>
      </c>
      <c r="GR61" s="2" t="s">
        <v>30</v>
      </c>
    </row>
    <row r="62" spans="17:200" ht="20.100000000000001" customHeight="1" x14ac:dyDescent="0.2">
      <c r="Q62" s="6">
        <v>12</v>
      </c>
      <c r="R62" s="2" t="s">
        <v>48</v>
      </c>
      <c r="S62" s="2" t="s">
        <v>9</v>
      </c>
      <c r="T62" s="3">
        <v>43830</v>
      </c>
      <c r="U62" s="35"/>
      <c r="V62" s="2">
        <v>6114.71</v>
      </c>
      <c r="W62" s="2"/>
      <c r="X62" s="2"/>
      <c r="Y62" s="2"/>
      <c r="Z62" s="2"/>
      <c r="AA62" s="11">
        <v>6114.71</v>
      </c>
      <c r="AB62" s="12">
        <v>68.809999999999491</v>
      </c>
      <c r="AC62" s="13">
        <v>8.2571999999999441</v>
      </c>
      <c r="AD62" s="9">
        <v>77.067199999999431</v>
      </c>
      <c r="AE62" s="5">
        <v>223.49487999999835</v>
      </c>
      <c r="AF62" s="2">
        <v>-22.73435850500292</v>
      </c>
      <c r="AG62" s="7">
        <v>200.76052149499543</v>
      </c>
      <c r="AH62" s="32">
        <v>-1072.5438656888659</v>
      </c>
      <c r="AI62" s="16">
        <v>1</v>
      </c>
      <c r="AJ62" s="2" t="s">
        <v>30</v>
      </c>
      <c r="AK62" s="55">
        <v>12</v>
      </c>
      <c r="AL62" s="56" t="s">
        <v>48</v>
      </c>
      <c r="AM62" s="2" t="s">
        <v>9</v>
      </c>
      <c r="AN62" s="3">
        <v>43861</v>
      </c>
      <c r="AO62" s="35"/>
      <c r="AP62" s="8">
        <v>6203.79</v>
      </c>
      <c r="AQ62" s="8"/>
      <c r="AR62" s="2"/>
      <c r="AS62" s="2"/>
      <c r="AT62" s="2"/>
      <c r="AU62" s="11">
        <f t="shared" si="7"/>
        <v>6203.79</v>
      </c>
      <c r="AV62" s="59">
        <f t="shared" si="8"/>
        <v>89.079999999999927</v>
      </c>
      <c r="AW62" s="13">
        <f t="shared" si="9"/>
        <v>10.689599999999995</v>
      </c>
      <c r="AX62" s="9">
        <f t="shared" si="10"/>
        <v>99.769599999999926</v>
      </c>
      <c r="AY62" s="5">
        <f t="shared" si="11"/>
        <v>289.33183999999977</v>
      </c>
      <c r="AZ62" s="8">
        <f t="shared" si="12"/>
        <v>-30.875298470788962</v>
      </c>
      <c r="BA62" s="7">
        <f t="shared" si="13"/>
        <v>258.45654152921082</v>
      </c>
      <c r="BB62" s="32">
        <f t="shared" si="14"/>
        <v>-814.08732415965505</v>
      </c>
      <c r="BC62" s="16">
        <v>1</v>
      </c>
      <c r="BD62" s="2" t="s">
        <v>30</v>
      </c>
      <c r="BE62" s="68">
        <v>12</v>
      </c>
      <c r="BF62" s="2" t="s">
        <v>48</v>
      </c>
      <c r="BG62" s="2" t="s">
        <v>9</v>
      </c>
      <c r="BH62" s="3">
        <v>43890</v>
      </c>
      <c r="BI62" s="35"/>
      <c r="BJ62" s="2">
        <v>6386.12</v>
      </c>
      <c r="BK62" s="2"/>
      <c r="BL62" s="2"/>
      <c r="BM62" s="2"/>
      <c r="BN62" s="2"/>
      <c r="BO62" s="11">
        <v>6386.12</v>
      </c>
      <c r="BP62" s="12">
        <f t="shared" si="15"/>
        <v>182.32999999999993</v>
      </c>
      <c r="BQ62" s="13">
        <f t="shared" si="16"/>
        <v>45.887242468614296</v>
      </c>
      <c r="BR62" s="9">
        <f t="shared" si="17"/>
        <v>228.21724246861422</v>
      </c>
      <c r="BS62" s="5">
        <f t="shared" si="18"/>
        <v>661.83000315898119</v>
      </c>
      <c r="BT62" s="2">
        <f t="shared" si="19"/>
        <v>-65.150588980921043</v>
      </c>
      <c r="BU62" s="7">
        <f t="shared" si="20"/>
        <v>596.67941417806014</v>
      </c>
      <c r="BV62" s="15">
        <f t="shared" si="21"/>
        <v>-217.40790998159491</v>
      </c>
      <c r="BW62" s="16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5"/>
      <c r="CD62" s="2">
        <v>6386.12</v>
      </c>
      <c r="CE62" s="2"/>
      <c r="CF62" s="2"/>
      <c r="CG62" s="2"/>
      <c r="CH62" s="2"/>
      <c r="CI62" s="11">
        <f t="shared" si="22"/>
        <v>6386.12</v>
      </c>
      <c r="CJ62" s="11">
        <f t="shared" si="22"/>
        <v>182.32999999999993</v>
      </c>
      <c r="CK62" s="11">
        <f t="shared" si="22"/>
        <v>45.887242468614296</v>
      </c>
      <c r="CL62" s="11">
        <f t="shared" si="23"/>
        <v>228.21724246861422</v>
      </c>
      <c r="CM62" s="5">
        <f t="shared" si="24"/>
        <v>493.74619283289076</v>
      </c>
      <c r="CN62" s="8">
        <f t="shared" si="25"/>
        <v>-65.150588980921057</v>
      </c>
      <c r="CO62" s="10">
        <f t="shared" si="26"/>
        <v>428.59560385196971</v>
      </c>
      <c r="CP62" s="81">
        <f t="shared" si="27"/>
        <v>211.1876938703748</v>
      </c>
      <c r="CQ62" s="16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5"/>
      <c r="DA62" s="88">
        <v>6784.9400000000005</v>
      </c>
      <c r="DB62" s="2"/>
      <c r="DC62" s="2"/>
      <c r="DD62" s="2"/>
      <c r="DE62" s="2"/>
      <c r="DF62" s="80">
        <f t="shared" si="28"/>
        <v>6784.9400000000005</v>
      </c>
      <c r="DG62" s="12">
        <f t="shared" si="29"/>
        <v>398.82000000000062</v>
      </c>
      <c r="DH62" s="13">
        <f t="shared" si="30"/>
        <v>39.207527921954004</v>
      </c>
      <c r="DI62" s="9">
        <f t="shared" si="31"/>
        <v>438.02752792195463</v>
      </c>
      <c r="DJ62" s="8">
        <f t="shared" si="32"/>
        <v>1270.2798309736684</v>
      </c>
      <c r="DK62" s="5">
        <f t="shared" si="33"/>
        <v>776.53363814077761</v>
      </c>
      <c r="DL62" s="2">
        <f t="shared" si="34"/>
        <v>-96.316948151461261</v>
      </c>
      <c r="DM62" s="7">
        <f t="shared" si="5"/>
        <v>680.21668998931636</v>
      </c>
      <c r="DN62" s="89">
        <f t="shared" si="6"/>
        <v>891.40438385969117</v>
      </c>
      <c r="DO62" s="16">
        <v>1</v>
      </c>
      <c r="DP62" s="2" t="s">
        <v>30</v>
      </c>
      <c r="DQ62" s="6">
        <v>12</v>
      </c>
      <c r="DR62" s="2" t="s">
        <v>48</v>
      </c>
      <c r="DS62" s="2" t="s">
        <v>9</v>
      </c>
      <c r="DT62" s="3">
        <v>43982</v>
      </c>
      <c r="DU62" s="10">
        <v>2000</v>
      </c>
      <c r="DV62" s="2">
        <v>7051.49</v>
      </c>
      <c r="DW62" s="2"/>
      <c r="DX62" s="2"/>
      <c r="DY62" s="2"/>
      <c r="DZ62" s="2"/>
      <c r="EA62" s="11">
        <v>7051.49</v>
      </c>
      <c r="EB62" s="12">
        <f t="shared" si="35"/>
        <v>266.54999999999927</v>
      </c>
      <c r="EC62" s="13">
        <f t="shared" si="36"/>
        <v>33.76645614188228</v>
      </c>
      <c r="ED62" s="9">
        <f t="shared" si="37"/>
        <v>300.31645614188153</v>
      </c>
      <c r="EE62" s="5">
        <f t="shared" si="38"/>
        <v>870.91772281145643</v>
      </c>
      <c r="EF62" s="2">
        <f t="shared" si="39"/>
        <v>-135.02978659279347</v>
      </c>
      <c r="EG62" s="7">
        <f t="shared" si="40"/>
        <v>735.88793621866296</v>
      </c>
      <c r="EH62" s="89">
        <f t="shared" si="41"/>
        <v>-372.70767992164576</v>
      </c>
      <c r="EI62" s="16">
        <v>1</v>
      </c>
      <c r="EJ62" s="2" t="s">
        <v>30</v>
      </c>
      <c r="EK62" s="6">
        <v>12</v>
      </c>
      <c r="EL62" s="2" t="s">
        <v>48</v>
      </c>
      <c r="EM62" s="2" t="s">
        <v>9</v>
      </c>
      <c r="EN62" s="3">
        <v>44013</v>
      </c>
      <c r="EO62" s="10"/>
      <c r="EP62" s="2">
        <v>7296.21</v>
      </c>
      <c r="EQ62" s="2"/>
      <c r="ER62" s="2"/>
      <c r="ES62" s="2"/>
      <c r="ET62" s="2"/>
      <c r="EU62" s="11">
        <v>7296.21</v>
      </c>
      <c r="EV62" s="12">
        <f t="shared" si="42"/>
        <v>244.72000000000025</v>
      </c>
      <c r="EW62" s="13">
        <f t="shared" si="43"/>
        <v>16.106778064298219</v>
      </c>
      <c r="EX62" s="9">
        <f t="shared" si="44"/>
        <v>260.82677806429848</v>
      </c>
      <c r="EY62" s="5">
        <f t="shared" si="45"/>
        <v>756.39765638646554</v>
      </c>
      <c r="EZ62" s="2">
        <f t="shared" si="46"/>
        <v>-130.30471120795576</v>
      </c>
      <c r="FA62" s="7">
        <f t="shared" si="47"/>
        <v>626.09294517850981</v>
      </c>
      <c r="FB62" s="32">
        <f t="shared" si="48"/>
        <v>253.38526525686402</v>
      </c>
      <c r="FC62" s="16">
        <v>1</v>
      </c>
      <c r="FD62" s="2" t="s">
        <v>30</v>
      </c>
      <c r="FE62" s="6">
        <v>12</v>
      </c>
      <c r="FF62" s="2" t="s">
        <v>48</v>
      </c>
      <c r="FG62" s="2" t="s">
        <v>9</v>
      </c>
      <c r="FH62" s="3">
        <v>44013</v>
      </c>
      <c r="FI62" s="10"/>
      <c r="FJ62" s="2">
        <v>7567.56</v>
      </c>
      <c r="FK62" s="2"/>
      <c r="FL62" s="2"/>
      <c r="FM62" s="2"/>
      <c r="FN62" s="2"/>
      <c r="FO62" s="11">
        <v>7567.56</v>
      </c>
      <c r="FP62" s="12">
        <f t="shared" si="49"/>
        <v>271.35000000000036</v>
      </c>
      <c r="FQ62" s="13">
        <f t="shared" si="50"/>
        <v>32.675598270602201</v>
      </c>
      <c r="FR62" s="14">
        <f t="shared" si="51"/>
        <v>304.02559827060259</v>
      </c>
      <c r="FS62" s="5">
        <f t="shared" si="52"/>
        <v>927.27807472533789</v>
      </c>
      <c r="FT62" s="2">
        <f t="shared" si="53"/>
        <v>-169.67310962307891</v>
      </c>
      <c r="FU62" s="7">
        <f t="shared" si="54"/>
        <v>757.60496510225903</v>
      </c>
      <c r="FV62" s="32">
        <f t="shared" si="55"/>
        <v>1010.9902303591231</v>
      </c>
      <c r="FW62" s="16">
        <v>1</v>
      </c>
      <c r="FX62" s="2" t="s">
        <v>30</v>
      </c>
      <c r="FY62" s="6">
        <v>12</v>
      </c>
      <c r="FZ62" s="2" t="s">
        <v>48</v>
      </c>
      <c r="GA62" s="2" t="s">
        <v>9</v>
      </c>
      <c r="GB62" s="3">
        <v>44081</v>
      </c>
      <c r="GC62" s="10">
        <v>3000</v>
      </c>
      <c r="GD62" s="2">
        <v>7902.52</v>
      </c>
      <c r="GE62" s="2"/>
      <c r="GF62" s="2"/>
      <c r="GG62" s="2"/>
      <c r="GH62" s="2"/>
      <c r="GI62" s="11">
        <v>7902.52</v>
      </c>
      <c r="GJ62" s="12">
        <f t="shared" si="56"/>
        <v>334.96000000000004</v>
      </c>
      <c r="GK62" s="13">
        <f t="shared" si="57"/>
        <v>-17.317770748720871</v>
      </c>
      <c r="GL62" s="14">
        <f t="shared" si="58"/>
        <v>317.64222925127916</v>
      </c>
      <c r="GM62" s="5">
        <f t="shared" si="59"/>
        <v>968.80879921640144</v>
      </c>
      <c r="GN62" s="2">
        <f t="shared" si="60"/>
        <v>-158.61213947481633</v>
      </c>
      <c r="GO62" s="7">
        <f t="shared" si="61"/>
        <v>810.19665974158511</v>
      </c>
      <c r="GP62" s="15">
        <f t="shared" si="62"/>
        <v>-1178.8131098992919</v>
      </c>
      <c r="GQ62" s="16">
        <v>1</v>
      </c>
      <c r="GR62" s="2" t="s">
        <v>30</v>
      </c>
    </row>
    <row r="63" spans="17:200" ht="20.100000000000001" customHeight="1" x14ac:dyDescent="0.2">
      <c r="Q63" s="6">
        <v>13</v>
      </c>
      <c r="R63" s="2" t="s">
        <v>49</v>
      </c>
      <c r="S63" s="2" t="s">
        <v>8</v>
      </c>
      <c r="T63" s="3">
        <v>43830</v>
      </c>
      <c r="U63" s="35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602.22999999999593</v>
      </c>
      <c r="AC63" s="13">
        <v>72.267599999999561</v>
      </c>
      <c r="AD63" s="9">
        <v>674.49759999999549</v>
      </c>
      <c r="AE63" s="5">
        <v>1956.0430399999868</v>
      </c>
      <c r="AF63" s="2">
        <v>-198.97271795477283</v>
      </c>
      <c r="AG63" s="7">
        <v>1757.070322045214</v>
      </c>
      <c r="AH63" s="32">
        <v>-1104.9958816567425</v>
      </c>
      <c r="AI63" s="16">
        <v>1</v>
      </c>
      <c r="AJ63" s="2" t="s">
        <v>30</v>
      </c>
      <c r="AK63" s="55">
        <v>13</v>
      </c>
      <c r="AL63" s="56" t="s">
        <v>49</v>
      </c>
      <c r="AM63" s="2" t="s">
        <v>8</v>
      </c>
      <c r="AN63" s="3">
        <v>43861</v>
      </c>
      <c r="AO63" s="35"/>
      <c r="AP63" s="8">
        <v>34087.18</v>
      </c>
      <c r="AQ63" s="8"/>
      <c r="AR63" s="2"/>
      <c r="AS63" s="2"/>
      <c r="AT63" s="2"/>
      <c r="AU63" s="11">
        <f t="shared" si="7"/>
        <v>34087.18</v>
      </c>
      <c r="AV63" s="59">
        <f t="shared" si="8"/>
        <v>665.86000000000058</v>
      </c>
      <c r="AW63" s="13">
        <f t="shared" si="9"/>
        <v>79.903200000000098</v>
      </c>
      <c r="AX63" s="9">
        <f t="shared" si="10"/>
        <v>745.76320000000067</v>
      </c>
      <c r="AY63" s="5">
        <f t="shared" si="11"/>
        <v>2162.7132800000018</v>
      </c>
      <c r="AZ63" s="8">
        <f t="shared" si="12"/>
        <v>-230.78835024426999</v>
      </c>
      <c r="BA63" s="7">
        <f t="shared" si="13"/>
        <v>1931.9249297557317</v>
      </c>
      <c r="BB63" s="32">
        <f t="shared" si="14"/>
        <v>826.92904809898914</v>
      </c>
      <c r="BC63" s="16">
        <v>1</v>
      </c>
      <c r="BD63" s="2" t="s">
        <v>30</v>
      </c>
      <c r="BE63" s="68">
        <v>13</v>
      </c>
      <c r="BF63" s="2" t="s">
        <v>49</v>
      </c>
      <c r="BG63" s="2" t="s">
        <v>8</v>
      </c>
      <c r="BH63" s="3">
        <v>43890</v>
      </c>
      <c r="BI63" s="35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15"/>
        <v>597.98999999999796</v>
      </c>
      <c r="BQ63" s="13">
        <f t="shared" si="16"/>
        <v>150.49696771681337</v>
      </c>
      <c r="BR63" s="9">
        <f t="shared" si="17"/>
        <v>748.48696771681136</v>
      </c>
      <c r="BS63" s="5">
        <f t="shared" si="18"/>
        <v>2170.6122063787529</v>
      </c>
      <c r="BT63" s="2">
        <f t="shared" si="19"/>
        <v>-213.67520816487064</v>
      </c>
      <c r="BU63" s="7">
        <f t="shared" si="20"/>
        <v>1956.9369982138824</v>
      </c>
      <c r="BV63" s="15">
        <f t="shared" si="21"/>
        <v>-216.13395368712827</v>
      </c>
      <c r="BW63" s="16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5"/>
      <c r="CD63" s="2">
        <v>34685.17</v>
      </c>
      <c r="CE63" s="2"/>
      <c r="CF63" s="2"/>
      <c r="CG63" s="2"/>
      <c r="CH63" s="2"/>
      <c r="CI63" s="11">
        <f t="shared" si="22"/>
        <v>34685.17</v>
      </c>
      <c r="CJ63" s="11">
        <f t="shared" si="22"/>
        <v>597.98999999999796</v>
      </c>
      <c r="CK63" s="11">
        <f t="shared" si="22"/>
        <v>150.49696771681337</v>
      </c>
      <c r="CL63" s="11">
        <f t="shared" si="23"/>
        <v>748.48696771681136</v>
      </c>
      <c r="CM63" s="5">
        <f t="shared" si="24"/>
        <v>1619.3456142825617</v>
      </c>
      <c r="CN63" s="8">
        <f t="shared" si="25"/>
        <v>-213.67520816487064</v>
      </c>
      <c r="CO63" s="10">
        <f t="shared" si="26"/>
        <v>1405.6704061176911</v>
      </c>
      <c r="CP63" s="81">
        <f t="shared" si="27"/>
        <v>1189.5364524305628</v>
      </c>
      <c r="CQ63" s="16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5">
        <v>3000</v>
      </c>
      <c r="DA63" s="88">
        <v>35704.020000000004</v>
      </c>
      <c r="DB63" s="2"/>
      <c r="DC63" s="2"/>
      <c r="DD63" s="2"/>
      <c r="DE63" s="2"/>
      <c r="DF63" s="80">
        <f t="shared" si="28"/>
        <v>35704.020000000004</v>
      </c>
      <c r="DG63" s="12">
        <f t="shared" si="29"/>
        <v>1018.8500000000058</v>
      </c>
      <c r="DH63" s="13">
        <f t="shared" si="30"/>
        <v>100.16195231754426</v>
      </c>
      <c r="DI63" s="9">
        <f t="shared" si="31"/>
        <v>1119.0119523175501</v>
      </c>
      <c r="DJ63" s="8">
        <f t="shared" si="32"/>
        <v>3245.1346617208951</v>
      </c>
      <c r="DK63" s="5">
        <f t="shared" si="33"/>
        <v>1625.7890474383335</v>
      </c>
      <c r="DL63" s="2">
        <f t="shared" si="34"/>
        <v>-201.6539035736443</v>
      </c>
      <c r="DM63" s="7">
        <f t="shared" si="5"/>
        <v>1424.1351438646891</v>
      </c>
      <c r="DN63" s="89">
        <f t="shared" si="6"/>
        <v>-386.3284037047481</v>
      </c>
      <c r="DO63" s="16">
        <v>1</v>
      </c>
      <c r="DP63" s="2" t="s">
        <v>30</v>
      </c>
      <c r="DQ63" s="6">
        <v>13</v>
      </c>
      <c r="DR63" s="2" t="s">
        <v>49</v>
      </c>
      <c r="DS63" s="2" t="s">
        <v>8</v>
      </c>
      <c r="DT63" s="3">
        <v>43982</v>
      </c>
      <c r="DU63" s="10"/>
      <c r="DV63" s="2">
        <v>36226.020000000004</v>
      </c>
      <c r="DW63" s="2"/>
      <c r="DX63" s="2"/>
      <c r="DY63" s="2"/>
      <c r="DZ63" s="2"/>
      <c r="EA63" s="11">
        <v>36226.020000000004</v>
      </c>
      <c r="EB63" s="12">
        <f t="shared" si="35"/>
        <v>522</v>
      </c>
      <c r="EC63" s="13">
        <f t="shared" si="36"/>
        <v>66.126768358891766</v>
      </c>
      <c r="ED63" s="9">
        <f t="shared" si="37"/>
        <v>588.12676835889181</v>
      </c>
      <c r="EE63" s="5">
        <f t="shared" si="38"/>
        <v>1705.5676282407862</v>
      </c>
      <c r="EF63" s="2">
        <f t="shared" si="39"/>
        <v>-264.4364982233667</v>
      </c>
      <c r="EG63" s="7">
        <f t="shared" si="40"/>
        <v>1441.1311300174195</v>
      </c>
      <c r="EH63" s="89">
        <f t="shared" si="41"/>
        <v>1054.8027263126714</v>
      </c>
      <c r="EI63" s="16">
        <v>1</v>
      </c>
      <c r="EJ63" s="2" t="s">
        <v>30</v>
      </c>
      <c r="EK63" s="6">
        <v>13</v>
      </c>
      <c r="EL63" s="2" t="s">
        <v>49</v>
      </c>
      <c r="EM63" s="2" t="s">
        <v>8</v>
      </c>
      <c r="EN63" s="3">
        <v>44013</v>
      </c>
      <c r="EO63" s="10">
        <v>3000</v>
      </c>
      <c r="EP63" s="2">
        <v>36726</v>
      </c>
      <c r="EQ63" s="2"/>
      <c r="ER63" s="2"/>
      <c r="ES63" s="2"/>
      <c r="ET63" s="2"/>
      <c r="EU63" s="11">
        <v>36726</v>
      </c>
      <c r="EV63" s="12">
        <f t="shared" si="42"/>
        <v>499.97999999999593</v>
      </c>
      <c r="EW63" s="13">
        <f t="shared" si="43"/>
        <v>32.907269109953212</v>
      </c>
      <c r="EX63" s="9">
        <f t="shared" si="44"/>
        <v>532.8872691099491</v>
      </c>
      <c r="EY63" s="5">
        <f t="shared" si="45"/>
        <v>1545.3730804188524</v>
      </c>
      <c r="EZ63" s="2">
        <f t="shared" si="46"/>
        <v>-266.22159819284536</v>
      </c>
      <c r="FA63" s="7">
        <f t="shared" si="47"/>
        <v>1279.1514822260069</v>
      </c>
      <c r="FB63" s="32">
        <f t="shared" si="48"/>
        <v>-666.04579146132153</v>
      </c>
      <c r="FC63" s="16">
        <v>1</v>
      </c>
      <c r="FD63" s="2" t="s">
        <v>30</v>
      </c>
      <c r="FE63" s="6">
        <v>13</v>
      </c>
      <c r="FF63" s="2" t="s">
        <v>49</v>
      </c>
      <c r="FG63" s="2" t="s">
        <v>8</v>
      </c>
      <c r="FH63" s="3">
        <v>44013</v>
      </c>
      <c r="FI63" s="10"/>
      <c r="FJ63" s="2">
        <v>37192.620000000003</v>
      </c>
      <c r="FK63" s="2"/>
      <c r="FL63" s="2"/>
      <c r="FM63" s="2"/>
      <c r="FN63" s="2"/>
      <c r="FO63" s="11">
        <v>37192.620000000003</v>
      </c>
      <c r="FP63" s="12">
        <f t="shared" si="49"/>
        <v>466.62000000000262</v>
      </c>
      <c r="FQ63" s="13">
        <f t="shared" si="50"/>
        <v>56.189746324040776</v>
      </c>
      <c r="FR63" s="14">
        <f t="shared" si="51"/>
        <v>522.80974632404343</v>
      </c>
      <c r="FS63" s="5">
        <f t="shared" si="52"/>
        <v>1594.5697262883323</v>
      </c>
      <c r="FT63" s="2">
        <f t="shared" si="53"/>
        <v>-291.77396872055061</v>
      </c>
      <c r="FU63" s="7">
        <f t="shared" si="54"/>
        <v>1302.7957575677817</v>
      </c>
      <c r="FV63" s="32">
        <f t="shared" si="55"/>
        <v>636.74996610646019</v>
      </c>
      <c r="FW63" s="16">
        <v>1</v>
      </c>
      <c r="FX63" s="2" t="s">
        <v>30</v>
      </c>
      <c r="FY63" s="6">
        <v>13</v>
      </c>
      <c r="FZ63" s="2" t="s">
        <v>49</v>
      </c>
      <c r="GA63" s="2" t="s">
        <v>8</v>
      </c>
      <c r="GB63" s="3">
        <v>44081</v>
      </c>
      <c r="GC63" s="10">
        <v>2000</v>
      </c>
      <c r="GD63" s="2">
        <v>37744.07</v>
      </c>
      <c r="GE63" s="2"/>
      <c r="GF63" s="2"/>
      <c r="GG63" s="2"/>
      <c r="GH63" s="2"/>
      <c r="GI63" s="11">
        <v>37744.07</v>
      </c>
      <c r="GJ63" s="12">
        <f t="shared" si="56"/>
        <v>551.44999999999709</v>
      </c>
      <c r="GK63" s="13">
        <f t="shared" si="57"/>
        <v>-28.510522687431553</v>
      </c>
      <c r="GL63" s="14">
        <f t="shared" si="58"/>
        <v>522.93947731256549</v>
      </c>
      <c r="GM63" s="5">
        <f t="shared" si="59"/>
        <v>1594.9654058033245</v>
      </c>
      <c r="GN63" s="2">
        <f t="shared" si="60"/>
        <v>-261.12569952647175</v>
      </c>
      <c r="GO63" s="7">
        <f t="shared" si="61"/>
        <v>1333.8397062768527</v>
      </c>
      <c r="GP63" s="15">
        <f t="shared" si="62"/>
        <v>-29.410327616687027</v>
      </c>
      <c r="GQ63" s="16">
        <v>1</v>
      </c>
      <c r="GR63" s="2" t="s">
        <v>30</v>
      </c>
    </row>
    <row r="64" spans="17:200" ht="20.100000000000001" customHeight="1" x14ac:dyDescent="0.2">
      <c r="Q64" s="6">
        <v>14</v>
      </c>
      <c r="R64" s="2" t="s">
        <v>50</v>
      </c>
      <c r="S64" s="2" t="s">
        <v>13</v>
      </c>
      <c r="T64" s="3">
        <v>43830</v>
      </c>
      <c r="U64" s="35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1.5623999999999989</v>
      </c>
      <c r="AD64" s="9">
        <v>14.58239999999998</v>
      </c>
      <c r="AE64" s="5">
        <v>42.288959999999939</v>
      </c>
      <c r="AF64" s="2">
        <v>-4.3017199205804362</v>
      </c>
      <c r="AG64" s="7">
        <v>37.9872400794195</v>
      </c>
      <c r="AH64" s="32">
        <v>-318.96417743080031</v>
      </c>
      <c r="AI64" s="16">
        <v>1</v>
      </c>
      <c r="AJ64" s="2" t="s">
        <v>30</v>
      </c>
      <c r="AK64" s="55">
        <v>14</v>
      </c>
      <c r="AL64" s="56" t="s">
        <v>50</v>
      </c>
      <c r="AM64" s="2" t="s">
        <v>13</v>
      </c>
      <c r="AN64" s="3">
        <v>43861</v>
      </c>
      <c r="AO64" s="35"/>
      <c r="AP64" s="8">
        <v>2116.9299999999998</v>
      </c>
      <c r="AQ64" s="8"/>
      <c r="AR64" s="2"/>
      <c r="AS64" s="2"/>
      <c r="AT64" s="2"/>
      <c r="AU64" s="11">
        <f t="shared" si="7"/>
        <v>2116.9299999999998</v>
      </c>
      <c r="AV64" s="59">
        <f t="shared" si="8"/>
        <v>0.51999999999998181</v>
      </c>
      <c r="AW64" s="13">
        <f t="shared" si="9"/>
        <v>6.2399999999997846E-2</v>
      </c>
      <c r="AX64" s="9">
        <f t="shared" si="10"/>
        <v>0.5823999999999796</v>
      </c>
      <c r="AY64" s="5">
        <f t="shared" si="11"/>
        <v>1.6889599999999407</v>
      </c>
      <c r="AZ64" s="8">
        <f t="shared" si="12"/>
        <v>-0.18023299511461283</v>
      </c>
      <c r="BA64" s="7">
        <f t="shared" si="13"/>
        <v>1.5087270048853278</v>
      </c>
      <c r="BB64" s="32">
        <f t="shared" si="14"/>
        <v>-317.45545042591499</v>
      </c>
      <c r="BC64" s="16">
        <v>1</v>
      </c>
      <c r="BD64" s="2" t="s">
        <v>30</v>
      </c>
      <c r="BE64" s="68">
        <v>14</v>
      </c>
      <c r="BF64" s="2" t="s">
        <v>50</v>
      </c>
      <c r="BG64" s="2" t="s">
        <v>13</v>
      </c>
      <c r="BH64" s="3">
        <v>43890</v>
      </c>
      <c r="BI64" s="35"/>
      <c r="BJ64" s="2">
        <v>2121.31</v>
      </c>
      <c r="BK64" s="2"/>
      <c r="BL64" s="2"/>
      <c r="BM64" s="2"/>
      <c r="BN64" s="2"/>
      <c r="BO64" s="11">
        <v>2121.31</v>
      </c>
      <c r="BP64" s="12">
        <f t="shared" si="15"/>
        <v>4.3800000000001091</v>
      </c>
      <c r="BQ64" s="13">
        <f t="shared" si="16"/>
        <v>1.1023206384716486</v>
      </c>
      <c r="BR64" s="9">
        <f t="shared" si="17"/>
        <v>5.4823206384717578</v>
      </c>
      <c r="BS64" s="5">
        <f t="shared" si="18"/>
        <v>15.898729851568097</v>
      </c>
      <c r="BT64" s="2">
        <f t="shared" si="19"/>
        <v>-1.5650720108399134</v>
      </c>
      <c r="BU64" s="7">
        <f t="shared" si="20"/>
        <v>14.333657840728184</v>
      </c>
      <c r="BV64" s="15">
        <f t="shared" si="21"/>
        <v>-303.12179258518682</v>
      </c>
      <c r="BW64" s="16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5"/>
      <c r="CD64" s="2">
        <v>2121.31</v>
      </c>
      <c r="CE64" s="2"/>
      <c r="CF64" s="2"/>
      <c r="CG64" s="2"/>
      <c r="CH64" s="2"/>
      <c r="CI64" s="11">
        <f t="shared" si="22"/>
        <v>2121.31</v>
      </c>
      <c r="CJ64" s="11">
        <f t="shared" si="22"/>
        <v>4.3800000000001091</v>
      </c>
      <c r="CK64" s="11">
        <f t="shared" si="22"/>
        <v>1.1023206384716486</v>
      </c>
      <c r="CL64" s="11">
        <f t="shared" si="23"/>
        <v>5.4823206384717578</v>
      </c>
      <c r="CM64" s="5">
        <f t="shared" si="24"/>
        <v>11.860957190852391</v>
      </c>
      <c r="CN64" s="8">
        <f t="shared" si="25"/>
        <v>-1.5650720108399137</v>
      </c>
      <c r="CO64" s="10">
        <f t="shared" si="26"/>
        <v>10.295885180012476</v>
      </c>
      <c r="CP64" s="81">
        <f t="shared" si="27"/>
        <v>-292.82590740517435</v>
      </c>
      <c r="CQ64" s="16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5"/>
      <c r="DA64" s="88">
        <v>2155.69</v>
      </c>
      <c r="DB64" s="2"/>
      <c r="DC64" s="2"/>
      <c r="DD64" s="2"/>
      <c r="DE64" s="2"/>
      <c r="DF64" s="80">
        <f t="shared" si="28"/>
        <v>2155.69</v>
      </c>
      <c r="DG64" s="12">
        <f t="shared" si="29"/>
        <v>34.380000000000109</v>
      </c>
      <c r="DH64" s="13">
        <f t="shared" si="30"/>
        <v>3.379857604826189</v>
      </c>
      <c r="DI64" s="9">
        <f t="shared" si="31"/>
        <v>37.759857604826301</v>
      </c>
      <c r="DJ64" s="8">
        <f t="shared" si="32"/>
        <v>109.50358705399627</v>
      </c>
      <c r="DK64" s="5">
        <f t="shared" si="33"/>
        <v>97.642629863143881</v>
      </c>
      <c r="DL64" s="2">
        <f t="shared" si="34"/>
        <v>-12.1110530902665</v>
      </c>
      <c r="DM64" s="7">
        <f t="shared" si="5"/>
        <v>85.531576772877386</v>
      </c>
      <c r="DN64" s="89">
        <f t="shared" si="6"/>
        <v>-207.29433063229698</v>
      </c>
      <c r="DO64" s="16">
        <v>1</v>
      </c>
      <c r="DP64" s="2" t="s">
        <v>30</v>
      </c>
      <c r="DQ64" s="6">
        <v>14</v>
      </c>
      <c r="DR64" s="2" t="s">
        <v>50</v>
      </c>
      <c r="DS64" s="2" t="s">
        <v>13</v>
      </c>
      <c r="DT64" s="3">
        <v>43982</v>
      </c>
      <c r="DU64" s="10"/>
      <c r="DV64" s="2">
        <v>2194.14</v>
      </c>
      <c r="DW64" s="2"/>
      <c r="DX64" s="2"/>
      <c r="DY64" s="2"/>
      <c r="DZ64" s="2"/>
      <c r="EA64" s="11">
        <v>2194.14</v>
      </c>
      <c r="EB64" s="12">
        <f t="shared" si="35"/>
        <v>38.449999999999818</v>
      </c>
      <c r="EC64" s="13">
        <f t="shared" si="36"/>
        <v>4.8708318839068507</v>
      </c>
      <c r="ED64" s="9">
        <f t="shared" si="37"/>
        <v>43.320831883906671</v>
      </c>
      <c r="EE64" s="5">
        <f t="shared" si="38"/>
        <v>125.63041246332934</v>
      </c>
      <c r="EF64" s="2">
        <f t="shared" si="39"/>
        <v>-19.478129035801533</v>
      </c>
      <c r="EG64" s="7">
        <f t="shared" si="40"/>
        <v>106.15228342752781</v>
      </c>
      <c r="EH64" s="89">
        <f t="shared" si="41"/>
        <v>-101.14204720476917</v>
      </c>
      <c r="EI64" s="16">
        <v>1</v>
      </c>
      <c r="EJ64" s="2" t="s">
        <v>30</v>
      </c>
      <c r="EK64" s="6">
        <v>14</v>
      </c>
      <c r="EL64" s="2" t="s">
        <v>50</v>
      </c>
      <c r="EM64" s="2" t="s">
        <v>13</v>
      </c>
      <c r="EN64" s="3">
        <v>44013</v>
      </c>
      <c r="EO64" s="10"/>
      <c r="EP64" s="2">
        <v>2227.3200000000002</v>
      </c>
      <c r="EQ64" s="2"/>
      <c r="ER64" s="2"/>
      <c r="ES64" s="2"/>
      <c r="ET64" s="2"/>
      <c r="EU64" s="11">
        <v>2227.3200000000002</v>
      </c>
      <c r="EV64" s="12">
        <f t="shared" si="42"/>
        <v>33.180000000000291</v>
      </c>
      <c r="EW64" s="13">
        <f t="shared" si="43"/>
        <v>2.1838137306857597</v>
      </c>
      <c r="EX64" s="9">
        <f t="shared" si="44"/>
        <v>35.363813730686047</v>
      </c>
      <c r="EY64" s="5">
        <f t="shared" si="45"/>
        <v>102.55505981898953</v>
      </c>
      <c r="EZ64" s="2">
        <f t="shared" si="46"/>
        <v>-17.667171942955235</v>
      </c>
      <c r="FA64" s="7">
        <f t="shared" si="47"/>
        <v>84.887887876034299</v>
      </c>
      <c r="FB64" s="32">
        <f t="shared" si="48"/>
        <v>-16.254159328734872</v>
      </c>
      <c r="FC64" s="16">
        <v>1</v>
      </c>
      <c r="FD64" s="2" t="s">
        <v>30</v>
      </c>
      <c r="FE64" s="6">
        <v>14</v>
      </c>
      <c r="FF64" s="2" t="s">
        <v>50</v>
      </c>
      <c r="FG64" s="2" t="s">
        <v>13</v>
      </c>
      <c r="FH64" s="3">
        <v>44013</v>
      </c>
      <c r="FI64" s="10">
        <v>1000</v>
      </c>
      <c r="FJ64" s="2">
        <v>2305.02</v>
      </c>
      <c r="FK64" s="2"/>
      <c r="FL64" s="2"/>
      <c r="FM64" s="2"/>
      <c r="FN64" s="2"/>
      <c r="FO64" s="11">
        <v>2305.02</v>
      </c>
      <c r="FP64" s="12">
        <f t="shared" si="49"/>
        <v>77.699999999999818</v>
      </c>
      <c r="FQ64" s="13">
        <f t="shared" si="50"/>
        <v>9.3565284157942941</v>
      </c>
      <c r="FR64" s="14">
        <f t="shared" si="51"/>
        <v>87.056528415794105</v>
      </c>
      <c r="FS64" s="5">
        <f t="shared" si="52"/>
        <v>265.52241166817203</v>
      </c>
      <c r="FT64" s="2">
        <f t="shared" si="53"/>
        <v>-48.585224314402737</v>
      </c>
      <c r="FU64" s="7">
        <f t="shared" si="54"/>
        <v>216.93718735376927</v>
      </c>
      <c r="FV64" s="32">
        <f t="shared" si="55"/>
        <v>-799.31697197496555</v>
      </c>
      <c r="FW64" s="16">
        <v>1</v>
      </c>
      <c r="FX64" s="2" t="s">
        <v>30</v>
      </c>
      <c r="FY64" s="6">
        <v>14</v>
      </c>
      <c r="FZ64" s="2" t="s">
        <v>50</v>
      </c>
      <c r="GA64" s="2" t="s">
        <v>13</v>
      </c>
      <c r="GB64" s="3">
        <v>44081</v>
      </c>
      <c r="GC64" s="10">
        <v>200</v>
      </c>
      <c r="GD64" s="2">
        <v>2403.4700000000003</v>
      </c>
      <c r="GE64" s="2"/>
      <c r="GF64" s="2"/>
      <c r="GG64" s="2"/>
      <c r="GH64" s="2"/>
      <c r="GI64" s="11">
        <v>2403.4700000000003</v>
      </c>
      <c r="GJ64" s="12">
        <f t="shared" si="56"/>
        <v>98.450000000000273</v>
      </c>
      <c r="GK64" s="13">
        <f t="shared" si="57"/>
        <v>-5.0899645635645285</v>
      </c>
      <c r="GL64" s="14">
        <f t="shared" si="58"/>
        <v>93.360035436435737</v>
      </c>
      <c r="GM64" s="5">
        <f t="shared" si="59"/>
        <v>284.74810808112898</v>
      </c>
      <c r="GN64" s="2">
        <f t="shared" si="60"/>
        <v>-46.618596642272834</v>
      </c>
      <c r="GO64" s="7">
        <f t="shared" si="61"/>
        <v>238.12951143885613</v>
      </c>
      <c r="GP64" s="15">
        <f t="shared" si="62"/>
        <v>-761.18746053610948</v>
      </c>
      <c r="GQ64" s="16">
        <v>1</v>
      </c>
      <c r="GR64" s="2" t="s">
        <v>30</v>
      </c>
    </row>
    <row r="65" spans="17:200" ht="20.100000000000001" customHeight="1" x14ac:dyDescent="0.2">
      <c r="Q65" s="6">
        <v>15</v>
      </c>
      <c r="R65" s="2" t="s">
        <v>51</v>
      </c>
      <c r="S65" s="2" t="s">
        <v>37</v>
      </c>
      <c r="T65" s="3">
        <v>43830</v>
      </c>
      <c r="U65" s="35"/>
      <c r="V65" s="2">
        <v>17086.599999999999</v>
      </c>
      <c r="W65" s="2"/>
      <c r="X65" s="2"/>
      <c r="Y65" s="2"/>
      <c r="Z65" s="2">
        <v>888.72000000000037</v>
      </c>
      <c r="AA65" s="11">
        <v>17086.599999999999</v>
      </c>
      <c r="AB65" s="12">
        <v>257.83999999999651</v>
      </c>
      <c r="AC65" s="13">
        <v>30.940799999999602</v>
      </c>
      <c r="AD65" s="9">
        <v>288.78079999999613</v>
      </c>
      <c r="AE65" s="5">
        <v>837.46431999998879</v>
      </c>
      <c r="AF65" s="2">
        <v>-85.188591729834584</v>
      </c>
      <c r="AG65" s="7">
        <v>752.27572827015422</v>
      </c>
      <c r="AH65" s="32">
        <v>-6617.050827441125</v>
      </c>
      <c r="AI65" s="16">
        <v>2</v>
      </c>
      <c r="AJ65" s="2" t="s">
        <v>30</v>
      </c>
      <c r="AK65" s="55">
        <v>15</v>
      </c>
      <c r="AL65" s="56" t="s">
        <v>51</v>
      </c>
      <c r="AM65" s="2" t="s">
        <v>37</v>
      </c>
      <c r="AN65" s="3">
        <v>43861</v>
      </c>
      <c r="AO65" s="35"/>
      <c r="AP65" s="8">
        <v>17374.599999999999</v>
      </c>
      <c r="AQ65" s="8"/>
      <c r="AR65" s="2"/>
      <c r="AS65" s="2"/>
      <c r="AT65" s="2">
        <v>888.72000000000037</v>
      </c>
      <c r="AU65" s="11">
        <f t="shared" si="7"/>
        <v>17374.599999999999</v>
      </c>
      <c r="AV65" s="59">
        <f t="shared" si="8"/>
        <v>288</v>
      </c>
      <c r="AW65" s="13">
        <f t="shared" si="9"/>
        <v>34.560000000000016</v>
      </c>
      <c r="AX65" s="9">
        <f t="shared" si="10"/>
        <v>322.56</v>
      </c>
      <c r="AY65" s="5">
        <f t="shared" si="11"/>
        <v>935.42399999999998</v>
      </c>
      <c r="AZ65" s="8">
        <f t="shared" si="12"/>
        <v>-99.821351140404445</v>
      </c>
      <c r="BA65" s="7">
        <f t="shared" si="13"/>
        <v>835.60264885959555</v>
      </c>
      <c r="BB65" s="32">
        <f t="shared" si="14"/>
        <v>-5781.4481785815296</v>
      </c>
      <c r="BC65" s="16">
        <v>2</v>
      </c>
      <c r="BD65" s="2" t="s">
        <v>30</v>
      </c>
      <c r="BE65" s="68">
        <v>15</v>
      </c>
      <c r="BF65" s="2" t="s">
        <v>51</v>
      </c>
      <c r="BG65" s="2" t="s">
        <v>37</v>
      </c>
      <c r="BH65" s="3">
        <v>43890</v>
      </c>
      <c r="BI65" s="35"/>
      <c r="BJ65" s="2">
        <v>17663.53</v>
      </c>
      <c r="BK65" s="2"/>
      <c r="BL65" s="2"/>
      <c r="BM65" s="2"/>
      <c r="BN65" s="2">
        <v>888.72000000000037</v>
      </c>
      <c r="BO65" s="11">
        <v>17663.53</v>
      </c>
      <c r="BP65" s="12">
        <f t="shared" si="15"/>
        <v>288.93000000000029</v>
      </c>
      <c r="BQ65" s="13">
        <f t="shared" si="16"/>
        <v>72.7154114323301</v>
      </c>
      <c r="BR65" s="9">
        <f t="shared" si="17"/>
        <v>361.64541143233038</v>
      </c>
      <c r="BS65" s="5">
        <f t="shared" si="18"/>
        <v>1048.771693153758</v>
      </c>
      <c r="BT65" s="2">
        <f t="shared" si="19"/>
        <v>-103.2411543588962</v>
      </c>
      <c r="BU65" s="7">
        <f t="shared" si="20"/>
        <v>945.53053879486174</v>
      </c>
      <c r="BV65" s="15">
        <f t="shared" si="21"/>
        <v>-4835.9176397866677</v>
      </c>
      <c r="BW65" s="16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5"/>
      <c r="CD65" s="2">
        <v>17663.53</v>
      </c>
      <c r="CE65" s="2"/>
      <c r="CF65" s="2"/>
      <c r="CG65" s="2"/>
      <c r="CH65" s="2">
        <v>888.72000000000037</v>
      </c>
      <c r="CI65" s="11">
        <f t="shared" si="22"/>
        <v>17663.53</v>
      </c>
      <c r="CJ65" s="11">
        <f t="shared" si="22"/>
        <v>288.93000000000029</v>
      </c>
      <c r="CK65" s="11">
        <f t="shared" si="22"/>
        <v>72.7154114323301</v>
      </c>
      <c r="CL65" s="11">
        <f t="shared" si="23"/>
        <v>361.64541143233038</v>
      </c>
      <c r="CM65" s="5">
        <f t="shared" si="24"/>
        <v>782.41697743216866</v>
      </c>
      <c r="CN65" s="8">
        <f t="shared" si="25"/>
        <v>-103.2411543588962</v>
      </c>
      <c r="CO65" s="10">
        <f t="shared" si="26"/>
        <v>679.17582307327245</v>
      </c>
      <c r="CP65" s="81">
        <f t="shared" si="27"/>
        <v>-4156.7418167133956</v>
      </c>
      <c r="CQ65" s="16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5"/>
      <c r="DA65" s="88">
        <v>18150.96</v>
      </c>
      <c r="DB65" s="2"/>
      <c r="DC65" s="2"/>
      <c r="DD65" s="2"/>
      <c r="DE65" s="2">
        <v>888.72000000000037</v>
      </c>
      <c r="DF65" s="80">
        <f t="shared" si="28"/>
        <v>18150.96</v>
      </c>
      <c r="DG65" s="12">
        <f t="shared" si="29"/>
        <v>487.43000000000029</v>
      </c>
      <c r="DH65" s="13">
        <f t="shared" si="30"/>
        <v>47.918673424096134</v>
      </c>
      <c r="DI65" s="9">
        <f t="shared" si="31"/>
        <v>535.34867342409643</v>
      </c>
      <c r="DJ65" s="8">
        <f t="shared" si="32"/>
        <v>1552.5111529298797</v>
      </c>
      <c r="DK65" s="5">
        <f t="shared" si="33"/>
        <v>770.09417549771103</v>
      </c>
      <c r="DL65" s="2">
        <f t="shared" si="34"/>
        <v>-95.518232733285032</v>
      </c>
      <c r="DM65" s="7">
        <f t="shared" si="5"/>
        <v>674.57594276442603</v>
      </c>
      <c r="DN65" s="89">
        <f t="shared" si="6"/>
        <v>-3482.1658739489694</v>
      </c>
      <c r="DO65" s="16">
        <v>2</v>
      </c>
      <c r="DP65" s="2" t="s">
        <v>30</v>
      </c>
      <c r="DQ65" s="6">
        <v>15</v>
      </c>
      <c r="DR65" s="2" t="s">
        <v>51</v>
      </c>
      <c r="DS65" s="2" t="s">
        <v>37</v>
      </c>
      <c r="DT65" s="3">
        <v>43982</v>
      </c>
      <c r="DU65" s="10"/>
      <c r="DV65" s="2">
        <v>18558.740000000002</v>
      </c>
      <c r="DW65" s="2"/>
      <c r="DX65" s="2"/>
      <c r="DY65" s="2"/>
      <c r="DZ65" s="2">
        <v>888.72000000000037</v>
      </c>
      <c r="EA65" s="11">
        <v>18558.740000000002</v>
      </c>
      <c r="EB65" s="12">
        <f t="shared" si="35"/>
        <v>407.78000000000247</v>
      </c>
      <c r="EC65" s="13">
        <f t="shared" si="36"/>
        <v>51.65742069231618</v>
      </c>
      <c r="ED65" s="9">
        <f t="shared" si="37"/>
        <v>459.43742069231865</v>
      </c>
      <c r="EE65" s="5">
        <f t="shared" si="38"/>
        <v>1332.3685200077241</v>
      </c>
      <c r="EF65" s="2">
        <f t="shared" si="39"/>
        <v>-206.57455027878376</v>
      </c>
      <c r="EG65" s="7">
        <f t="shared" si="40"/>
        <v>1125.7939697289403</v>
      </c>
      <c r="EH65" s="89">
        <f t="shared" si="41"/>
        <v>-2356.3719042200291</v>
      </c>
      <c r="EI65" s="16">
        <v>2</v>
      </c>
      <c r="EJ65" s="2" t="s">
        <v>30</v>
      </c>
      <c r="EK65" s="6">
        <v>15</v>
      </c>
      <c r="EL65" s="2" t="s">
        <v>51</v>
      </c>
      <c r="EM65" s="2" t="s">
        <v>37</v>
      </c>
      <c r="EN65" s="3">
        <v>44013</v>
      </c>
      <c r="EO65" s="10"/>
      <c r="EP65" s="2">
        <v>18847.150000000001</v>
      </c>
      <c r="EQ65" s="2"/>
      <c r="ER65" s="2"/>
      <c r="ES65" s="2"/>
      <c r="ET65" s="2">
        <v>888.72000000000037</v>
      </c>
      <c r="EU65" s="11">
        <v>18847.150000000001</v>
      </c>
      <c r="EV65" s="12">
        <f t="shared" si="42"/>
        <v>288.40999999999985</v>
      </c>
      <c r="EW65" s="13">
        <f t="shared" si="43"/>
        <v>18.982330261213807</v>
      </c>
      <c r="EX65" s="9">
        <f t="shared" si="44"/>
        <v>307.39233026121366</v>
      </c>
      <c r="EY65" s="5">
        <f t="shared" si="45"/>
        <v>891.43775775751953</v>
      </c>
      <c r="EZ65" s="2">
        <f t="shared" si="46"/>
        <v>-153.56808499299797</v>
      </c>
      <c r="FA65" s="7">
        <f t="shared" si="47"/>
        <v>737.86967276452151</v>
      </c>
      <c r="FB65" s="32">
        <f t="shared" si="48"/>
        <v>-1618.5022314555074</v>
      </c>
      <c r="FC65" s="16">
        <v>2</v>
      </c>
      <c r="FD65" s="2" t="s">
        <v>30</v>
      </c>
      <c r="FE65" s="6">
        <v>15</v>
      </c>
      <c r="FF65" s="2" t="s">
        <v>51</v>
      </c>
      <c r="FG65" s="2" t="s">
        <v>37</v>
      </c>
      <c r="FH65" s="3">
        <v>44013</v>
      </c>
      <c r="FI65" s="10"/>
      <c r="FJ65" s="2">
        <v>19039.670000000002</v>
      </c>
      <c r="FK65" s="2"/>
      <c r="FL65" s="2"/>
      <c r="FM65" s="2"/>
      <c r="FN65" s="2">
        <v>888.72000000000037</v>
      </c>
      <c r="FO65" s="11">
        <v>19039.670000000002</v>
      </c>
      <c r="FP65" s="12">
        <f t="shared" si="49"/>
        <v>192.52000000000044</v>
      </c>
      <c r="FQ65" s="13">
        <f t="shared" si="50"/>
        <v>23.182996790331092</v>
      </c>
      <c r="FR65" s="14">
        <f t="shared" si="51"/>
        <v>215.70299679033153</v>
      </c>
      <c r="FS65" s="5">
        <f t="shared" si="52"/>
        <v>657.89414021051107</v>
      </c>
      <c r="FT65" s="2">
        <f t="shared" si="53"/>
        <v>-120.38130482636882</v>
      </c>
      <c r="FU65" s="7">
        <f t="shared" si="54"/>
        <v>537.51283538414225</v>
      </c>
      <c r="FV65" s="32">
        <f t="shared" si="55"/>
        <v>-1080.9893960713653</v>
      </c>
      <c r="FW65" s="16">
        <v>2</v>
      </c>
      <c r="FX65" s="2" t="s">
        <v>30</v>
      </c>
      <c r="FY65" s="6">
        <v>15</v>
      </c>
      <c r="FZ65" s="2" t="s">
        <v>51</v>
      </c>
      <c r="GA65" s="2" t="s">
        <v>37</v>
      </c>
      <c r="GB65" s="3">
        <v>44081</v>
      </c>
      <c r="GC65" s="10"/>
      <c r="GD65" s="2">
        <v>19238.87</v>
      </c>
      <c r="GE65" s="2"/>
      <c r="GF65" s="2"/>
      <c r="GG65" s="2"/>
      <c r="GH65" s="2">
        <v>888.72000000000037</v>
      </c>
      <c r="GI65" s="11">
        <v>19238.87</v>
      </c>
      <c r="GJ65" s="12">
        <f t="shared" si="56"/>
        <v>199.19999999999709</v>
      </c>
      <c r="GK65" s="13">
        <f t="shared" si="57"/>
        <v>-10.298841453144098</v>
      </c>
      <c r="GL65" s="14">
        <f t="shared" si="58"/>
        <v>188.901158546853</v>
      </c>
      <c r="GM65" s="5">
        <f t="shared" si="59"/>
        <v>576.14853356790161</v>
      </c>
      <c r="GN65" s="2">
        <f t="shared" si="60"/>
        <v>-94.326302195435119</v>
      </c>
      <c r="GO65" s="7">
        <f t="shared" si="61"/>
        <v>481.82223137246649</v>
      </c>
      <c r="GP65" s="15">
        <f t="shared" si="62"/>
        <v>-599.16716469889877</v>
      </c>
      <c r="GQ65" s="16">
        <v>2</v>
      </c>
      <c r="GR65" s="2" t="s">
        <v>30</v>
      </c>
    </row>
    <row r="66" spans="17:200" ht="20.100000000000001" customHeight="1" x14ac:dyDescent="0.2">
      <c r="Q66" s="6">
        <v>16</v>
      </c>
      <c r="R66" s="2" t="s">
        <v>52</v>
      </c>
      <c r="S66" s="2" t="s">
        <v>94</v>
      </c>
      <c r="T66" s="3">
        <v>43830</v>
      </c>
      <c r="U66" s="35">
        <v>3000</v>
      </c>
      <c r="V66" s="2">
        <v>9970.89</v>
      </c>
      <c r="W66" s="2">
        <v>90.64</v>
      </c>
      <c r="X66" s="2">
        <v>-7969.5899999999992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43.129200000000012</v>
      </c>
      <c r="AD66" s="9">
        <v>402.53919999999988</v>
      </c>
      <c r="AE66" s="5">
        <v>1167.3636799999997</v>
      </c>
      <c r="AF66" s="2">
        <v>-118.74663261565409</v>
      </c>
      <c r="AG66" s="7">
        <v>1048.6170473843456</v>
      </c>
      <c r="AH66" s="32">
        <v>134.53707783251843</v>
      </c>
      <c r="AI66" s="16">
        <v>2</v>
      </c>
      <c r="AJ66" s="2" t="s">
        <v>30</v>
      </c>
      <c r="AK66" s="55">
        <v>16</v>
      </c>
      <c r="AL66" s="56" t="s">
        <v>52</v>
      </c>
      <c r="AM66" s="2" t="s">
        <v>94</v>
      </c>
      <c r="AN66" s="3">
        <v>43861</v>
      </c>
      <c r="AO66" s="35"/>
      <c r="AP66" s="8">
        <v>10525.08</v>
      </c>
      <c r="AQ66" s="8">
        <v>90.64</v>
      </c>
      <c r="AR66" s="2">
        <v>-7969.5899999999992</v>
      </c>
      <c r="AS66" s="2">
        <v>1067.8600000000001</v>
      </c>
      <c r="AT66" s="2"/>
      <c r="AU66" s="11">
        <f t="shared" si="7"/>
        <v>3713.9900000000002</v>
      </c>
      <c r="AV66" s="59">
        <f t="shared" si="8"/>
        <v>554.19000000000051</v>
      </c>
      <c r="AW66" s="13">
        <f t="shared" si="9"/>
        <v>66.502800000000093</v>
      </c>
      <c r="AX66" s="9">
        <f t="shared" si="10"/>
        <v>620.6928000000006</v>
      </c>
      <c r="AY66" s="5">
        <f t="shared" si="11"/>
        <v>1800.0091200000018</v>
      </c>
      <c r="AZ66" s="8">
        <f t="shared" si="12"/>
        <v>-192.08331454340555</v>
      </c>
      <c r="BA66" s="7">
        <f t="shared" si="13"/>
        <v>1607.9258054565962</v>
      </c>
      <c r="BB66" s="32">
        <f t="shared" si="14"/>
        <v>1742.4628832891146</v>
      </c>
      <c r="BC66" s="16">
        <v>2</v>
      </c>
      <c r="BD66" s="2" t="s">
        <v>30</v>
      </c>
      <c r="BE66" s="68">
        <v>16</v>
      </c>
      <c r="BF66" s="2" t="s">
        <v>52</v>
      </c>
      <c r="BG66" s="2" t="s">
        <v>94</v>
      </c>
      <c r="BH66" s="3">
        <v>43890</v>
      </c>
      <c r="BI66" s="35">
        <v>3000</v>
      </c>
      <c r="BJ66" s="2">
        <v>11205.300000000001</v>
      </c>
      <c r="BK66" s="2">
        <v>90.64</v>
      </c>
      <c r="BL66" s="2">
        <v>-7969.5899999999992</v>
      </c>
      <c r="BM66" s="2">
        <v>1067.8600000000001</v>
      </c>
      <c r="BN66" s="2"/>
      <c r="BO66" s="11">
        <v>4394.2100000000009</v>
      </c>
      <c r="BP66" s="12">
        <f t="shared" si="15"/>
        <v>680.22000000000071</v>
      </c>
      <c r="BQ66" s="13">
        <f t="shared" si="16"/>
        <v>171.19190518291484</v>
      </c>
      <c r="BR66" s="9">
        <f t="shared" si="17"/>
        <v>851.41190518291558</v>
      </c>
      <c r="BS66" s="5">
        <f t="shared" si="18"/>
        <v>2469.0945250304553</v>
      </c>
      <c r="BT66" s="2">
        <f t="shared" si="19"/>
        <v>-243.05782721769421</v>
      </c>
      <c r="BU66" s="7">
        <f t="shared" si="20"/>
        <v>2226.0366978127613</v>
      </c>
      <c r="BV66" s="15">
        <f t="shared" si="21"/>
        <v>968.49958110187595</v>
      </c>
      <c r="BW66" s="16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5"/>
      <c r="CD66" s="2">
        <v>11205.300000000001</v>
      </c>
      <c r="CE66" s="2">
        <v>90.64</v>
      </c>
      <c r="CF66" s="2">
        <v>-7969.5899999999992</v>
      </c>
      <c r="CG66" s="2">
        <v>1067.8600000000001</v>
      </c>
      <c r="CH66" s="2"/>
      <c r="CI66" s="11">
        <f t="shared" si="22"/>
        <v>4394.2100000000009</v>
      </c>
      <c r="CJ66" s="11">
        <f t="shared" si="22"/>
        <v>680.22000000000071</v>
      </c>
      <c r="CK66" s="11">
        <f t="shared" si="22"/>
        <v>171.19190518291484</v>
      </c>
      <c r="CL66" s="11">
        <f t="shared" si="23"/>
        <v>851.41190518291558</v>
      </c>
      <c r="CM66" s="5">
        <f t="shared" si="24"/>
        <v>1842.0228996258952</v>
      </c>
      <c r="CN66" s="8">
        <f t="shared" si="25"/>
        <v>-243.05782721769421</v>
      </c>
      <c r="CO66" s="10">
        <f t="shared" si="26"/>
        <v>1598.965072408201</v>
      </c>
      <c r="CP66" s="81">
        <f t="shared" si="27"/>
        <v>2567.4646535100769</v>
      </c>
      <c r="CQ66" s="16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5">
        <v>3000</v>
      </c>
      <c r="DA66" s="88">
        <v>12258.42</v>
      </c>
      <c r="DB66" s="2">
        <v>90.64</v>
      </c>
      <c r="DC66" s="2">
        <v>-7969.5899999999992</v>
      </c>
      <c r="DD66" s="2">
        <v>1067.8600000000001</v>
      </c>
      <c r="DE66" s="2"/>
      <c r="DF66" s="80">
        <f t="shared" si="28"/>
        <v>5447.33</v>
      </c>
      <c r="DG66" s="12">
        <f t="shared" si="29"/>
        <v>1053.119999999999</v>
      </c>
      <c r="DH66" s="13">
        <f t="shared" si="30"/>
        <v>103.53099595097561</v>
      </c>
      <c r="DI66" s="9">
        <f t="shared" si="31"/>
        <v>1156.6509959509747</v>
      </c>
      <c r="DJ66" s="8">
        <f t="shared" si="32"/>
        <v>3354.2878882578266</v>
      </c>
      <c r="DK66" s="5">
        <f t="shared" si="33"/>
        <v>1512.2649886319314</v>
      </c>
      <c r="DL66" s="2">
        <f t="shared" si="34"/>
        <v>-187.57300565893297</v>
      </c>
      <c r="DM66" s="7">
        <f t="shared" si="5"/>
        <v>1324.6919829729984</v>
      </c>
      <c r="DN66" s="89">
        <f t="shared" si="6"/>
        <v>892.15663648307532</v>
      </c>
      <c r="DO66" s="16">
        <v>2</v>
      </c>
      <c r="DP66" s="2" t="s">
        <v>30</v>
      </c>
      <c r="DQ66" s="6">
        <v>16</v>
      </c>
      <c r="DR66" s="2" t="s">
        <v>52</v>
      </c>
      <c r="DS66" s="2" t="s">
        <v>94</v>
      </c>
      <c r="DT66" s="3">
        <v>43982</v>
      </c>
      <c r="DU66" s="10"/>
      <c r="DV66" s="2">
        <v>12561.01</v>
      </c>
      <c r="DW66" s="2">
        <v>90.64</v>
      </c>
      <c r="DX66" s="2">
        <v>-7969.5899999999992</v>
      </c>
      <c r="DY66" s="2">
        <v>1067.8600000000001</v>
      </c>
      <c r="DZ66" s="2"/>
      <c r="EA66" s="11">
        <v>5749.92</v>
      </c>
      <c r="EB66" s="12">
        <f t="shared" si="35"/>
        <v>302.59000000000015</v>
      </c>
      <c r="EC66" s="13">
        <f t="shared" si="36"/>
        <v>38.331990110569095</v>
      </c>
      <c r="ED66" s="9">
        <f t="shared" si="37"/>
        <v>340.92199011056925</v>
      </c>
      <c r="EE66" s="5">
        <f t="shared" si="38"/>
        <v>988.67377132065076</v>
      </c>
      <c r="EF66" s="2">
        <f t="shared" si="39"/>
        <v>-153.28704980346467</v>
      </c>
      <c r="EG66" s="7">
        <f t="shared" si="40"/>
        <v>835.38672151718606</v>
      </c>
      <c r="EH66" s="89">
        <f t="shared" si="41"/>
        <v>1727.5433580002614</v>
      </c>
      <c r="EI66" s="16">
        <v>2</v>
      </c>
      <c r="EJ66" s="2" t="s">
        <v>30</v>
      </c>
      <c r="EK66" s="6">
        <v>16</v>
      </c>
      <c r="EL66" s="2" t="s">
        <v>52</v>
      </c>
      <c r="EM66" s="2" t="s">
        <v>94</v>
      </c>
      <c r="EN66" s="3">
        <v>44013</v>
      </c>
      <c r="EO66" s="10">
        <v>3000</v>
      </c>
      <c r="EP66" s="2">
        <v>12617.64</v>
      </c>
      <c r="EQ66" s="2">
        <v>90.64</v>
      </c>
      <c r="ER66" s="2">
        <v>-7969.5899999999992</v>
      </c>
      <c r="ES66" s="2">
        <v>1067.8600000000001</v>
      </c>
      <c r="ET66" s="2"/>
      <c r="EU66" s="11">
        <v>5806.5499999999993</v>
      </c>
      <c r="EV66" s="12">
        <f t="shared" si="42"/>
        <v>56.6299999999992</v>
      </c>
      <c r="EW66" s="13">
        <f t="shared" si="43"/>
        <v>3.7272263884488166</v>
      </c>
      <c r="EX66" s="9">
        <f t="shared" si="44"/>
        <v>60.357226388448019</v>
      </c>
      <c r="EY66" s="5">
        <f t="shared" si="45"/>
        <v>175.03595652649926</v>
      </c>
      <c r="EZ66" s="2">
        <f t="shared" si="46"/>
        <v>-30.15346434989549</v>
      </c>
      <c r="FA66" s="7">
        <f t="shared" si="47"/>
        <v>144.88249217660376</v>
      </c>
      <c r="FB66" s="32">
        <f t="shared" si="48"/>
        <v>-1127.5741498231348</v>
      </c>
      <c r="FC66" s="16">
        <v>2</v>
      </c>
      <c r="FD66" s="2" t="s">
        <v>30</v>
      </c>
      <c r="FE66" s="6">
        <v>16</v>
      </c>
      <c r="FF66" s="2" t="s">
        <v>52</v>
      </c>
      <c r="FG66" s="2" t="s">
        <v>94</v>
      </c>
      <c r="FH66" s="3">
        <v>44013</v>
      </c>
      <c r="FI66" s="10">
        <v>3000</v>
      </c>
      <c r="FJ66" s="2">
        <v>12708.73</v>
      </c>
      <c r="FK66" s="2">
        <v>90.64</v>
      </c>
      <c r="FL66" s="2">
        <v>-7969.5899999999992</v>
      </c>
      <c r="FM66" s="2">
        <v>1067.8600000000001</v>
      </c>
      <c r="FN66" s="2"/>
      <c r="FO66" s="11">
        <v>5897.6399999999994</v>
      </c>
      <c r="FP66" s="12">
        <f t="shared" si="49"/>
        <v>91.090000000000146</v>
      </c>
      <c r="FQ66" s="13">
        <f t="shared" si="50"/>
        <v>10.968934020523882</v>
      </c>
      <c r="FR66" s="14">
        <f t="shared" si="51"/>
        <v>102.05893402052402</v>
      </c>
      <c r="FS66" s="5">
        <f t="shared" si="52"/>
        <v>311.27974876259822</v>
      </c>
      <c r="FT66" s="2">
        <f t="shared" si="53"/>
        <v>-56.957890383513025</v>
      </c>
      <c r="FU66" s="7">
        <f t="shared" si="54"/>
        <v>254.3218583790852</v>
      </c>
      <c r="FV66" s="32">
        <f t="shared" si="55"/>
        <v>-3873.2522914440492</v>
      </c>
      <c r="FW66" s="16">
        <v>2</v>
      </c>
      <c r="FX66" s="2" t="s">
        <v>30</v>
      </c>
      <c r="FY66" s="6">
        <v>16</v>
      </c>
      <c r="FZ66" s="2" t="s">
        <v>52</v>
      </c>
      <c r="GA66" s="2" t="s">
        <v>94</v>
      </c>
      <c r="GB66" s="3">
        <v>44081</v>
      </c>
      <c r="GC66" s="10"/>
      <c r="GD66" s="2">
        <v>12901.720000000001</v>
      </c>
      <c r="GE66" s="2">
        <v>90.64</v>
      </c>
      <c r="GF66" s="2">
        <v>-7969.5899999999992</v>
      </c>
      <c r="GG66" s="2">
        <v>1067.8600000000001</v>
      </c>
      <c r="GH66" s="2"/>
      <c r="GI66" s="11">
        <v>6090.630000000001</v>
      </c>
      <c r="GJ66" s="12">
        <f t="shared" si="56"/>
        <v>192.9900000000016</v>
      </c>
      <c r="GK66" s="13">
        <f t="shared" si="57"/>
        <v>-9.9777781729032373</v>
      </c>
      <c r="GL66" s="14">
        <f t="shared" si="58"/>
        <v>183.01222182709836</v>
      </c>
      <c r="GM66" s="5">
        <f t="shared" si="59"/>
        <v>558.18727657264992</v>
      </c>
      <c r="GN66" s="2">
        <f t="shared" si="60"/>
        <v>-91.385708136031326</v>
      </c>
      <c r="GO66" s="7">
        <f t="shared" si="61"/>
        <v>466.8015684366186</v>
      </c>
      <c r="GP66" s="15">
        <f t="shared" si="62"/>
        <v>-3406.4507230074305</v>
      </c>
      <c r="GQ66" s="16">
        <v>2</v>
      </c>
      <c r="GR66" s="2" t="s">
        <v>30</v>
      </c>
    </row>
    <row r="67" spans="17:200" ht="20.100000000000001" customHeight="1" x14ac:dyDescent="0.2">
      <c r="Q67" s="6">
        <v>17</v>
      </c>
      <c r="R67" s="2" t="s">
        <v>91</v>
      </c>
      <c r="S67" s="2" t="s">
        <v>89</v>
      </c>
      <c r="T67" s="3">
        <v>43830</v>
      </c>
      <c r="U67" s="35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2">
        <v>-831.66013229039334</v>
      </c>
      <c r="AI67" s="16">
        <v>2</v>
      </c>
      <c r="AJ67" s="2" t="s">
        <v>30</v>
      </c>
      <c r="AK67" s="55">
        <v>17</v>
      </c>
      <c r="AL67" s="56" t="s">
        <v>91</v>
      </c>
      <c r="AM67" s="2" t="s">
        <v>89</v>
      </c>
      <c r="AN67" s="3">
        <v>43861</v>
      </c>
      <c r="AO67" s="35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7"/>
        <v>1890.17</v>
      </c>
      <c r="AV67" s="59">
        <f t="shared" si="8"/>
        <v>0</v>
      </c>
      <c r="AW67" s="13">
        <f t="shared" si="9"/>
        <v>0</v>
      </c>
      <c r="AX67" s="9">
        <f t="shared" si="10"/>
        <v>0</v>
      </c>
      <c r="AY67" s="5">
        <f t="shared" si="11"/>
        <v>0</v>
      </c>
      <c r="AZ67" s="8">
        <f t="shared" si="12"/>
        <v>0</v>
      </c>
      <c r="BA67" s="7">
        <f t="shared" si="13"/>
        <v>0</v>
      </c>
      <c r="BB67" s="32">
        <f t="shared" si="14"/>
        <v>-831.66013229039334</v>
      </c>
      <c r="BC67" s="16">
        <v>2</v>
      </c>
      <c r="BD67" s="2" t="s">
        <v>30</v>
      </c>
      <c r="BE67" s="68">
        <v>17</v>
      </c>
      <c r="BF67" s="2" t="s">
        <v>91</v>
      </c>
      <c r="BG67" s="2" t="s">
        <v>89</v>
      </c>
      <c r="BH67" s="3">
        <v>43890</v>
      </c>
      <c r="BI67" s="35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15"/>
        <v>0</v>
      </c>
      <c r="BQ67" s="13">
        <f t="shared" si="16"/>
        <v>0</v>
      </c>
      <c r="BR67" s="9">
        <f t="shared" si="17"/>
        <v>0</v>
      </c>
      <c r="BS67" s="5">
        <f t="shared" si="18"/>
        <v>0</v>
      </c>
      <c r="BT67" s="2">
        <f t="shared" si="19"/>
        <v>0</v>
      </c>
      <c r="BU67" s="7">
        <f t="shared" si="20"/>
        <v>0</v>
      </c>
      <c r="BV67" s="15">
        <f t="shared" si="21"/>
        <v>-831.66013229039334</v>
      </c>
      <c r="BW67" s="16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5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22"/>
        <v>1890.17</v>
      </c>
      <c r="CJ67" s="11">
        <f t="shared" si="22"/>
        <v>0</v>
      </c>
      <c r="CK67" s="11">
        <f t="shared" si="22"/>
        <v>0</v>
      </c>
      <c r="CL67" s="11">
        <f t="shared" si="23"/>
        <v>0</v>
      </c>
      <c r="CM67" s="5">
        <f t="shared" si="24"/>
        <v>0</v>
      </c>
      <c r="CN67" s="8">
        <f t="shared" si="25"/>
        <v>0</v>
      </c>
      <c r="CO67" s="10">
        <f t="shared" si="26"/>
        <v>0</v>
      </c>
      <c r="CP67" s="81">
        <f t="shared" si="27"/>
        <v>-831.66013229039334</v>
      </c>
      <c r="CQ67" s="16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5"/>
      <c r="DA67" s="88">
        <v>7797.1</v>
      </c>
      <c r="DB67" s="2">
        <v>5.01</v>
      </c>
      <c r="DC67" s="2">
        <v>-5890.88</v>
      </c>
      <c r="DD67" s="2"/>
      <c r="DE67" s="2"/>
      <c r="DF67" s="80">
        <f t="shared" si="28"/>
        <v>1911.2300000000005</v>
      </c>
      <c r="DG67" s="12">
        <f t="shared" si="29"/>
        <v>21.0600000000004</v>
      </c>
      <c r="DH67" s="13">
        <f t="shared" si="30"/>
        <v>2.0703839778254993</v>
      </c>
      <c r="DI67" s="9">
        <f t="shared" si="31"/>
        <v>23.1303839778259</v>
      </c>
      <c r="DJ67" s="8">
        <f t="shared" si="32"/>
        <v>67.07811353569511</v>
      </c>
      <c r="DK67" s="5">
        <f t="shared" si="33"/>
        <v>67.07811353569511</v>
      </c>
      <c r="DL67" s="2">
        <f t="shared" si="34"/>
        <v>-8.3199991168239755</v>
      </c>
      <c r="DM67" s="7">
        <f t="shared" si="5"/>
        <v>58.758114418871131</v>
      </c>
      <c r="DN67" s="89">
        <f t="shared" si="6"/>
        <v>-772.90201787152216</v>
      </c>
      <c r="DO67" s="16">
        <v>2</v>
      </c>
      <c r="DP67" s="2" t="s">
        <v>30</v>
      </c>
      <c r="DQ67" s="6">
        <v>17</v>
      </c>
      <c r="DR67" s="2" t="s">
        <v>91</v>
      </c>
      <c r="DS67" s="2" t="s">
        <v>89</v>
      </c>
      <c r="DT67" s="3">
        <v>43982</v>
      </c>
      <c r="DU67" s="10">
        <v>2000</v>
      </c>
      <c r="DV67" s="2">
        <v>7956.97</v>
      </c>
      <c r="DW67" s="2">
        <v>5.01</v>
      </c>
      <c r="DX67" s="2">
        <v>-5890.88</v>
      </c>
      <c r="DY67" s="2"/>
      <c r="DZ67" s="2"/>
      <c r="EA67" s="11">
        <v>2071.1000000000004</v>
      </c>
      <c r="EB67" s="12">
        <f t="shared" si="35"/>
        <v>159.86999999999989</v>
      </c>
      <c r="EC67" s="13">
        <f t="shared" si="36"/>
        <v>20.252272907157124</v>
      </c>
      <c r="ED67" s="9">
        <f t="shared" si="37"/>
        <v>180.12227290715703</v>
      </c>
      <c r="EE67" s="5">
        <f t="shared" si="38"/>
        <v>522.35459143075536</v>
      </c>
      <c r="EF67" s="2">
        <f t="shared" si="39"/>
        <v>-80.987476955880467</v>
      </c>
      <c r="EG67" s="7">
        <f t="shared" si="40"/>
        <v>441.36711447487488</v>
      </c>
      <c r="EH67" s="89">
        <f t="shared" si="41"/>
        <v>-2331.5349033966472</v>
      </c>
      <c r="EI67" s="16">
        <v>2</v>
      </c>
      <c r="EJ67" s="2" t="s">
        <v>30</v>
      </c>
      <c r="EK67" s="6">
        <v>17</v>
      </c>
      <c r="EL67" s="2" t="s">
        <v>91</v>
      </c>
      <c r="EM67" s="2" t="s">
        <v>89</v>
      </c>
      <c r="EN67" s="3">
        <v>44013</v>
      </c>
      <c r="EO67" s="10"/>
      <c r="EP67" s="2">
        <v>8064.42</v>
      </c>
      <c r="EQ67" s="2">
        <v>5.01</v>
      </c>
      <c r="ER67" s="2">
        <v>-5890.88</v>
      </c>
      <c r="ES67" s="2"/>
      <c r="ET67" s="2"/>
      <c r="EU67" s="11">
        <v>2178.5500000000002</v>
      </c>
      <c r="EV67" s="12">
        <f t="shared" si="42"/>
        <v>107.44999999999982</v>
      </c>
      <c r="EW67" s="13">
        <f t="shared" si="43"/>
        <v>7.0720550139295479</v>
      </c>
      <c r="EX67" s="9">
        <f t="shared" si="44"/>
        <v>114.52205501392936</v>
      </c>
      <c r="EY67" s="5">
        <f t="shared" si="45"/>
        <v>332.11395954039511</v>
      </c>
      <c r="EZ67" s="2">
        <f t="shared" si="46"/>
        <v>-57.213309984042198</v>
      </c>
      <c r="FA67" s="7">
        <f t="shared" si="47"/>
        <v>274.9006495563529</v>
      </c>
      <c r="FB67" s="32">
        <f t="shared" si="48"/>
        <v>-2056.6342538402941</v>
      </c>
      <c r="FC67" s="16">
        <v>2</v>
      </c>
      <c r="FD67" s="2" t="s">
        <v>30</v>
      </c>
      <c r="FE67" s="6">
        <v>17</v>
      </c>
      <c r="FF67" s="2" t="s">
        <v>91</v>
      </c>
      <c r="FG67" s="2" t="s">
        <v>89</v>
      </c>
      <c r="FH67" s="3">
        <v>44013</v>
      </c>
      <c r="FI67" s="10"/>
      <c r="FJ67" s="2">
        <v>8140.9400000000005</v>
      </c>
      <c r="FK67" s="2">
        <v>5.01</v>
      </c>
      <c r="FL67" s="2">
        <v>-5890.88</v>
      </c>
      <c r="FM67" s="2"/>
      <c r="FN67" s="2"/>
      <c r="FO67" s="11">
        <v>2255.0700000000006</v>
      </c>
      <c r="FP67" s="12">
        <f t="shared" si="49"/>
        <v>76.520000000000437</v>
      </c>
      <c r="FQ67" s="13">
        <f t="shared" si="50"/>
        <v>9.2144344192610692</v>
      </c>
      <c r="FR67" s="14">
        <f t="shared" si="51"/>
        <v>85.734434419261504</v>
      </c>
      <c r="FS67" s="5">
        <f t="shared" si="52"/>
        <v>261.49002497874756</v>
      </c>
      <c r="FT67" s="2">
        <f t="shared" si="53"/>
        <v>-47.847379208984904</v>
      </c>
      <c r="FU67" s="7">
        <f t="shared" si="54"/>
        <v>213.64264576976265</v>
      </c>
      <c r="FV67" s="32">
        <f t="shared" si="55"/>
        <v>-1842.9916080705316</v>
      </c>
      <c r="FW67" s="16">
        <v>2</v>
      </c>
      <c r="FX67" s="2" t="s">
        <v>30</v>
      </c>
      <c r="FY67" s="6">
        <v>17</v>
      </c>
      <c r="FZ67" s="2" t="s">
        <v>91</v>
      </c>
      <c r="GA67" s="2" t="s">
        <v>89</v>
      </c>
      <c r="GB67" s="3">
        <v>44081</v>
      </c>
      <c r="GC67" s="10"/>
      <c r="GD67" s="2">
        <v>8284.17</v>
      </c>
      <c r="GE67" s="2">
        <v>5.01</v>
      </c>
      <c r="GF67" s="2">
        <v>-5890.88</v>
      </c>
      <c r="GG67" s="2"/>
      <c r="GH67" s="2"/>
      <c r="GI67" s="11">
        <v>2398.3000000000002</v>
      </c>
      <c r="GJ67" s="12">
        <f t="shared" si="56"/>
        <v>143.22999999999956</v>
      </c>
      <c r="GK67" s="13">
        <f t="shared" si="57"/>
        <v>-7.4051358500695086</v>
      </c>
      <c r="GL67" s="14">
        <f t="shared" si="58"/>
        <v>135.82486414993005</v>
      </c>
      <c r="GM67" s="5">
        <f t="shared" si="59"/>
        <v>414.26583565728663</v>
      </c>
      <c r="GN67" s="2">
        <f t="shared" si="60"/>
        <v>-67.82307361170848</v>
      </c>
      <c r="GO67" s="7">
        <f t="shared" si="61"/>
        <v>346.44276204557815</v>
      </c>
      <c r="GP67" s="15">
        <f t="shared" si="62"/>
        <v>-1496.5488460249535</v>
      </c>
      <c r="GQ67" s="16">
        <v>2</v>
      </c>
      <c r="GR67" s="2" t="s">
        <v>30</v>
      </c>
    </row>
    <row r="68" spans="17:200" ht="20.100000000000001" customHeight="1" x14ac:dyDescent="0.2">
      <c r="Q68" s="6">
        <v>18</v>
      </c>
      <c r="R68" s="2" t="s">
        <v>53</v>
      </c>
      <c r="S68" s="2" t="s">
        <v>81</v>
      </c>
      <c r="T68" s="3">
        <v>43830</v>
      </c>
      <c r="U68" s="35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2">
        <v>496.47733657354502</v>
      </c>
      <c r="AI68" s="16">
        <v>2</v>
      </c>
      <c r="AJ68" s="2" t="s">
        <v>30</v>
      </c>
      <c r="AK68" s="55">
        <v>18</v>
      </c>
      <c r="AL68" s="56" t="s">
        <v>53</v>
      </c>
      <c r="AM68" s="2" t="s">
        <v>81</v>
      </c>
      <c r="AN68" s="3">
        <v>43861</v>
      </c>
      <c r="AO68" s="35"/>
      <c r="AP68" s="8">
        <v>239.64000000000001</v>
      </c>
      <c r="AQ68" s="8"/>
      <c r="AR68" s="2"/>
      <c r="AS68" s="2">
        <v>1556.52</v>
      </c>
      <c r="AT68" s="2"/>
      <c r="AU68" s="11">
        <f t="shared" si="7"/>
        <v>1796.16</v>
      </c>
      <c r="AV68" s="59">
        <f t="shared" si="8"/>
        <v>0</v>
      </c>
      <c r="AW68" s="13">
        <f t="shared" si="9"/>
        <v>0</v>
      </c>
      <c r="AX68" s="9">
        <f t="shared" si="10"/>
        <v>0</v>
      </c>
      <c r="AY68" s="5">
        <f t="shared" si="11"/>
        <v>0</v>
      </c>
      <c r="AZ68" s="8">
        <f t="shared" si="12"/>
        <v>0</v>
      </c>
      <c r="BA68" s="7">
        <f t="shared" si="13"/>
        <v>0</v>
      </c>
      <c r="BB68" s="32">
        <f t="shared" si="14"/>
        <v>496.47733657354502</v>
      </c>
      <c r="BC68" s="16">
        <v>2</v>
      </c>
      <c r="BD68" s="2" t="s">
        <v>30</v>
      </c>
      <c r="BE68" s="68">
        <v>18</v>
      </c>
      <c r="BF68" s="2" t="s">
        <v>53</v>
      </c>
      <c r="BG68" s="2" t="s">
        <v>81</v>
      </c>
      <c r="BH68" s="3">
        <v>43890</v>
      </c>
      <c r="BI68" s="35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15"/>
        <v>0</v>
      </c>
      <c r="BQ68" s="13">
        <f t="shared" si="16"/>
        <v>0</v>
      </c>
      <c r="BR68" s="9">
        <f t="shared" si="17"/>
        <v>0</v>
      </c>
      <c r="BS68" s="5">
        <f t="shared" si="18"/>
        <v>0</v>
      </c>
      <c r="BT68" s="2">
        <f t="shared" si="19"/>
        <v>0</v>
      </c>
      <c r="BU68" s="7">
        <f t="shared" si="20"/>
        <v>0</v>
      </c>
      <c r="BV68" s="15">
        <f t="shared" si="21"/>
        <v>496.47733657354502</v>
      </c>
      <c r="BW68" s="16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5"/>
      <c r="CD68" s="2">
        <v>239.64000000000001</v>
      </c>
      <c r="CE68" s="2"/>
      <c r="CF68" s="2"/>
      <c r="CG68" s="2">
        <v>1556.52</v>
      </c>
      <c r="CH68" s="2"/>
      <c r="CI68" s="11">
        <f t="shared" si="22"/>
        <v>1796.16</v>
      </c>
      <c r="CJ68" s="11">
        <f t="shared" si="22"/>
        <v>0</v>
      </c>
      <c r="CK68" s="11">
        <f t="shared" si="22"/>
        <v>0</v>
      </c>
      <c r="CL68" s="11">
        <f t="shared" si="23"/>
        <v>0</v>
      </c>
      <c r="CM68" s="5">
        <f t="shared" si="24"/>
        <v>0</v>
      </c>
      <c r="CN68" s="8">
        <f t="shared" si="25"/>
        <v>0</v>
      </c>
      <c r="CO68" s="10">
        <f t="shared" si="26"/>
        <v>0</v>
      </c>
      <c r="CP68" s="81">
        <f t="shared" si="27"/>
        <v>496.47733657354502</v>
      </c>
      <c r="CQ68" s="16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5"/>
      <c r="DA68" s="88">
        <v>252.66</v>
      </c>
      <c r="DB68" s="2"/>
      <c r="DC68" s="2"/>
      <c r="DD68" s="2">
        <v>1556.52</v>
      </c>
      <c r="DE68" s="2"/>
      <c r="DF68" s="80">
        <f t="shared" si="28"/>
        <v>1809.18</v>
      </c>
      <c r="DG68" s="12">
        <f t="shared" si="29"/>
        <v>13.019999999999982</v>
      </c>
      <c r="DH68" s="13">
        <f t="shared" si="30"/>
        <v>1.2799809777439437</v>
      </c>
      <c r="DI68" s="9">
        <f t="shared" si="31"/>
        <v>14.299980977743925</v>
      </c>
      <c r="DJ68" s="8">
        <f t="shared" si="32"/>
        <v>41.469944835457383</v>
      </c>
      <c r="DK68" s="5">
        <f t="shared" si="33"/>
        <v>41.469944835457383</v>
      </c>
      <c r="DL68" s="2">
        <f t="shared" si="34"/>
        <v>-5.1437031576944889</v>
      </c>
      <c r="DM68" s="7">
        <f t="shared" si="5"/>
        <v>36.326241677762894</v>
      </c>
      <c r="DN68" s="89">
        <f t="shared" si="6"/>
        <v>532.80357825130795</v>
      </c>
      <c r="DO68" s="16">
        <v>2</v>
      </c>
      <c r="DP68" s="2" t="s">
        <v>30</v>
      </c>
      <c r="DQ68" s="6">
        <v>18</v>
      </c>
      <c r="DR68" s="2" t="s">
        <v>53</v>
      </c>
      <c r="DS68" s="2" t="s">
        <v>81</v>
      </c>
      <c r="DT68" s="3">
        <v>43982</v>
      </c>
      <c r="DU68" s="10"/>
      <c r="DV68" s="2">
        <v>319.35000000000002</v>
      </c>
      <c r="DW68" s="2"/>
      <c r="DX68" s="2"/>
      <c r="DY68" s="2">
        <v>1556.52</v>
      </c>
      <c r="DZ68" s="2"/>
      <c r="EA68" s="11">
        <v>1875.87</v>
      </c>
      <c r="EB68" s="12">
        <f t="shared" si="35"/>
        <v>66.689999999999827</v>
      </c>
      <c r="EC68" s="13">
        <f t="shared" si="36"/>
        <v>8.4482647161963218</v>
      </c>
      <c r="ED68" s="9">
        <f t="shared" si="37"/>
        <v>75.138264716196147</v>
      </c>
      <c r="EE68" s="5">
        <f t="shared" si="38"/>
        <v>217.90096767696883</v>
      </c>
      <c r="EF68" s="2">
        <f t="shared" si="39"/>
        <v>-33.784042273019693</v>
      </c>
      <c r="EG68" s="7">
        <f t="shared" si="40"/>
        <v>184.11692540394915</v>
      </c>
      <c r="EH68" s="89">
        <f t="shared" si="41"/>
        <v>716.92050365525711</v>
      </c>
      <c r="EI68" s="16">
        <v>2</v>
      </c>
      <c r="EJ68" s="2" t="s">
        <v>30</v>
      </c>
      <c r="EK68" s="6">
        <v>18</v>
      </c>
      <c r="EL68" s="2" t="s">
        <v>53</v>
      </c>
      <c r="EM68" s="2" t="s">
        <v>81</v>
      </c>
      <c r="EN68" s="3">
        <v>44013</v>
      </c>
      <c r="EO68" s="10"/>
      <c r="EP68" s="2">
        <v>381.3</v>
      </c>
      <c r="EQ68" s="2"/>
      <c r="ER68" s="2"/>
      <c r="ES68" s="2">
        <v>1556.52</v>
      </c>
      <c r="ET68" s="2"/>
      <c r="EU68" s="11">
        <v>1937.82</v>
      </c>
      <c r="EV68" s="12">
        <f t="shared" si="42"/>
        <v>61.950000000000045</v>
      </c>
      <c r="EW68" s="13">
        <f t="shared" si="43"/>
        <v>4.0773737376727457</v>
      </c>
      <c r="EX68" s="9">
        <f t="shared" si="44"/>
        <v>66.027373737672789</v>
      </c>
      <c r="EY68" s="5">
        <f t="shared" si="45"/>
        <v>191.47938383925108</v>
      </c>
      <c r="EZ68" s="2">
        <f t="shared" si="46"/>
        <v>-32.98617546311236</v>
      </c>
      <c r="FA68" s="7">
        <f t="shared" si="47"/>
        <v>158.49320837613874</v>
      </c>
      <c r="FB68" s="32">
        <f t="shared" si="48"/>
        <v>875.4137120313959</v>
      </c>
      <c r="FC68" s="16">
        <v>2</v>
      </c>
      <c r="FD68" s="2" t="s">
        <v>30</v>
      </c>
      <c r="FE68" s="6">
        <v>18</v>
      </c>
      <c r="FF68" s="2" t="s">
        <v>53</v>
      </c>
      <c r="FG68" s="2" t="s">
        <v>81</v>
      </c>
      <c r="FH68" s="3">
        <v>44013</v>
      </c>
      <c r="FI68" s="10">
        <v>1100</v>
      </c>
      <c r="FJ68" s="2">
        <v>451.12</v>
      </c>
      <c r="FK68" s="2"/>
      <c r="FL68" s="2"/>
      <c r="FM68" s="2">
        <v>1556.52</v>
      </c>
      <c r="FN68" s="2"/>
      <c r="FO68" s="11">
        <v>2007.6399999999999</v>
      </c>
      <c r="FP68" s="12">
        <f t="shared" si="49"/>
        <v>69.819999999999936</v>
      </c>
      <c r="FQ68" s="13">
        <f t="shared" si="50"/>
        <v>8.407629523690586</v>
      </c>
      <c r="FR68" s="14">
        <f t="shared" si="51"/>
        <v>78.227629523690524</v>
      </c>
      <c r="FS68" s="5">
        <f t="shared" si="52"/>
        <v>238.59427004725609</v>
      </c>
      <c r="FT68" s="2">
        <f t="shared" si="53"/>
        <v>-43.657919712118456</v>
      </c>
      <c r="FU68" s="7">
        <f t="shared" si="54"/>
        <v>194.93635033513763</v>
      </c>
      <c r="FV68" s="32">
        <f t="shared" si="55"/>
        <v>-29.649937633466465</v>
      </c>
      <c r="FW68" s="16">
        <v>2</v>
      </c>
      <c r="FX68" s="2" t="s">
        <v>30</v>
      </c>
      <c r="FY68" s="6">
        <v>18</v>
      </c>
      <c r="FZ68" s="2" t="s">
        <v>53</v>
      </c>
      <c r="GA68" s="2" t="s">
        <v>81</v>
      </c>
      <c r="GB68" s="3">
        <v>44081</v>
      </c>
      <c r="GC68" s="10"/>
      <c r="GD68" s="2">
        <v>535.96</v>
      </c>
      <c r="GE68" s="2"/>
      <c r="GF68" s="2"/>
      <c r="GG68" s="2">
        <v>1556.52</v>
      </c>
      <c r="GH68" s="2"/>
      <c r="GI68" s="11">
        <v>2092.48</v>
      </c>
      <c r="GJ68" s="12">
        <f t="shared" si="56"/>
        <v>84.840000000000146</v>
      </c>
      <c r="GK68" s="13">
        <f t="shared" si="57"/>
        <v>-4.386313799622287</v>
      </c>
      <c r="GL68" s="14">
        <f t="shared" si="58"/>
        <v>80.453686200377859</v>
      </c>
      <c r="GM68" s="5">
        <f t="shared" si="59"/>
        <v>245.38374291115247</v>
      </c>
      <c r="GN68" s="2">
        <f t="shared" si="60"/>
        <v>-40.173913043478144</v>
      </c>
      <c r="GO68" s="7">
        <f t="shared" si="61"/>
        <v>205.20982986767433</v>
      </c>
      <c r="GP68" s="15">
        <f t="shared" si="62"/>
        <v>175.55989223420787</v>
      </c>
      <c r="GQ68" s="16">
        <v>2</v>
      </c>
      <c r="GR68" s="2" t="s">
        <v>30</v>
      </c>
    </row>
    <row r="69" spans="17:200" ht="20.100000000000001" customHeight="1" x14ac:dyDescent="0.2">
      <c r="Q69" s="6">
        <v>19</v>
      </c>
      <c r="R69" s="2" t="s">
        <v>54</v>
      </c>
      <c r="S69" s="2" t="s">
        <v>14</v>
      </c>
      <c r="T69" s="3">
        <v>43830</v>
      </c>
      <c r="U69" s="35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2.5899999999999181</v>
      </c>
      <c r="AC69" s="13">
        <v>0.31079999999999036</v>
      </c>
      <c r="AD69" s="9">
        <v>2.9007999999999083</v>
      </c>
      <c r="AE69" s="5">
        <v>8.4123199999997347</v>
      </c>
      <c r="AF69" s="2">
        <v>-0.85571847882511476</v>
      </c>
      <c r="AG69" s="7">
        <v>7.5566015211746196</v>
      </c>
      <c r="AH69" s="32">
        <v>-1971.5290530568118</v>
      </c>
      <c r="AI69" s="16">
        <v>1</v>
      </c>
      <c r="AJ69" s="2" t="s">
        <v>30</v>
      </c>
      <c r="AK69" s="55">
        <v>19</v>
      </c>
      <c r="AL69" s="56" t="s">
        <v>54</v>
      </c>
      <c r="AM69" s="2" t="s">
        <v>14</v>
      </c>
      <c r="AN69" s="3">
        <v>43861</v>
      </c>
      <c r="AO69" s="35"/>
      <c r="AP69" s="8">
        <v>1558.8600000000001</v>
      </c>
      <c r="AQ69" s="8"/>
      <c r="AR69" s="2"/>
      <c r="AS69" s="2"/>
      <c r="AT69" s="2"/>
      <c r="AU69" s="11">
        <f t="shared" si="7"/>
        <v>1558.8600000000001</v>
      </c>
      <c r="AV69" s="59">
        <f t="shared" si="8"/>
        <v>2.3200000000001637</v>
      </c>
      <c r="AW69" s="13">
        <f t="shared" si="9"/>
        <v>0.27840000000001974</v>
      </c>
      <c r="AX69" s="9">
        <f t="shared" si="10"/>
        <v>2.5984000000001837</v>
      </c>
      <c r="AY69" s="5">
        <f t="shared" si="11"/>
        <v>7.5353600000005327</v>
      </c>
      <c r="AZ69" s="8">
        <f t="shared" si="12"/>
        <v>-0.80411643974220381</v>
      </c>
      <c r="BA69" s="7">
        <f t="shared" si="13"/>
        <v>6.7312435602583287</v>
      </c>
      <c r="BB69" s="32">
        <f t="shared" si="14"/>
        <v>-1964.7978094965536</v>
      </c>
      <c r="BC69" s="16">
        <v>1</v>
      </c>
      <c r="BD69" s="2" t="s">
        <v>30</v>
      </c>
      <c r="BE69" s="68">
        <v>19</v>
      </c>
      <c r="BF69" s="2" t="s">
        <v>54</v>
      </c>
      <c r="BG69" s="2" t="s">
        <v>14</v>
      </c>
      <c r="BH69" s="3">
        <v>43890</v>
      </c>
      <c r="BI69" s="35"/>
      <c r="BJ69" s="2">
        <v>1561.08</v>
      </c>
      <c r="BK69" s="2"/>
      <c r="BL69" s="2"/>
      <c r="BM69" s="2"/>
      <c r="BN69" s="2"/>
      <c r="BO69" s="11">
        <v>1561.08</v>
      </c>
      <c r="BP69" s="12">
        <f t="shared" si="15"/>
        <v>2.2199999999997999</v>
      </c>
      <c r="BQ69" s="13">
        <f t="shared" si="16"/>
        <v>0.55871046059515495</v>
      </c>
      <c r="BR69" s="9">
        <f t="shared" si="17"/>
        <v>2.7787104605949549</v>
      </c>
      <c r="BS69" s="5">
        <f t="shared" si="18"/>
        <v>8.0582603357253682</v>
      </c>
      <c r="BT69" s="2">
        <f t="shared" si="19"/>
        <v>-0.79325567672698805</v>
      </c>
      <c r="BU69" s="7">
        <f t="shared" si="20"/>
        <v>7.2650046589983805</v>
      </c>
      <c r="BV69" s="15">
        <f t="shared" si="21"/>
        <v>-1957.5328048375552</v>
      </c>
      <c r="BW69" s="16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5"/>
      <c r="CD69" s="2">
        <v>1561.08</v>
      </c>
      <c r="CE69" s="2"/>
      <c r="CF69" s="2"/>
      <c r="CG69" s="2"/>
      <c r="CH69" s="2"/>
      <c r="CI69" s="11">
        <f t="shared" si="22"/>
        <v>1561.08</v>
      </c>
      <c r="CJ69" s="11">
        <f t="shared" si="22"/>
        <v>2.2199999999997999</v>
      </c>
      <c r="CK69" s="11">
        <f t="shared" si="22"/>
        <v>0.55871046059515495</v>
      </c>
      <c r="CL69" s="11">
        <f t="shared" si="23"/>
        <v>2.7787104605949549</v>
      </c>
      <c r="CM69" s="5">
        <f t="shared" si="24"/>
        <v>6.0117180282395601</v>
      </c>
      <c r="CN69" s="8">
        <f t="shared" si="25"/>
        <v>-0.79325567672698816</v>
      </c>
      <c r="CO69" s="10">
        <f t="shared" si="26"/>
        <v>5.2184623515125717</v>
      </c>
      <c r="CP69" s="81">
        <f t="shared" si="27"/>
        <v>-1952.3143424860427</v>
      </c>
      <c r="CQ69" s="16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5"/>
      <c r="DA69" s="88">
        <v>1599.02</v>
      </c>
      <c r="DB69" s="2"/>
      <c r="DC69" s="2"/>
      <c r="DD69" s="2"/>
      <c r="DE69" s="2"/>
      <c r="DF69" s="80">
        <f t="shared" si="28"/>
        <v>1599.02</v>
      </c>
      <c r="DG69" s="12">
        <f t="shared" si="29"/>
        <v>37.940000000000055</v>
      </c>
      <c r="DH69" s="13">
        <f t="shared" si="30"/>
        <v>3.7298370426732226</v>
      </c>
      <c r="DI69" s="9">
        <f t="shared" si="31"/>
        <v>41.669837042673279</v>
      </c>
      <c r="DJ69" s="8">
        <f t="shared" si="32"/>
        <v>120.8425274237525</v>
      </c>
      <c r="DK69" s="5">
        <f t="shared" si="33"/>
        <v>114.83080939551294</v>
      </c>
      <c r="DL69" s="2">
        <f t="shared" si="34"/>
        <v>-14.242980048126206</v>
      </c>
      <c r="DM69" s="7">
        <f t="shared" si="5"/>
        <v>100.58782934738673</v>
      </c>
      <c r="DN69" s="89">
        <f t="shared" si="6"/>
        <v>-1851.7265131386559</v>
      </c>
      <c r="DO69" s="16">
        <v>1</v>
      </c>
      <c r="DP69" s="2" t="s">
        <v>30</v>
      </c>
      <c r="DQ69" s="6">
        <v>19</v>
      </c>
      <c r="DR69" s="2" t="s">
        <v>54</v>
      </c>
      <c r="DS69" s="2" t="s">
        <v>14</v>
      </c>
      <c r="DT69" s="3">
        <v>43982</v>
      </c>
      <c r="DU69" s="10"/>
      <c r="DV69" s="2">
        <v>1665.3700000000001</v>
      </c>
      <c r="DW69" s="2"/>
      <c r="DX69" s="2"/>
      <c r="DY69" s="2"/>
      <c r="DZ69" s="2"/>
      <c r="EA69" s="11">
        <v>1665.3700000000001</v>
      </c>
      <c r="EB69" s="12">
        <f t="shared" si="35"/>
        <v>66.350000000000136</v>
      </c>
      <c r="EC69" s="13">
        <f t="shared" si="36"/>
        <v>8.4051936410200714</v>
      </c>
      <c r="ED69" s="9">
        <f t="shared" si="37"/>
        <v>74.755193641020213</v>
      </c>
      <c r="EE69" s="5">
        <f t="shared" si="38"/>
        <v>216.7900615589586</v>
      </c>
      <c r="EF69" s="2">
        <f t="shared" si="39"/>
        <v>-33.611803940843707</v>
      </c>
      <c r="EG69" s="7">
        <f t="shared" si="40"/>
        <v>183.17825761811488</v>
      </c>
      <c r="EH69" s="89">
        <f t="shared" si="41"/>
        <v>-1668.548255520541</v>
      </c>
      <c r="EI69" s="16">
        <v>1</v>
      </c>
      <c r="EJ69" s="2" t="s">
        <v>30</v>
      </c>
      <c r="EK69" s="6">
        <v>19</v>
      </c>
      <c r="EL69" s="2" t="s">
        <v>54</v>
      </c>
      <c r="EM69" s="2" t="s">
        <v>14</v>
      </c>
      <c r="EN69" s="3">
        <v>44013</v>
      </c>
      <c r="EO69" s="10"/>
      <c r="EP69" s="2">
        <v>1724.72</v>
      </c>
      <c r="EQ69" s="2"/>
      <c r="ER69" s="2"/>
      <c r="ES69" s="2"/>
      <c r="ET69" s="2"/>
      <c r="EU69" s="11">
        <v>1724.72</v>
      </c>
      <c r="EV69" s="12">
        <f t="shared" si="42"/>
        <v>59.349999999999909</v>
      </c>
      <c r="EW69" s="13">
        <f t="shared" si="43"/>
        <v>3.9062490933152048</v>
      </c>
      <c r="EX69" s="9">
        <f t="shared" si="44"/>
        <v>63.256249093315112</v>
      </c>
      <c r="EY69" s="5">
        <f t="shared" si="45"/>
        <v>183.44312237061382</v>
      </c>
      <c r="EZ69" s="2">
        <f t="shared" si="46"/>
        <v>-31.601767776202006</v>
      </c>
      <c r="FA69" s="7">
        <f t="shared" si="47"/>
        <v>151.84135459441183</v>
      </c>
      <c r="FB69" s="32">
        <f t="shared" si="48"/>
        <v>-1516.7069009261293</v>
      </c>
      <c r="FC69" s="16">
        <v>1</v>
      </c>
      <c r="FD69" s="2" t="s">
        <v>30</v>
      </c>
      <c r="FE69" s="6">
        <v>19</v>
      </c>
      <c r="FF69" s="2" t="s">
        <v>54</v>
      </c>
      <c r="FG69" s="2" t="s">
        <v>14</v>
      </c>
      <c r="FH69" s="3">
        <v>44013</v>
      </c>
      <c r="FI69" s="10"/>
      <c r="FJ69" s="2">
        <v>1786.47</v>
      </c>
      <c r="FK69" s="2"/>
      <c r="FL69" s="2"/>
      <c r="FM69" s="2"/>
      <c r="FN69" s="2"/>
      <c r="FO69" s="11">
        <v>1786.47</v>
      </c>
      <c r="FP69" s="12">
        <f t="shared" si="49"/>
        <v>61.75</v>
      </c>
      <c r="FQ69" s="13">
        <f t="shared" si="50"/>
        <v>7.4358510897721883</v>
      </c>
      <c r="FR69" s="14">
        <f t="shared" si="51"/>
        <v>69.185851089772186</v>
      </c>
      <c r="FS69" s="5">
        <f t="shared" si="52"/>
        <v>211.01684582380514</v>
      </c>
      <c r="FT69" s="2">
        <f t="shared" si="53"/>
        <v>-38.611809542012558</v>
      </c>
      <c r="FU69" s="7">
        <f t="shared" si="54"/>
        <v>172.40503628179258</v>
      </c>
      <c r="FV69" s="32">
        <f t="shared" si="55"/>
        <v>-1344.3018646443368</v>
      </c>
      <c r="FW69" s="16">
        <v>1</v>
      </c>
      <c r="FX69" s="2" t="s">
        <v>30</v>
      </c>
      <c r="FY69" s="6">
        <v>19</v>
      </c>
      <c r="FZ69" s="2" t="s">
        <v>54</v>
      </c>
      <c r="GA69" s="2" t="s">
        <v>14</v>
      </c>
      <c r="GB69" s="3">
        <v>44081</v>
      </c>
      <c r="GC69" s="10"/>
      <c r="GD69" s="2">
        <v>1868.31</v>
      </c>
      <c r="GE69" s="2"/>
      <c r="GF69" s="2"/>
      <c r="GG69" s="2"/>
      <c r="GH69" s="2"/>
      <c r="GI69" s="11">
        <v>1868.31</v>
      </c>
      <c r="GJ69" s="12">
        <f t="shared" si="56"/>
        <v>81.839999999999918</v>
      </c>
      <c r="GK69" s="13">
        <f t="shared" si="57"/>
        <v>-4.2312107656893794</v>
      </c>
      <c r="GL69" s="14">
        <f t="shared" si="58"/>
        <v>77.608789234310535</v>
      </c>
      <c r="GM69" s="5">
        <f t="shared" si="59"/>
        <v>236.70680716464713</v>
      </c>
      <c r="GN69" s="2">
        <f t="shared" si="60"/>
        <v>-38.75333620318532</v>
      </c>
      <c r="GO69" s="7">
        <f t="shared" si="61"/>
        <v>197.95347096146182</v>
      </c>
      <c r="GP69" s="15">
        <f t="shared" si="62"/>
        <v>-1146.348393682875</v>
      </c>
      <c r="GQ69" s="16">
        <v>1</v>
      </c>
      <c r="GR69" s="2" t="s">
        <v>30</v>
      </c>
    </row>
    <row r="70" spans="17:200" ht="20.100000000000001" customHeight="1" x14ac:dyDescent="0.2">
      <c r="Q70" s="6">
        <v>20</v>
      </c>
      <c r="R70" s="2" t="s">
        <v>55</v>
      </c>
      <c r="S70" s="2" t="s">
        <v>38</v>
      </c>
      <c r="T70" s="3">
        <v>43830</v>
      </c>
      <c r="U70" s="35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2834.8999999999942</v>
      </c>
      <c r="AC70" s="13">
        <v>340.18799999999953</v>
      </c>
      <c r="AD70" s="9">
        <v>3175.0879999999938</v>
      </c>
      <c r="AE70" s="5">
        <v>9207.7551999999814</v>
      </c>
      <c r="AF70" s="2">
        <v>-936.63178209320051</v>
      </c>
      <c r="AG70" s="7">
        <v>8271.1234179067815</v>
      </c>
      <c r="AH70" s="32">
        <v>8258.0383000850907</v>
      </c>
      <c r="AI70" s="16">
        <v>2</v>
      </c>
      <c r="AJ70" s="2" t="s">
        <v>30</v>
      </c>
      <c r="AK70" s="55">
        <v>20</v>
      </c>
      <c r="AL70" s="56" t="s">
        <v>55</v>
      </c>
      <c r="AM70" s="2" t="s">
        <v>38</v>
      </c>
      <c r="AN70" s="3">
        <v>43861</v>
      </c>
      <c r="AO70" s="35">
        <v>8500</v>
      </c>
      <c r="AP70" s="8">
        <v>70075.820000000007</v>
      </c>
      <c r="AQ70" s="8"/>
      <c r="AR70" s="2"/>
      <c r="AS70" s="2"/>
      <c r="AT70" s="2">
        <v>2917.13</v>
      </c>
      <c r="AU70" s="11">
        <f t="shared" si="7"/>
        <v>70075.820000000007</v>
      </c>
      <c r="AV70" s="59">
        <f t="shared" si="8"/>
        <v>2537.7300000000105</v>
      </c>
      <c r="AW70" s="13">
        <f t="shared" si="9"/>
        <v>304.52760000000137</v>
      </c>
      <c r="AX70" s="9">
        <f t="shared" si="10"/>
        <v>2842.2576000000117</v>
      </c>
      <c r="AY70" s="5">
        <f t="shared" si="11"/>
        <v>8242.547040000034</v>
      </c>
      <c r="AZ70" s="8">
        <f t="shared" si="12"/>
        <v>-879.58207440812373</v>
      </c>
      <c r="BA70" s="7">
        <f t="shared" si="13"/>
        <v>7362.9649655919102</v>
      </c>
      <c r="BB70" s="32">
        <f t="shared" si="14"/>
        <v>7121.0032656770009</v>
      </c>
      <c r="BC70" s="16">
        <v>2</v>
      </c>
      <c r="BD70" s="2" t="s">
        <v>30</v>
      </c>
      <c r="BE70" s="68">
        <v>20</v>
      </c>
      <c r="BF70" s="2" t="s">
        <v>55</v>
      </c>
      <c r="BG70" s="2" t="s">
        <v>38</v>
      </c>
      <c r="BH70" s="3">
        <v>43890</v>
      </c>
      <c r="BI70" s="35">
        <v>7200</v>
      </c>
      <c r="BJ70" s="2">
        <v>72336.070000000007</v>
      </c>
      <c r="BK70" s="2"/>
      <c r="BL70" s="2"/>
      <c r="BM70" s="2"/>
      <c r="BN70" s="2">
        <v>2917.13</v>
      </c>
      <c r="BO70" s="11">
        <v>72336.070000000007</v>
      </c>
      <c r="BP70" s="12">
        <f t="shared" si="15"/>
        <v>2260.25</v>
      </c>
      <c r="BQ70" s="13">
        <f t="shared" si="16"/>
        <v>568.84023358572642</v>
      </c>
      <c r="BR70" s="9">
        <f t="shared" si="17"/>
        <v>2829.0902335857263</v>
      </c>
      <c r="BS70" s="5">
        <f t="shared" si="18"/>
        <v>8204.3616773986068</v>
      </c>
      <c r="BT70" s="2">
        <f t="shared" si="19"/>
        <v>-807.6379023974489</v>
      </c>
      <c r="BU70" s="7">
        <f t="shared" si="20"/>
        <v>7396.7237750011582</v>
      </c>
      <c r="BV70" s="15">
        <f t="shared" si="21"/>
        <v>7317.727040678159</v>
      </c>
      <c r="BW70" s="16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5"/>
      <c r="CD70" s="2">
        <v>72336.070000000007</v>
      </c>
      <c r="CE70" s="2"/>
      <c r="CF70" s="2"/>
      <c r="CG70" s="2"/>
      <c r="CH70" s="2">
        <v>2917.13</v>
      </c>
      <c r="CI70" s="11">
        <f t="shared" si="22"/>
        <v>72336.070000000007</v>
      </c>
      <c r="CJ70" s="11">
        <f t="shared" si="22"/>
        <v>2260.25</v>
      </c>
      <c r="CK70" s="11">
        <f t="shared" si="22"/>
        <v>568.84023358572642</v>
      </c>
      <c r="CL70" s="11">
        <f t="shared" si="23"/>
        <v>2829.0902335857263</v>
      </c>
      <c r="CM70" s="5">
        <f t="shared" si="24"/>
        <v>6120.7142672656273</v>
      </c>
      <c r="CN70" s="8">
        <f t="shared" si="25"/>
        <v>-807.63790239744901</v>
      </c>
      <c r="CO70" s="10">
        <f t="shared" si="26"/>
        <v>5313.0763648681786</v>
      </c>
      <c r="CP70" s="81">
        <f t="shared" si="27"/>
        <v>12630.803405546338</v>
      </c>
      <c r="CQ70" s="16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5">
        <v>7500</v>
      </c>
      <c r="DA70" s="88">
        <v>75374.490000000005</v>
      </c>
      <c r="DB70" s="2"/>
      <c r="DC70" s="2"/>
      <c r="DD70" s="2"/>
      <c r="DE70" s="2">
        <v>2917.13</v>
      </c>
      <c r="DF70" s="80">
        <f t="shared" si="28"/>
        <v>75374.490000000005</v>
      </c>
      <c r="DG70" s="12">
        <f t="shared" si="29"/>
        <v>3038.4199999999983</v>
      </c>
      <c r="DH70" s="13">
        <f t="shared" si="30"/>
        <v>298.70351784921326</v>
      </c>
      <c r="DI70" s="9">
        <f t="shared" si="31"/>
        <v>3337.1235178492116</v>
      </c>
      <c r="DJ70" s="8">
        <f t="shared" si="32"/>
        <v>9677.6582017627134</v>
      </c>
      <c r="DK70" s="5">
        <f t="shared" si="33"/>
        <v>3556.943934497086</v>
      </c>
      <c r="DL70" s="2">
        <f t="shared" si="34"/>
        <v>-441.18370111675915</v>
      </c>
      <c r="DM70" s="7">
        <f t="shared" si="5"/>
        <v>3115.760233380327</v>
      </c>
      <c r="DN70" s="89">
        <f t="shared" si="6"/>
        <v>8246.5636389266656</v>
      </c>
      <c r="DO70" s="16">
        <v>2</v>
      </c>
      <c r="DP70" s="2" t="s">
        <v>30</v>
      </c>
      <c r="DQ70" s="6">
        <v>20</v>
      </c>
      <c r="DR70" s="2" t="s">
        <v>55</v>
      </c>
      <c r="DS70" s="2" t="s">
        <v>38</v>
      </c>
      <c r="DT70" s="3">
        <v>43982</v>
      </c>
      <c r="DU70" s="10"/>
      <c r="DV70" s="2">
        <v>75920.479999999996</v>
      </c>
      <c r="DW70" s="2"/>
      <c r="DX70" s="2"/>
      <c r="DY70" s="2"/>
      <c r="DZ70" s="2">
        <v>2917.13</v>
      </c>
      <c r="EA70" s="11">
        <v>75920.479999999996</v>
      </c>
      <c r="EB70" s="12">
        <f t="shared" si="35"/>
        <v>545.98999999999069</v>
      </c>
      <c r="EC70" s="13">
        <f t="shared" si="36"/>
        <v>69.165812751476437</v>
      </c>
      <c r="ED70" s="9">
        <f t="shared" si="37"/>
        <v>615.15581275146712</v>
      </c>
      <c r="EE70" s="5">
        <f t="shared" si="38"/>
        <v>1783.9518569792547</v>
      </c>
      <c r="EF70" s="2">
        <f t="shared" si="39"/>
        <v>-276.58943230837838</v>
      </c>
      <c r="EG70" s="7">
        <f t="shared" si="40"/>
        <v>1507.3624246708764</v>
      </c>
      <c r="EH70" s="89">
        <f t="shared" si="41"/>
        <v>9753.9260635975425</v>
      </c>
      <c r="EI70" s="16">
        <v>2</v>
      </c>
      <c r="EJ70" s="2" t="s">
        <v>30</v>
      </c>
      <c r="EK70" s="6">
        <v>20</v>
      </c>
      <c r="EL70" s="2" t="s">
        <v>55</v>
      </c>
      <c r="EM70" s="2" t="s">
        <v>38</v>
      </c>
      <c r="EN70" s="3">
        <v>44013</v>
      </c>
      <c r="EO70" s="10">
        <v>10300</v>
      </c>
      <c r="EP70" s="2">
        <v>76428.92</v>
      </c>
      <c r="EQ70" s="2"/>
      <c r="ER70" s="2"/>
      <c r="ES70" s="2"/>
      <c r="ET70" s="2">
        <v>2917.13</v>
      </c>
      <c r="EU70" s="11">
        <v>76428.92</v>
      </c>
      <c r="EV70" s="12">
        <f t="shared" si="42"/>
        <v>508.44000000000233</v>
      </c>
      <c r="EW70" s="13">
        <f t="shared" si="43"/>
        <v>33.464082375824681</v>
      </c>
      <c r="EX70" s="9">
        <f t="shared" si="44"/>
        <v>541.90408237582699</v>
      </c>
      <c r="EY70" s="5">
        <f t="shared" si="45"/>
        <v>1571.5218388898982</v>
      </c>
      <c r="EZ70" s="2">
        <f t="shared" si="46"/>
        <v>-270.72624782025684</v>
      </c>
      <c r="FA70" s="7">
        <f t="shared" si="47"/>
        <v>1300.7955910696414</v>
      </c>
      <c r="FB70" s="32">
        <f t="shared" si="48"/>
        <v>754.72165466718377</v>
      </c>
      <c r="FC70" s="16">
        <v>2</v>
      </c>
      <c r="FD70" s="2" t="s">
        <v>30</v>
      </c>
      <c r="FE70" s="6">
        <v>20</v>
      </c>
      <c r="FF70" s="2" t="s">
        <v>55</v>
      </c>
      <c r="FG70" s="2" t="s">
        <v>38</v>
      </c>
      <c r="FH70" s="3">
        <v>44013</v>
      </c>
      <c r="FI70" s="10">
        <v>1000</v>
      </c>
      <c r="FJ70" s="2">
        <v>76932.570000000007</v>
      </c>
      <c r="FK70" s="2"/>
      <c r="FL70" s="2"/>
      <c r="FM70" s="2"/>
      <c r="FN70" s="2">
        <v>2917.13</v>
      </c>
      <c r="FO70" s="11">
        <v>76932.570000000007</v>
      </c>
      <c r="FP70" s="12">
        <f t="shared" si="49"/>
        <v>503.65000000000873</v>
      </c>
      <c r="FQ70" s="13">
        <f t="shared" si="50"/>
        <v>60.648848605082222</v>
      </c>
      <c r="FR70" s="14">
        <f t="shared" si="51"/>
        <v>564.29884860509094</v>
      </c>
      <c r="FS70" s="5">
        <f t="shared" si="52"/>
        <v>1721.1114882455272</v>
      </c>
      <c r="FT70" s="2">
        <f t="shared" si="53"/>
        <v>-314.9285485965176</v>
      </c>
      <c r="FU70" s="7">
        <f t="shared" si="54"/>
        <v>1406.1829396490095</v>
      </c>
      <c r="FV70" s="32">
        <f t="shared" si="55"/>
        <v>1160.9045943161932</v>
      </c>
      <c r="FW70" s="16">
        <v>2</v>
      </c>
      <c r="FX70" s="2" t="s">
        <v>30</v>
      </c>
      <c r="FY70" s="6">
        <v>20</v>
      </c>
      <c r="FZ70" s="2" t="s">
        <v>55</v>
      </c>
      <c r="GA70" s="2" t="s">
        <v>38</v>
      </c>
      <c r="GB70" s="3">
        <v>44081</v>
      </c>
      <c r="GC70" s="10">
        <v>2000</v>
      </c>
      <c r="GD70" s="2">
        <v>77656.58</v>
      </c>
      <c r="GE70" s="2"/>
      <c r="GF70" s="2"/>
      <c r="GG70" s="2"/>
      <c r="GH70" s="2">
        <v>2917.13</v>
      </c>
      <c r="GI70" s="11">
        <v>77656.58</v>
      </c>
      <c r="GJ70" s="12">
        <f t="shared" si="56"/>
        <v>724.00999999999476</v>
      </c>
      <c r="GK70" s="13">
        <f t="shared" si="57"/>
        <v>-37.432049199251573</v>
      </c>
      <c r="GL70" s="14">
        <f t="shared" si="58"/>
        <v>686.57795080074322</v>
      </c>
      <c r="GM70" s="5">
        <f t="shared" si="59"/>
        <v>2094.0627499422667</v>
      </c>
      <c r="GN70" s="2">
        <f t="shared" si="60"/>
        <v>-342.83727938010787</v>
      </c>
      <c r="GO70" s="7">
        <f t="shared" si="61"/>
        <v>1751.2254705621588</v>
      </c>
      <c r="GP70" s="15">
        <f t="shared" si="62"/>
        <v>912.13006487835196</v>
      </c>
      <c r="GQ70" s="16">
        <v>2</v>
      </c>
      <c r="GR70" s="2" t="s">
        <v>30</v>
      </c>
    </row>
    <row r="71" spans="17:200" ht="20.100000000000001" customHeight="1" x14ac:dyDescent="0.2">
      <c r="Q71" s="6">
        <v>21</v>
      </c>
      <c r="R71" s="2" t="s">
        <v>56</v>
      </c>
      <c r="S71" s="2" t="s">
        <v>10</v>
      </c>
      <c r="T71" s="3">
        <v>43830</v>
      </c>
      <c r="U71" s="35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2">
        <v>-315.69671190690116</v>
      </c>
      <c r="AI71" s="16">
        <v>1</v>
      </c>
      <c r="AJ71" s="2" t="s">
        <v>30</v>
      </c>
      <c r="AK71" s="55">
        <v>21</v>
      </c>
      <c r="AL71" s="56" t="s">
        <v>56</v>
      </c>
      <c r="AM71" s="2" t="s">
        <v>10</v>
      </c>
      <c r="AN71" s="3">
        <v>43861</v>
      </c>
      <c r="AO71" s="35"/>
      <c r="AP71" s="8">
        <v>1022.5</v>
      </c>
      <c r="AQ71" s="8"/>
      <c r="AR71" s="2"/>
      <c r="AS71" s="2"/>
      <c r="AT71" s="2"/>
      <c r="AU71" s="11">
        <f t="shared" si="7"/>
        <v>1022.5</v>
      </c>
      <c r="AV71" s="59">
        <f t="shared" si="8"/>
        <v>0</v>
      </c>
      <c r="AW71" s="13">
        <f t="shared" si="9"/>
        <v>0</v>
      </c>
      <c r="AX71" s="9">
        <f t="shared" si="10"/>
        <v>0</v>
      </c>
      <c r="AY71" s="5">
        <f t="shared" si="11"/>
        <v>0</v>
      </c>
      <c r="AZ71" s="8">
        <f t="shared" si="12"/>
        <v>0</v>
      </c>
      <c r="BA71" s="7">
        <f t="shared" si="13"/>
        <v>0</v>
      </c>
      <c r="BB71" s="32">
        <f t="shared" si="14"/>
        <v>-315.69671190690116</v>
      </c>
      <c r="BC71" s="16">
        <v>1</v>
      </c>
      <c r="BD71" s="2" t="s">
        <v>30</v>
      </c>
      <c r="BE71" s="68">
        <v>21</v>
      </c>
      <c r="BF71" s="2" t="s">
        <v>56</v>
      </c>
      <c r="BG71" s="2" t="s">
        <v>10</v>
      </c>
      <c r="BH71" s="3">
        <v>43890</v>
      </c>
      <c r="BI71" s="35"/>
      <c r="BJ71" s="2">
        <v>1022.5</v>
      </c>
      <c r="BK71" s="2"/>
      <c r="BL71" s="2"/>
      <c r="BM71" s="2"/>
      <c r="BN71" s="2"/>
      <c r="BO71" s="11">
        <v>1022.5</v>
      </c>
      <c r="BP71" s="12">
        <f t="shared" si="15"/>
        <v>0</v>
      </c>
      <c r="BQ71" s="13">
        <f t="shared" si="16"/>
        <v>0</v>
      </c>
      <c r="BR71" s="9">
        <f t="shared" si="17"/>
        <v>0</v>
      </c>
      <c r="BS71" s="5">
        <f t="shared" si="18"/>
        <v>0</v>
      </c>
      <c r="BT71" s="2">
        <f t="shared" si="19"/>
        <v>0</v>
      </c>
      <c r="BU71" s="7">
        <f t="shared" si="20"/>
        <v>0</v>
      </c>
      <c r="BV71" s="15">
        <f t="shared" si="21"/>
        <v>-315.69671190690116</v>
      </c>
      <c r="BW71" s="16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5"/>
      <c r="CD71" s="2">
        <v>1022.5</v>
      </c>
      <c r="CE71" s="2"/>
      <c r="CF71" s="2"/>
      <c r="CG71" s="2"/>
      <c r="CH71" s="2"/>
      <c r="CI71" s="11">
        <f t="shared" si="22"/>
        <v>1022.5</v>
      </c>
      <c r="CJ71" s="11">
        <f t="shared" si="22"/>
        <v>0</v>
      </c>
      <c r="CK71" s="11">
        <f t="shared" si="22"/>
        <v>0</v>
      </c>
      <c r="CL71" s="11">
        <f t="shared" si="23"/>
        <v>0</v>
      </c>
      <c r="CM71" s="5">
        <f t="shared" si="24"/>
        <v>0</v>
      </c>
      <c r="CN71" s="8">
        <f t="shared" si="25"/>
        <v>0</v>
      </c>
      <c r="CO71" s="10">
        <f t="shared" si="26"/>
        <v>0</v>
      </c>
      <c r="CP71" s="81">
        <f t="shared" si="27"/>
        <v>-315.69671190690116</v>
      </c>
      <c r="CQ71" s="16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5"/>
      <c r="DA71" s="88">
        <v>1022.5</v>
      </c>
      <c r="DB71" s="2"/>
      <c r="DC71" s="2"/>
      <c r="DD71" s="2"/>
      <c r="DE71" s="2"/>
      <c r="DF71" s="80">
        <f t="shared" si="28"/>
        <v>1022.5</v>
      </c>
      <c r="DG71" s="12">
        <f t="shared" si="29"/>
        <v>0</v>
      </c>
      <c r="DH71" s="13">
        <f t="shared" si="30"/>
        <v>0</v>
      </c>
      <c r="DI71" s="9">
        <f t="shared" si="31"/>
        <v>0</v>
      </c>
      <c r="DJ71" s="8">
        <f t="shared" si="32"/>
        <v>0</v>
      </c>
      <c r="DK71" s="5">
        <f t="shared" si="33"/>
        <v>0</v>
      </c>
      <c r="DL71" s="2">
        <f t="shared" si="34"/>
        <v>0</v>
      </c>
      <c r="DM71" s="7">
        <f t="shared" si="5"/>
        <v>0</v>
      </c>
      <c r="DN71" s="89">
        <f t="shared" si="6"/>
        <v>-315.69671190690116</v>
      </c>
      <c r="DO71" s="16">
        <v>1</v>
      </c>
      <c r="DP71" s="2" t="s">
        <v>30</v>
      </c>
      <c r="DQ71" s="6">
        <v>21</v>
      </c>
      <c r="DR71" s="2" t="s">
        <v>56</v>
      </c>
      <c r="DS71" s="2" t="s">
        <v>10</v>
      </c>
      <c r="DT71" s="3">
        <v>43982</v>
      </c>
      <c r="DU71" s="10"/>
      <c r="DV71" s="2">
        <v>1022.5</v>
      </c>
      <c r="DW71" s="2"/>
      <c r="DX71" s="2"/>
      <c r="DY71" s="2"/>
      <c r="DZ71" s="2"/>
      <c r="EA71" s="11">
        <v>1022.5</v>
      </c>
      <c r="EB71" s="12">
        <f t="shared" si="35"/>
        <v>0</v>
      </c>
      <c r="EC71" s="13">
        <f t="shared" si="36"/>
        <v>0</v>
      </c>
      <c r="ED71" s="9">
        <f t="shared" si="37"/>
        <v>0</v>
      </c>
      <c r="EE71" s="5">
        <f t="shared" si="38"/>
        <v>0</v>
      </c>
      <c r="EF71" s="2">
        <f t="shared" si="39"/>
        <v>0</v>
      </c>
      <c r="EG71" s="7">
        <f t="shared" si="40"/>
        <v>0</v>
      </c>
      <c r="EH71" s="89">
        <f t="shared" si="41"/>
        <v>-315.69671190690116</v>
      </c>
      <c r="EI71" s="16">
        <v>1</v>
      </c>
      <c r="EJ71" s="2" t="s">
        <v>30</v>
      </c>
      <c r="EK71" s="6">
        <v>21</v>
      </c>
      <c r="EL71" s="2" t="s">
        <v>56</v>
      </c>
      <c r="EM71" s="2" t="s">
        <v>10</v>
      </c>
      <c r="EN71" s="3">
        <v>44013</v>
      </c>
      <c r="EO71" s="10"/>
      <c r="EP71" s="2">
        <v>1022.5</v>
      </c>
      <c r="EQ71" s="2"/>
      <c r="ER71" s="2"/>
      <c r="ES71" s="2"/>
      <c r="ET71" s="2"/>
      <c r="EU71" s="11">
        <v>1022.5</v>
      </c>
      <c r="EV71" s="12">
        <f t="shared" si="42"/>
        <v>0</v>
      </c>
      <c r="EW71" s="13">
        <f t="shared" si="43"/>
        <v>0</v>
      </c>
      <c r="EX71" s="9">
        <f t="shared" si="44"/>
        <v>0</v>
      </c>
      <c r="EY71" s="5">
        <f t="shared" si="45"/>
        <v>0</v>
      </c>
      <c r="EZ71" s="2">
        <f t="shared" si="46"/>
        <v>0</v>
      </c>
      <c r="FA71" s="7">
        <f t="shared" si="47"/>
        <v>0</v>
      </c>
      <c r="FB71" s="32">
        <f t="shared" si="48"/>
        <v>-315.69671190690116</v>
      </c>
      <c r="FC71" s="16">
        <v>1</v>
      </c>
      <c r="FD71" s="2" t="s">
        <v>30</v>
      </c>
      <c r="FE71" s="6">
        <v>21</v>
      </c>
      <c r="FF71" s="2" t="s">
        <v>56</v>
      </c>
      <c r="FG71" s="2" t="s">
        <v>10</v>
      </c>
      <c r="FH71" s="3">
        <v>44013</v>
      </c>
      <c r="FI71" s="10"/>
      <c r="FJ71" s="2">
        <v>1022.62</v>
      </c>
      <c r="FK71" s="2"/>
      <c r="FL71" s="2"/>
      <c r="FM71" s="2"/>
      <c r="FN71" s="2"/>
      <c r="FO71" s="11">
        <v>1022.62</v>
      </c>
      <c r="FP71" s="12">
        <f t="shared" si="49"/>
        <v>0.12000000000000455</v>
      </c>
      <c r="FQ71" s="13">
        <f t="shared" si="50"/>
        <v>1.4450236935590225E-2</v>
      </c>
      <c r="FR71" s="14">
        <f t="shared" si="51"/>
        <v>0.13445023693559477</v>
      </c>
      <c r="FS71" s="5">
        <f t="shared" si="52"/>
        <v>0.410073222653564</v>
      </c>
      <c r="FT71" s="2">
        <f t="shared" si="53"/>
        <v>-7.5035095466262067E-2</v>
      </c>
      <c r="FU71" s="7">
        <f t="shared" si="54"/>
        <v>0.33503812718730192</v>
      </c>
      <c r="FV71" s="32">
        <f t="shared" si="55"/>
        <v>-315.36167377971384</v>
      </c>
      <c r="FW71" s="16">
        <v>1</v>
      </c>
      <c r="FX71" s="2" t="s">
        <v>30</v>
      </c>
      <c r="FY71" s="6">
        <v>21</v>
      </c>
      <c r="FZ71" s="2" t="s">
        <v>56</v>
      </c>
      <c r="GA71" s="2" t="s">
        <v>10</v>
      </c>
      <c r="GB71" s="3">
        <v>44081</v>
      </c>
      <c r="GC71" s="10"/>
      <c r="GD71" s="2">
        <v>1022.63</v>
      </c>
      <c r="GE71" s="2"/>
      <c r="GF71" s="2"/>
      <c r="GG71" s="2"/>
      <c r="GH71" s="2"/>
      <c r="GI71" s="11">
        <v>1022.63</v>
      </c>
      <c r="GJ71" s="12">
        <f t="shared" si="56"/>
        <v>9.9999999999909051E-3</v>
      </c>
      <c r="GK71" s="13">
        <f t="shared" si="57"/>
        <v>-5.1701011310918081E-4</v>
      </c>
      <c r="GL71" s="14">
        <f t="shared" si="58"/>
        <v>9.482989886881725E-3</v>
      </c>
      <c r="GM71" s="5">
        <f t="shared" si="59"/>
        <v>2.8923119154989258E-2</v>
      </c>
      <c r="GN71" s="2">
        <f t="shared" si="60"/>
        <v>-4.735256134304755E-3</v>
      </c>
      <c r="GO71" s="7">
        <f t="shared" si="61"/>
        <v>2.4187863020684503E-2</v>
      </c>
      <c r="GP71" s="15">
        <f t="shared" si="62"/>
        <v>-315.33748591669314</v>
      </c>
      <c r="GQ71" s="16">
        <v>1</v>
      </c>
      <c r="GR71" s="2" t="s">
        <v>30</v>
      </c>
    </row>
    <row r="72" spans="17:200" ht="20.100000000000001" customHeight="1" x14ac:dyDescent="0.2">
      <c r="Q72" s="6">
        <v>22</v>
      </c>
      <c r="R72" s="2" t="s">
        <v>57</v>
      </c>
      <c r="S72" s="2" t="s">
        <v>29</v>
      </c>
      <c r="T72" s="3">
        <v>43830</v>
      </c>
      <c r="U72" s="35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2">
        <v>312.22962629042024</v>
      </c>
      <c r="AI72" s="16">
        <v>2</v>
      </c>
      <c r="AJ72" s="2" t="s">
        <v>30</v>
      </c>
      <c r="AK72" s="55">
        <v>22</v>
      </c>
      <c r="AL72" s="56" t="s">
        <v>57</v>
      </c>
      <c r="AM72" s="2" t="s">
        <v>29</v>
      </c>
      <c r="AN72" s="3">
        <v>43861</v>
      </c>
      <c r="AO72" s="35"/>
      <c r="AP72" s="8">
        <v>1590.3700000000001</v>
      </c>
      <c r="AQ72" s="8"/>
      <c r="AR72" s="2"/>
      <c r="AS72" s="2"/>
      <c r="AT72" s="2">
        <v>-12.41</v>
      </c>
      <c r="AU72" s="11">
        <f t="shared" si="7"/>
        <v>1590.3700000000001</v>
      </c>
      <c r="AV72" s="59">
        <f t="shared" si="8"/>
        <v>0</v>
      </c>
      <c r="AW72" s="13">
        <f t="shared" si="9"/>
        <v>0</v>
      </c>
      <c r="AX72" s="9">
        <f t="shared" si="10"/>
        <v>0</v>
      </c>
      <c r="AY72" s="5">
        <f t="shared" si="11"/>
        <v>0</v>
      </c>
      <c r="AZ72" s="8">
        <f t="shared" si="12"/>
        <v>0</v>
      </c>
      <c r="BA72" s="7">
        <f t="shared" si="13"/>
        <v>0</v>
      </c>
      <c r="BB72" s="32">
        <f t="shared" si="14"/>
        <v>312.22962629042024</v>
      </c>
      <c r="BC72" s="16">
        <v>2</v>
      </c>
      <c r="BD72" s="2" t="s">
        <v>30</v>
      </c>
      <c r="BE72" s="68">
        <v>22</v>
      </c>
      <c r="BF72" s="2" t="s">
        <v>57</v>
      </c>
      <c r="BG72" s="2" t="s">
        <v>29</v>
      </c>
      <c r="BH72" s="3">
        <v>43890</v>
      </c>
      <c r="BI72" s="35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15"/>
        <v>0</v>
      </c>
      <c r="BQ72" s="13">
        <f t="shared" si="16"/>
        <v>0</v>
      </c>
      <c r="BR72" s="9">
        <f t="shared" si="17"/>
        <v>0</v>
      </c>
      <c r="BS72" s="5">
        <f t="shared" si="18"/>
        <v>0</v>
      </c>
      <c r="BT72" s="2">
        <f t="shared" si="19"/>
        <v>0</v>
      </c>
      <c r="BU72" s="7">
        <f t="shared" si="20"/>
        <v>0</v>
      </c>
      <c r="BV72" s="15">
        <f t="shared" si="21"/>
        <v>312.22962629042024</v>
      </c>
      <c r="BW72" s="16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5"/>
      <c r="CD72" s="2">
        <v>1590.3700000000001</v>
      </c>
      <c r="CE72" s="2"/>
      <c r="CF72" s="2"/>
      <c r="CG72" s="2"/>
      <c r="CH72" s="2">
        <v>-12.41</v>
      </c>
      <c r="CI72" s="11">
        <f t="shared" si="22"/>
        <v>1590.3700000000001</v>
      </c>
      <c r="CJ72" s="11">
        <f t="shared" si="22"/>
        <v>0</v>
      </c>
      <c r="CK72" s="11">
        <f t="shared" si="22"/>
        <v>0</v>
      </c>
      <c r="CL72" s="11">
        <f t="shared" si="23"/>
        <v>0</v>
      </c>
      <c r="CM72" s="5">
        <f t="shared" si="24"/>
        <v>0</v>
      </c>
      <c r="CN72" s="8">
        <f t="shared" si="25"/>
        <v>0</v>
      </c>
      <c r="CO72" s="10">
        <f t="shared" si="26"/>
        <v>0</v>
      </c>
      <c r="CP72" s="81">
        <f t="shared" si="27"/>
        <v>312.22962629042024</v>
      </c>
      <c r="CQ72" s="16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5"/>
      <c r="DA72" s="88">
        <v>1615.06</v>
      </c>
      <c r="DB72" s="2"/>
      <c r="DC72" s="2"/>
      <c r="DD72" s="2"/>
      <c r="DE72" s="2">
        <v>-12.41</v>
      </c>
      <c r="DF72" s="80">
        <f t="shared" si="28"/>
        <v>1615.06</v>
      </c>
      <c r="DG72" s="12">
        <f t="shared" si="29"/>
        <v>24.689999999999827</v>
      </c>
      <c r="DH72" s="13">
        <f t="shared" si="30"/>
        <v>2.4272450338323956</v>
      </c>
      <c r="DI72" s="9">
        <f t="shared" si="31"/>
        <v>27.117245033832223</v>
      </c>
      <c r="DJ72" s="8">
        <f t="shared" si="32"/>
        <v>78.640010598113449</v>
      </c>
      <c r="DK72" s="5">
        <f t="shared" si="33"/>
        <v>78.640010598113449</v>
      </c>
      <c r="DL72" s="2">
        <f t="shared" si="34"/>
        <v>-9.7540730386694499</v>
      </c>
      <c r="DM72" s="7">
        <f t="shared" si="5"/>
        <v>68.885937559444002</v>
      </c>
      <c r="DN72" s="89">
        <f t="shared" si="6"/>
        <v>381.11556384986426</v>
      </c>
      <c r="DO72" s="16">
        <v>2</v>
      </c>
      <c r="DP72" s="2" t="s">
        <v>30</v>
      </c>
      <c r="DQ72" s="6">
        <v>22</v>
      </c>
      <c r="DR72" s="2" t="s">
        <v>57</v>
      </c>
      <c r="DS72" s="2" t="s">
        <v>29</v>
      </c>
      <c r="DT72" s="3">
        <v>43982</v>
      </c>
      <c r="DU72" s="10"/>
      <c r="DV72" s="2">
        <v>1705.27</v>
      </c>
      <c r="DW72" s="2"/>
      <c r="DX72" s="2"/>
      <c r="DY72" s="2"/>
      <c r="DZ72" s="2">
        <v>-12.41</v>
      </c>
      <c r="EA72" s="11">
        <v>1705.27</v>
      </c>
      <c r="EB72" s="12">
        <f t="shared" si="35"/>
        <v>90.210000000000036</v>
      </c>
      <c r="EC72" s="13">
        <f t="shared" si="36"/>
        <v>11.427769681332622</v>
      </c>
      <c r="ED72" s="9">
        <f t="shared" si="37"/>
        <v>101.63776968133266</v>
      </c>
      <c r="EE72" s="5">
        <f t="shared" si="38"/>
        <v>294.74953207586469</v>
      </c>
      <c r="EF72" s="2">
        <f t="shared" si="39"/>
        <v>-45.698882192969187</v>
      </c>
      <c r="EG72" s="7">
        <f t="shared" si="40"/>
        <v>249.0506498828955</v>
      </c>
      <c r="EH72" s="89">
        <f t="shared" si="41"/>
        <v>630.16621373275973</v>
      </c>
      <c r="EI72" s="16">
        <v>2</v>
      </c>
      <c r="EJ72" s="2" t="s">
        <v>30</v>
      </c>
      <c r="EK72" s="6">
        <v>22</v>
      </c>
      <c r="EL72" s="2" t="s">
        <v>57</v>
      </c>
      <c r="EM72" s="2" t="s">
        <v>29</v>
      </c>
      <c r="EN72" s="3">
        <v>44013</v>
      </c>
      <c r="EO72" s="10"/>
      <c r="EP72" s="2">
        <v>1770.96</v>
      </c>
      <c r="EQ72" s="2"/>
      <c r="ER72" s="2"/>
      <c r="ES72" s="2"/>
      <c r="ET72" s="2">
        <v>-12.41</v>
      </c>
      <c r="EU72" s="11">
        <v>1770.96</v>
      </c>
      <c r="EV72" s="12">
        <f t="shared" si="42"/>
        <v>65.690000000000055</v>
      </c>
      <c r="EW72" s="13">
        <f t="shared" si="43"/>
        <v>4.3235299568639665</v>
      </c>
      <c r="EX72" s="9">
        <f t="shared" si="44"/>
        <v>70.013529956864019</v>
      </c>
      <c r="EY72" s="5">
        <f t="shared" si="45"/>
        <v>203.03923687490564</v>
      </c>
      <c r="EZ72" s="2">
        <f t="shared" si="46"/>
        <v>-34.977592674283308</v>
      </c>
      <c r="FA72" s="7">
        <f t="shared" si="47"/>
        <v>168.06164420062234</v>
      </c>
      <c r="FB72" s="32">
        <f t="shared" si="48"/>
        <v>798.2278579333821</v>
      </c>
      <c r="FC72" s="16">
        <v>2</v>
      </c>
      <c r="FD72" s="2" t="s">
        <v>30</v>
      </c>
      <c r="FE72" s="6">
        <v>22</v>
      </c>
      <c r="FF72" s="2" t="s">
        <v>57</v>
      </c>
      <c r="FG72" s="2" t="s">
        <v>29</v>
      </c>
      <c r="FH72" s="3">
        <v>44013</v>
      </c>
      <c r="FI72" s="10">
        <v>1000</v>
      </c>
      <c r="FJ72" s="2">
        <v>1830.2</v>
      </c>
      <c r="FK72" s="2"/>
      <c r="FL72" s="2"/>
      <c r="FM72" s="2"/>
      <c r="FN72" s="2">
        <v>-12.41</v>
      </c>
      <c r="FO72" s="11">
        <v>1830.2</v>
      </c>
      <c r="FP72" s="12">
        <f t="shared" si="49"/>
        <v>59.240000000000009</v>
      </c>
      <c r="FQ72" s="13">
        <f t="shared" si="50"/>
        <v>7.1336003005361048</v>
      </c>
      <c r="FR72" s="14">
        <f t="shared" si="51"/>
        <v>66.373600300536111</v>
      </c>
      <c r="FS72" s="5">
        <f t="shared" si="52"/>
        <v>202.43948091663512</v>
      </c>
      <c r="FT72" s="2">
        <f t="shared" si="53"/>
        <v>-37.042325461843305</v>
      </c>
      <c r="FU72" s="7">
        <f t="shared" si="54"/>
        <v>165.3971554547918</v>
      </c>
      <c r="FV72" s="32">
        <f t="shared" si="55"/>
        <v>-36.374986611826102</v>
      </c>
      <c r="FW72" s="16">
        <v>2</v>
      </c>
      <c r="FX72" s="2" t="s">
        <v>30</v>
      </c>
      <c r="FY72" s="6">
        <v>22</v>
      </c>
      <c r="FZ72" s="2" t="s">
        <v>57</v>
      </c>
      <c r="GA72" s="2" t="s">
        <v>29</v>
      </c>
      <c r="GB72" s="3">
        <v>44081</v>
      </c>
      <c r="GC72" s="10"/>
      <c r="GD72" s="2">
        <v>1854.76</v>
      </c>
      <c r="GE72" s="2"/>
      <c r="GF72" s="2"/>
      <c r="GG72" s="2"/>
      <c r="GH72" s="2">
        <v>-12.41</v>
      </c>
      <c r="GI72" s="11">
        <v>1854.76</v>
      </c>
      <c r="GJ72" s="12">
        <f t="shared" si="56"/>
        <v>24.559999999999945</v>
      </c>
      <c r="GK72" s="13">
        <f t="shared" si="57"/>
        <v>-1.2697768377973</v>
      </c>
      <c r="GL72" s="14">
        <f t="shared" si="58"/>
        <v>23.290223162202647</v>
      </c>
      <c r="GM72" s="5">
        <f t="shared" si="59"/>
        <v>71.035180644718068</v>
      </c>
      <c r="GN72" s="2">
        <f t="shared" si="60"/>
        <v>-11.629789065863029</v>
      </c>
      <c r="GO72" s="7">
        <f t="shared" si="61"/>
        <v>59.405391578855038</v>
      </c>
      <c r="GP72" s="15">
        <f t="shared" si="62"/>
        <v>23.030404967028936</v>
      </c>
      <c r="GQ72" s="16">
        <v>2</v>
      </c>
      <c r="GR72" s="2" t="s">
        <v>30</v>
      </c>
    </row>
    <row r="73" spans="17:200" ht="20.100000000000001" customHeight="1" x14ac:dyDescent="0.2">
      <c r="Q73" s="6">
        <v>23</v>
      </c>
      <c r="R73" s="2" t="s">
        <v>65</v>
      </c>
      <c r="S73" s="2" t="s">
        <v>7</v>
      </c>
      <c r="T73" s="3">
        <v>43830</v>
      </c>
      <c r="U73" s="35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2">
        <v>-144.05595392599679</v>
      </c>
      <c r="AI73" s="16">
        <v>1</v>
      </c>
      <c r="AJ73" s="2" t="s">
        <v>30</v>
      </c>
      <c r="AK73" s="55">
        <v>23</v>
      </c>
      <c r="AL73" s="56" t="s">
        <v>65</v>
      </c>
      <c r="AM73" s="2" t="s">
        <v>7</v>
      </c>
      <c r="AN73" s="3">
        <v>43861</v>
      </c>
      <c r="AO73" s="35"/>
      <c r="AP73" s="8">
        <v>46.97</v>
      </c>
      <c r="AQ73" s="8"/>
      <c r="AR73" s="2"/>
      <c r="AS73" s="2"/>
      <c r="AT73" s="2"/>
      <c r="AU73" s="11">
        <f t="shared" si="7"/>
        <v>46.97</v>
      </c>
      <c r="AV73" s="59">
        <f t="shared" si="8"/>
        <v>0</v>
      </c>
      <c r="AW73" s="13">
        <f t="shared" si="9"/>
        <v>0</v>
      </c>
      <c r="AX73" s="9">
        <f t="shared" si="10"/>
        <v>0</v>
      </c>
      <c r="AY73" s="5">
        <f t="shared" si="11"/>
        <v>0</v>
      </c>
      <c r="AZ73" s="8">
        <f t="shared" si="12"/>
        <v>0</v>
      </c>
      <c r="BA73" s="7">
        <f t="shared" si="13"/>
        <v>0</v>
      </c>
      <c r="BB73" s="32">
        <f t="shared" si="14"/>
        <v>-144.05595392599679</v>
      </c>
      <c r="BC73" s="16">
        <v>1</v>
      </c>
      <c r="BD73" s="2" t="s">
        <v>30</v>
      </c>
      <c r="BE73" s="68">
        <v>23</v>
      </c>
      <c r="BF73" s="2" t="s">
        <v>65</v>
      </c>
      <c r="BG73" s="2" t="s">
        <v>7</v>
      </c>
      <c r="BH73" s="3">
        <v>43890</v>
      </c>
      <c r="BI73" s="35"/>
      <c r="BJ73" s="2">
        <v>46.97</v>
      </c>
      <c r="BK73" s="2"/>
      <c r="BL73" s="2"/>
      <c r="BM73" s="2"/>
      <c r="BN73" s="2"/>
      <c r="BO73" s="11">
        <v>46.97</v>
      </c>
      <c r="BP73" s="12">
        <f t="shared" si="15"/>
        <v>0</v>
      </c>
      <c r="BQ73" s="13">
        <f t="shared" si="16"/>
        <v>0</v>
      </c>
      <c r="BR73" s="9">
        <f t="shared" si="17"/>
        <v>0</v>
      </c>
      <c r="BS73" s="5">
        <f t="shared" si="18"/>
        <v>0</v>
      </c>
      <c r="BT73" s="2">
        <f t="shared" si="19"/>
        <v>0</v>
      </c>
      <c r="BU73" s="7">
        <f t="shared" si="20"/>
        <v>0</v>
      </c>
      <c r="BV73" s="15">
        <f t="shared" si="21"/>
        <v>-144.05595392599679</v>
      </c>
      <c r="BW73" s="16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5"/>
      <c r="CD73" s="2">
        <v>46.97</v>
      </c>
      <c r="CE73" s="2"/>
      <c r="CF73" s="2"/>
      <c r="CG73" s="2"/>
      <c r="CH73" s="2"/>
      <c r="CI73" s="11">
        <f t="shared" si="22"/>
        <v>46.97</v>
      </c>
      <c r="CJ73" s="11">
        <f t="shared" si="22"/>
        <v>0</v>
      </c>
      <c r="CK73" s="11">
        <f t="shared" si="22"/>
        <v>0</v>
      </c>
      <c r="CL73" s="11">
        <f t="shared" si="23"/>
        <v>0</v>
      </c>
      <c r="CM73" s="5">
        <f t="shared" si="24"/>
        <v>0</v>
      </c>
      <c r="CN73" s="8">
        <f t="shared" si="25"/>
        <v>0</v>
      </c>
      <c r="CO73" s="10">
        <f t="shared" si="26"/>
        <v>0</v>
      </c>
      <c r="CP73" s="81">
        <f t="shared" si="27"/>
        <v>-144.05595392599679</v>
      </c>
      <c r="CQ73" s="16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5"/>
      <c r="DA73" s="88">
        <v>46.97</v>
      </c>
      <c r="DB73" s="2"/>
      <c r="DC73" s="2"/>
      <c r="DD73" s="2"/>
      <c r="DE73" s="2"/>
      <c r="DF73" s="80">
        <f t="shared" si="28"/>
        <v>46.97</v>
      </c>
      <c r="DG73" s="12">
        <f t="shared" si="29"/>
        <v>0</v>
      </c>
      <c r="DH73" s="13">
        <f t="shared" si="30"/>
        <v>0</v>
      </c>
      <c r="DI73" s="9">
        <f t="shared" si="31"/>
        <v>0</v>
      </c>
      <c r="DJ73" s="8">
        <f t="shared" si="32"/>
        <v>0</v>
      </c>
      <c r="DK73" s="5">
        <f t="shared" si="33"/>
        <v>0</v>
      </c>
      <c r="DL73" s="2">
        <f t="shared" si="34"/>
        <v>0</v>
      </c>
      <c r="DM73" s="7">
        <f t="shared" si="5"/>
        <v>0</v>
      </c>
      <c r="DN73" s="89">
        <f t="shared" si="6"/>
        <v>-144.05595392599679</v>
      </c>
      <c r="DO73" s="16">
        <v>1</v>
      </c>
      <c r="DP73" s="2" t="s">
        <v>30</v>
      </c>
      <c r="DQ73" s="6">
        <v>23</v>
      </c>
      <c r="DR73" s="2" t="s">
        <v>65</v>
      </c>
      <c r="DS73" s="2" t="s">
        <v>7</v>
      </c>
      <c r="DT73" s="3">
        <v>43982</v>
      </c>
      <c r="DU73" s="10"/>
      <c r="DV73" s="2">
        <v>48.410000000000004</v>
      </c>
      <c r="DW73" s="2"/>
      <c r="DX73" s="2"/>
      <c r="DY73" s="2"/>
      <c r="DZ73" s="2"/>
      <c r="EA73" s="11">
        <v>48.410000000000004</v>
      </c>
      <c r="EB73" s="12">
        <f t="shared" si="35"/>
        <v>1.4400000000000048</v>
      </c>
      <c r="EC73" s="13">
        <f t="shared" si="36"/>
        <v>0.18241867133487444</v>
      </c>
      <c r="ED73" s="9">
        <f t="shared" si="37"/>
        <v>1.6224186713348794</v>
      </c>
      <c r="EE73" s="5">
        <f t="shared" si="38"/>
        <v>4.7050141468711502</v>
      </c>
      <c r="EF73" s="2">
        <f t="shared" si="39"/>
        <v>-0.72947999509894512</v>
      </c>
      <c r="EG73" s="7">
        <f t="shared" si="40"/>
        <v>3.9755341517722051</v>
      </c>
      <c r="EH73" s="89">
        <f t="shared" si="41"/>
        <v>-140.08041977422459</v>
      </c>
      <c r="EI73" s="16">
        <v>1</v>
      </c>
      <c r="EJ73" s="2" t="s">
        <v>30</v>
      </c>
      <c r="EK73" s="6">
        <v>23</v>
      </c>
      <c r="EL73" s="2" t="s">
        <v>65</v>
      </c>
      <c r="EM73" s="2" t="s">
        <v>7</v>
      </c>
      <c r="EN73" s="3">
        <v>44013</v>
      </c>
      <c r="EO73" s="10"/>
      <c r="EP73" s="2">
        <v>50.24</v>
      </c>
      <c r="EQ73" s="2"/>
      <c r="ER73" s="2"/>
      <c r="ES73" s="2"/>
      <c r="ET73" s="2"/>
      <c r="EU73" s="11">
        <v>50.24</v>
      </c>
      <c r="EV73" s="12">
        <f t="shared" si="42"/>
        <v>1.8299999999999983</v>
      </c>
      <c r="EW73" s="13">
        <f t="shared" si="43"/>
        <v>0.12044542275934</v>
      </c>
      <c r="EX73" s="9">
        <f t="shared" si="44"/>
        <v>1.9504454227593384</v>
      </c>
      <c r="EY73" s="5">
        <f t="shared" si="45"/>
        <v>5.6562917260020811</v>
      </c>
      <c r="EZ73" s="2">
        <f t="shared" si="46"/>
        <v>-0.97441002578685265</v>
      </c>
      <c r="FA73" s="7">
        <f t="shared" si="47"/>
        <v>4.6818817002152286</v>
      </c>
      <c r="FB73" s="32">
        <f t="shared" si="48"/>
        <v>-135.39853807400937</v>
      </c>
      <c r="FC73" s="16">
        <v>1</v>
      </c>
      <c r="FD73" s="2" t="s">
        <v>30</v>
      </c>
      <c r="FE73" s="6">
        <v>23</v>
      </c>
      <c r="FF73" s="2" t="s">
        <v>65</v>
      </c>
      <c r="FG73" s="2" t="s">
        <v>7</v>
      </c>
      <c r="FH73" s="3">
        <v>44013</v>
      </c>
      <c r="FI73" s="10"/>
      <c r="FJ73" s="2">
        <v>51.160000000000004</v>
      </c>
      <c r="FK73" s="2"/>
      <c r="FL73" s="2"/>
      <c r="FM73" s="2"/>
      <c r="FN73" s="2"/>
      <c r="FO73" s="11">
        <v>51.160000000000004</v>
      </c>
      <c r="FP73" s="12">
        <f t="shared" si="49"/>
        <v>0.92000000000000171</v>
      </c>
      <c r="FQ73" s="13">
        <f t="shared" si="50"/>
        <v>0.11078514983952106</v>
      </c>
      <c r="FR73" s="14">
        <f t="shared" si="51"/>
        <v>1.0307851498395229</v>
      </c>
      <c r="FS73" s="5">
        <f t="shared" si="52"/>
        <v>3.1438947070105443</v>
      </c>
      <c r="FT73" s="2">
        <f t="shared" si="53"/>
        <v>-0.57526906524132182</v>
      </c>
      <c r="FU73" s="7">
        <f t="shared" si="54"/>
        <v>2.5686256417692226</v>
      </c>
      <c r="FV73" s="32">
        <f t="shared" si="55"/>
        <v>-132.82991243224015</v>
      </c>
      <c r="FW73" s="16">
        <v>1</v>
      </c>
      <c r="FX73" s="2" t="s">
        <v>30</v>
      </c>
      <c r="FY73" s="6">
        <v>23</v>
      </c>
      <c r="FZ73" s="2" t="s">
        <v>65</v>
      </c>
      <c r="GA73" s="2" t="s">
        <v>7</v>
      </c>
      <c r="GB73" s="3">
        <v>44081</v>
      </c>
      <c r="GC73" s="10"/>
      <c r="GD73" s="2">
        <v>51.550000000000004</v>
      </c>
      <c r="GE73" s="2"/>
      <c r="GF73" s="2"/>
      <c r="GG73" s="2"/>
      <c r="GH73" s="2"/>
      <c r="GI73" s="11">
        <v>51.550000000000004</v>
      </c>
      <c r="GJ73" s="12">
        <f t="shared" si="56"/>
        <v>0.39000000000000057</v>
      </c>
      <c r="GK73" s="13">
        <f t="shared" si="57"/>
        <v>-2.0163394411276417E-2</v>
      </c>
      <c r="GL73" s="14">
        <f t="shared" si="58"/>
        <v>0.36983660558872417</v>
      </c>
      <c r="GM73" s="5">
        <f t="shared" si="59"/>
        <v>1.1280016470456087</v>
      </c>
      <c r="GN73" s="2">
        <f t="shared" si="60"/>
        <v>-0.18467498923805367</v>
      </c>
      <c r="GO73" s="7">
        <f t="shared" si="61"/>
        <v>0.94332665780755498</v>
      </c>
      <c r="GP73" s="15">
        <f t="shared" si="62"/>
        <v>-131.8865857744326</v>
      </c>
      <c r="GQ73" s="16">
        <v>1</v>
      </c>
      <c r="GR73" s="2" t="s">
        <v>30</v>
      </c>
    </row>
    <row r="74" spans="17:200" ht="20.100000000000001" customHeight="1" x14ac:dyDescent="0.2">
      <c r="Q74" s="6">
        <v>24</v>
      </c>
      <c r="R74" s="2" t="s">
        <v>58</v>
      </c>
      <c r="S74" s="2" t="s">
        <v>15</v>
      </c>
      <c r="T74" s="3">
        <v>43830</v>
      </c>
      <c r="U74" s="35"/>
      <c r="V74" s="2">
        <v>9563.23</v>
      </c>
      <c r="W74" s="2"/>
      <c r="X74" s="2"/>
      <c r="Y74" s="2"/>
      <c r="Z74" s="2"/>
      <c r="AA74" s="11">
        <v>9563.23</v>
      </c>
      <c r="AB74" s="12">
        <v>1.8899999999994179</v>
      </c>
      <c r="AC74" s="13">
        <v>0.22679999999993031</v>
      </c>
      <c r="AD74" s="9">
        <v>2.1167999999993481</v>
      </c>
      <c r="AE74" s="5">
        <v>6.1387199999981092</v>
      </c>
      <c r="AF74" s="2">
        <v>-0.62444321427761373</v>
      </c>
      <c r="AG74" s="7">
        <v>5.5142767857204955</v>
      </c>
      <c r="AH74" s="32">
        <v>-1050.4365771015243</v>
      </c>
      <c r="AI74" s="16">
        <v>1</v>
      </c>
      <c r="AJ74" s="2" t="s">
        <v>30</v>
      </c>
      <c r="AK74" s="55">
        <v>24</v>
      </c>
      <c r="AL74" s="56" t="s">
        <v>58</v>
      </c>
      <c r="AM74" s="2" t="s">
        <v>15</v>
      </c>
      <c r="AN74" s="3">
        <v>43861</v>
      </c>
      <c r="AO74" s="35"/>
      <c r="AP74" s="8">
        <v>9573.08</v>
      </c>
      <c r="AQ74" s="8"/>
      <c r="AR74" s="2"/>
      <c r="AS74" s="2"/>
      <c r="AT74" s="2"/>
      <c r="AU74" s="11">
        <f t="shared" si="7"/>
        <v>9573.08</v>
      </c>
      <c r="AV74" s="59">
        <f t="shared" si="8"/>
        <v>9.8500000000003638</v>
      </c>
      <c r="AW74" s="13">
        <f t="shared" si="9"/>
        <v>1.1820000000000441</v>
      </c>
      <c r="AX74" s="9">
        <f t="shared" si="10"/>
        <v>11.032000000000409</v>
      </c>
      <c r="AY74" s="5">
        <f t="shared" si="11"/>
        <v>31.992800000001186</v>
      </c>
      <c r="AZ74" s="8">
        <f t="shared" si="12"/>
        <v>-3.4140288497674316</v>
      </c>
      <c r="BA74" s="7">
        <f t="shared" si="13"/>
        <v>28.578771150233756</v>
      </c>
      <c r="BB74" s="32">
        <f t="shared" si="14"/>
        <v>-1021.8578059512906</v>
      </c>
      <c r="BC74" s="16">
        <v>1</v>
      </c>
      <c r="BD74" s="2" t="s">
        <v>30</v>
      </c>
      <c r="BE74" s="68">
        <v>24</v>
      </c>
      <c r="BF74" s="2" t="s">
        <v>58</v>
      </c>
      <c r="BG74" s="2" t="s">
        <v>15</v>
      </c>
      <c r="BH74" s="3">
        <v>43890</v>
      </c>
      <c r="BI74" s="35"/>
      <c r="BJ74" s="2">
        <v>9584.85</v>
      </c>
      <c r="BK74" s="2"/>
      <c r="BL74" s="2"/>
      <c r="BM74" s="2"/>
      <c r="BN74" s="2"/>
      <c r="BO74" s="11">
        <v>9584.85</v>
      </c>
      <c r="BP74" s="12">
        <f t="shared" si="15"/>
        <v>11.770000000000437</v>
      </c>
      <c r="BQ74" s="13">
        <f t="shared" si="16"/>
        <v>2.9621721266692838</v>
      </c>
      <c r="BR74" s="9">
        <f t="shared" si="17"/>
        <v>14.73217212666972</v>
      </c>
      <c r="BS74" s="5">
        <f t="shared" si="18"/>
        <v>42.723299167342191</v>
      </c>
      <c r="BT74" s="2">
        <f t="shared" si="19"/>
        <v>-4.2056843761611891</v>
      </c>
      <c r="BU74" s="7">
        <f t="shared" si="20"/>
        <v>38.517614791181003</v>
      </c>
      <c r="BV74" s="15">
        <f t="shared" si="21"/>
        <v>-983.34019116010961</v>
      </c>
      <c r="BW74" s="16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5">
        <v>3000</v>
      </c>
      <c r="CD74" s="2">
        <v>9584.85</v>
      </c>
      <c r="CE74" s="2"/>
      <c r="CF74" s="2"/>
      <c r="CG74" s="2"/>
      <c r="CH74" s="2"/>
      <c r="CI74" s="11">
        <f t="shared" si="22"/>
        <v>9584.85</v>
      </c>
      <c r="CJ74" s="11">
        <f t="shared" si="22"/>
        <v>11.770000000000437</v>
      </c>
      <c r="CK74" s="11">
        <f t="shared" si="22"/>
        <v>2.9621721266692838</v>
      </c>
      <c r="CL74" s="11">
        <f t="shared" si="23"/>
        <v>14.73217212666972</v>
      </c>
      <c r="CM74" s="5">
        <f t="shared" si="24"/>
        <v>31.872937474048936</v>
      </c>
      <c r="CN74" s="8">
        <f t="shared" si="25"/>
        <v>-4.2056843761611891</v>
      </c>
      <c r="CO74" s="10">
        <f t="shared" si="26"/>
        <v>27.667253097887745</v>
      </c>
      <c r="CP74" s="81">
        <f t="shared" si="27"/>
        <v>-3955.6729380622219</v>
      </c>
      <c r="CQ74" s="16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5"/>
      <c r="DA74" s="88">
        <v>10214.540000000001</v>
      </c>
      <c r="DB74" s="2"/>
      <c r="DC74" s="2"/>
      <c r="DD74" s="2"/>
      <c r="DE74" s="2"/>
      <c r="DF74" s="80">
        <f t="shared" si="28"/>
        <v>10214.540000000001</v>
      </c>
      <c r="DG74" s="12">
        <f t="shared" si="29"/>
        <v>629.69000000000051</v>
      </c>
      <c r="DH74" s="13">
        <f t="shared" si="30"/>
        <v>61.904087701657886</v>
      </c>
      <c r="DI74" s="9">
        <f t="shared" si="31"/>
        <v>691.5940877016584</v>
      </c>
      <c r="DJ74" s="8">
        <f t="shared" si="32"/>
        <v>2005.6228543348093</v>
      </c>
      <c r="DK74" s="5">
        <f t="shared" si="33"/>
        <v>1973.7499168607603</v>
      </c>
      <c r="DL74" s="2">
        <f t="shared" si="34"/>
        <v>-244.81305003269495</v>
      </c>
      <c r="DM74" s="7">
        <f t="shared" si="5"/>
        <v>1728.9368668280654</v>
      </c>
      <c r="DN74" s="89">
        <f t="shared" si="6"/>
        <v>-2226.7360712341565</v>
      </c>
      <c r="DO74" s="16">
        <v>1</v>
      </c>
      <c r="DP74" s="2" t="s">
        <v>30</v>
      </c>
      <c r="DQ74" s="6">
        <v>24</v>
      </c>
      <c r="DR74" s="2" t="s">
        <v>58</v>
      </c>
      <c r="DS74" s="2" t="s">
        <v>15</v>
      </c>
      <c r="DT74" s="3">
        <v>43982</v>
      </c>
      <c r="DU74" s="10"/>
      <c r="DV74" s="2">
        <v>10684.9</v>
      </c>
      <c r="DW74" s="2"/>
      <c r="DX74" s="2"/>
      <c r="DY74" s="2"/>
      <c r="DZ74" s="2"/>
      <c r="EA74" s="11">
        <v>10684.9</v>
      </c>
      <c r="EB74" s="12">
        <f t="shared" si="35"/>
        <v>470.35999999999876</v>
      </c>
      <c r="EC74" s="13">
        <f t="shared" si="36"/>
        <v>59.585032117410435</v>
      </c>
      <c r="ED74" s="9">
        <f t="shared" si="37"/>
        <v>529.94503211740926</v>
      </c>
      <c r="EE74" s="5">
        <f t="shared" si="38"/>
        <v>1536.8405931404868</v>
      </c>
      <c r="EF74" s="2">
        <f t="shared" si="39"/>
        <v>-238.27653506579011</v>
      </c>
      <c r="EG74" s="7">
        <f t="shared" si="40"/>
        <v>1298.5640580746967</v>
      </c>
      <c r="EH74" s="89">
        <f t="shared" si="41"/>
        <v>-928.17201315945977</v>
      </c>
      <c r="EI74" s="16">
        <v>1</v>
      </c>
      <c r="EJ74" s="2" t="s">
        <v>30</v>
      </c>
      <c r="EK74" s="6">
        <v>24</v>
      </c>
      <c r="EL74" s="2" t="s">
        <v>58</v>
      </c>
      <c r="EM74" s="2" t="s">
        <v>15</v>
      </c>
      <c r="EN74" s="3">
        <v>44013</v>
      </c>
      <c r="EO74" s="10"/>
      <c r="EP74" s="2">
        <v>11052.83</v>
      </c>
      <c r="EQ74" s="2"/>
      <c r="ER74" s="2"/>
      <c r="ES74" s="2"/>
      <c r="ET74" s="2"/>
      <c r="EU74" s="11">
        <v>11052.83</v>
      </c>
      <c r="EV74" s="12">
        <f t="shared" si="42"/>
        <v>367.93000000000029</v>
      </c>
      <c r="EW74" s="13">
        <f t="shared" si="43"/>
        <v>24.216111691718055</v>
      </c>
      <c r="EX74" s="9">
        <f t="shared" si="44"/>
        <v>392.14611169171837</v>
      </c>
      <c r="EY74" s="5">
        <f t="shared" si="45"/>
        <v>1137.2237239059832</v>
      </c>
      <c r="EZ74" s="2">
        <f t="shared" si="46"/>
        <v>-195.90966163265429</v>
      </c>
      <c r="FA74" s="7">
        <f t="shared" si="47"/>
        <v>941.31406227332889</v>
      </c>
      <c r="FB74" s="32">
        <f t="shared" si="48"/>
        <v>13.142049113869149</v>
      </c>
      <c r="FC74" s="16">
        <v>1</v>
      </c>
      <c r="FD74" s="2" t="s">
        <v>30</v>
      </c>
      <c r="FE74" s="6">
        <v>24</v>
      </c>
      <c r="FF74" s="2" t="s">
        <v>58</v>
      </c>
      <c r="FG74" s="2" t="s">
        <v>15</v>
      </c>
      <c r="FH74" s="3">
        <v>44013</v>
      </c>
      <c r="FI74" s="10">
        <v>4000</v>
      </c>
      <c r="FJ74" s="2">
        <v>11478.710000000001</v>
      </c>
      <c r="FK74" s="2"/>
      <c r="FL74" s="2"/>
      <c r="FM74" s="2"/>
      <c r="FN74" s="2"/>
      <c r="FO74" s="11">
        <v>11478.710000000001</v>
      </c>
      <c r="FP74" s="12">
        <f t="shared" si="49"/>
        <v>425.88000000000102</v>
      </c>
      <c r="FQ74" s="13">
        <f t="shared" si="50"/>
        <v>51.283890884407889</v>
      </c>
      <c r="FR74" s="14">
        <f t="shared" si="51"/>
        <v>477.16389088440889</v>
      </c>
      <c r="FS74" s="5">
        <f t="shared" si="52"/>
        <v>1455.3498671974471</v>
      </c>
      <c r="FT74" s="2">
        <f t="shared" si="53"/>
        <v>-266.29955380975463</v>
      </c>
      <c r="FU74" s="7">
        <f t="shared" si="54"/>
        <v>1189.0503133876925</v>
      </c>
      <c r="FV74" s="32">
        <f t="shared" si="55"/>
        <v>-2797.8076374984385</v>
      </c>
      <c r="FW74" s="16">
        <v>1</v>
      </c>
      <c r="FX74" s="2" t="s">
        <v>30</v>
      </c>
      <c r="FY74" s="6">
        <v>24</v>
      </c>
      <c r="FZ74" s="2" t="s">
        <v>58</v>
      </c>
      <c r="GA74" s="2" t="s">
        <v>15</v>
      </c>
      <c r="GB74" s="3">
        <v>44081</v>
      </c>
      <c r="GC74" s="10"/>
      <c r="GD74" s="2">
        <v>11976.25</v>
      </c>
      <c r="GE74" s="2"/>
      <c r="GF74" s="2"/>
      <c r="GG74" s="2"/>
      <c r="GH74" s="2"/>
      <c r="GI74" s="11">
        <v>11976.25</v>
      </c>
      <c r="GJ74" s="12">
        <f t="shared" si="56"/>
        <v>497.53999999999905</v>
      </c>
      <c r="GK74" s="13">
        <f t="shared" si="57"/>
        <v>-25.723321167657527</v>
      </c>
      <c r="GL74" s="14">
        <f t="shared" si="58"/>
        <v>471.81667883234155</v>
      </c>
      <c r="GM74" s="5">
        <f t="shared" si="59"/>
        <v>1439.0408704386416</v>
      </c>
      <c r="GN74" s="2">
        <f t="shared" si="60"/>
        <v>-235.59793370641259</v>
      </c>
      <c r="GO74" s="7">
        <f t="shared" si="61"/>
        <v>1203.4429367322291</v>
      </c>
      <c r="GP74" s="15">
        <f t="shared" si="62"/>
        <v>-1594.3647007662094</v>
      </c>
      <c r="GQ74" s="16">
        <v>1</v>
      </c>
      <c r="GR74" s="2" t="s">
        <v>30</v>
      </c>
    </row>
    <row r="75" spans="17:200" ht="20.100000000000001" customHeight="1" x14ac:dyDescent="0.2">
      <c r="Q75" s="6">
        <v>25</v>
      </c>
      <c r="R75" s="2" t="s">
        <v>59</v>
      </c>
      <c r="S75" s="2" t="s">
        <v>82</v>
      </c>
      <c r="T75" s="3">
        <v>43830</v>
      </c>
      <c r="U75" s="35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4.8800000000010186</v>
      </c>
      <c r="AC75" s="13">
        <v>0.58560000000012258</v>
      </c>
      <c r="AD75" s="9">
        <v>5.4656000000011415</v>
      </c>
      <c r="AE75" s="5">
        <v>15.850240000003311</v>
      </c>
      <c r="AF75" s="2">
        <v>-1.6123189871303336</v>
      </c>
      <c r="AG75" s="7">
        <v>14.237921012872977</v>
      </c>
      <c r="AH75" s="32">
        <v>-3084.0118476111129</v>
      </c>
      <c r="AI75" s="16">
        <v>2</v>
      </c>
      <c r="AJ75" s="2" t="s">
        <v>30</v>
      </c>
      <c r="AK75" s="55">
        <v>25</v>
      </c>
      <c r="AL75" s="56" t="s">
        <v>59</v>
      </c>
      <c r="AM75" s="2" t="s">
        <v>82</v>
      </c>
      <c r="AN75" s="3">
        <v>43861</v>
      </c>
      <c r="AO75" s="35"/>
      <c r="AP75" s="8">
        <v>11442.210000000001</v>
      </c>
      <c r="AQ75" s="8"/>
      <c r="AR75" s="2"/>
      <c r="AS75" s="2">
        <v>4482.45</v>
      </c>
      <c r="AT75" s="2"/>
      <c r="AU75" s="11">
        <f t="shared" si="7"/>
        <v>15924.66</v>
      </c>
      <c r="AV75" s="59">
        <f t="shared" si="8"/>
        <v>11.979999999999563</v>
      </c>
      <c r="AW75" s="13">
        <f t="shared" si="9"/>
        <v>1.4375999999999483</v>
      </c>
      <c r="AX75" s="9">
        <f t="shared" si="10"/>
        <v>13.417599999999512</v>
      </c>
      <c r="AY75" s="5">
        <f t="shared" si="11"/>
        <v>38.911039999998586</v>
      </c>
      <c r="AZ75" s="8">
        <f t="shared" si="12"/>
        <v>-4.1522909259097283</v>
      </c>
      <c r="BA75" s="7">
        <f t="shared" si="13"/>
        <v>34.758749074088854</v>
      </c>
      <c r="BB75" s="32">
        <f t="shared" si="14"/>
        <v>-3049.253098537024</v>
      </c>
      <c r="BC75" s="16">
        <v>2</v>
      </c>
      <c r="BD75" s="2" t="s">
        <v>30</v>
      </c>
      <c r="BE75" s="68">
        <v>25</v>
      </c>
      <c r="BF75" s="2" t="s">
        <v>59</v>
      </c>
      <c r="BG75" s="2" t="s">
        <v>82</v>
      </c>
      <c r="BH75" s="3">
        <v>43890</v>
      </c>
      <c r="BI75" s="35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15"/>
        <v>4.1199999999989814</v>
      </c>
      <c r="BQ75" s="13">
        <f t="shared" si="16"/>
        <v>1.0368860800232778</v>
      </c>
      <c r="BR75" s="9">
        <f t="shared" si="17"/>
        <v>5.1568860800222591</v>
      </c>
      <c r="BS75" s="5">
        <f t="shared" si="18"/>
        <v>14.95496963206455</v>
      </c>
      <c r="BT75" s="2">
        <f t="shared" si="19"/>
        <v>-1.4721681928444494</v>
      </c>
      <c r="BU75" s="7">
        <f t="shared" si="20"/>
        <v>13.482801439220101</v>
      </c>
      <c r="BV75" s="15">
        <f t="shared" si="21"/>
        <v>-3035.7702970978039</v>
      </c>
      <c r="BW75" s="16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5"/>
      <c r="CD75" s="2">
        <v>11446.33</v>
      </c>
      <c r="CE75" s="2"/>
      <c r="CF75" s="2"/>
      <c r="CG75" s="2">
        <v>4482.45</v>
      </c>
      <c r="CH75" s="2"/>
      <c r="CI75" s="11">
        <f t="shared" si="22"/>
        <v>15928.779999999999</v>
      </c>
      <c r="CJ75" s="11">
        <f t="shared" si="22"/>
        <v>4.1199999999989814</v>
      </c>
      <c r="CK75" s="11">
        <f t="shared" si="22"/>
        <v>1.0368860800232778</v>
      </c>
      <c r="CL75" s="11">
        <f t="shared" si="23"/>
        <v>5.1568860800222591</v>
      </c>
      <c r="CM75" s="5">
        <f t="shared" si="24"/>
        <v>11.156882106460856</v>
      </c>
      <c r="CN75" s="8">
        <f t="shared" si="25"/>
        <v>-1.4721681928444494</v>
      </c>
      <c r="CO75" s="10">
        <f t="shared" si="26"/>
        <v>9.684713913616406</v>
      </c>
      <c r="CP75" s="81">
        <f t="shared" si="27"/>
        <v>-3026.0855831841873</v>
      </c>
      <c r="CQ75" s="16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5"/>
      <c r="DA75" s="88">
        <v>12246.74</v>
      </c>
      <c r="DB75" s="2"/>
      <c r="DC75" s="2"/>
      <c r="DD75" s="2">
        <v>4482.45</v>
      </c>
      <c r="DE75" s="2"/>
      <c r="DF75" s="80">
        <f t="shared" si="28"/>
        <v>16729.189999999999</v>
      </c>
      <c r="DG75" s="12">
        <f t="shared" si="29"/>
        <v>800.40999999999985</v>
      </c>
      <c r="DH75" s="13">
        <f t="shared" si="30"/>
        <v>78.687371305378733</v>
      </c>
      <c r="DI75" s="9">
        <f t="shared" si="31"/>
        <v>879.0973713053786</v>
      </c>
      <c r="DJ75" s="8">
        <f t="shared" si="32"/>
        <v>2549.3823767855979</v>
      </c>
      <c r="DK75" s="5">
        <f t="shared" si="33"/>
        <v>2538.2254946791372</v>
      </c>
      <c r="DL75" s="2">
        <f t="shared" si="34"/>
        <v>-314.82748635727086</v>
      </c>
      <c r="DM75" s="7">
        <f t="shared" si="5"/>
        <v>2223.3980083218662</v>
      </c>
      <c r="DN75" s="89">
        <f t="shared" si="6"/>
        <v>-802.68757486232107</v>
      </c>
      <c r="DO75" s="16">
        <v>2</v>
      </c>
      <c r="DP75" s="2" t="s">
        <v>30</v>
      </c>
      <c r="DQ75" s="6">
        <v>25</v>
      </c>
      <c r="DR75" s="2" t="s">
        <v>59</v>
      </c>
      <c r="DS75" s="2" t="s">
        <v>82</v>
      </c>
      <c r="DT75" s="3">
        <v>43982</v>
      </c>
      <c r="DU75" s="10"/>
      <c r="DV75" s="2">
        <v>12605.49</v>
      </c>
      <c r="DW75" s="2"/>
      <c r="DX75" s="2"/>
      <c r="DY75" s="2">
        <v>4482.45</v>
      </c>
      <c r="DZ75" s="2"/>
      <c r="EA75" s="11">
        <v>17087.939999999999</v>
      </c>
      <c r="EB75" s="12">
        <f t="shared" si="35"/>
        <v>358.75</v>
      </c>
      <c r="EC75" s="13">
        <f t="shared" si="36"/>
        <v>45.446318292629158</v>
      </c>
      <c r="ED75" s="9">
        <f t="shared" si="37"/>
        <v>404.19631829262914</v>
      </c>
      <c r="EE75" s="5">
        <f t="shared" si="38"/>
        <v>1172.1693230486244</v>
      </c>
      <c r="EF75" s="2">
        <f t="shared" si="39"/>
        <v>-181.73676961232334</v>
      </c>
      <c r="EG75" s="7">
        <f t="shared" si="40"/>
        <v>990.43255343630108</v>
      </c>
      <c r="EH75" s="89">
        <f t="shared" si="41"/>
        <v>187.74497857398001</v>
      </c>
      <c r="EI75" s="16">
        <v>2</v>
      </c>
      <c r="EJ75" s="2" t="s">
        <v>30</v>
      </c>
      <c r="EK75" s="6">
        <v>25</v>
      </c>
      <c r="EL75" s="2" t="s">
        <v>59</v>
      </c>
      <c r="EM75" s="2" t="s">
        <v>82</v>
      </c>
      <c r="EN75" s="3">
        <v>44013</v>
      </c>
      <c r="EO75" s="10">
        <v>2000</v>
      </c>
      <c r="EP75" s="2">
        <v>12963.54</v>
      </c>
      <c r="EQ75" s="2"/>
      <c r="ER75" s="2"/>
      <c r="ES75" s="2">
        <v>4482.45</v>
      </c>
      <c r="ET75" s="2"/>
      <c r="EU75" s="11">
        <v>17445.990000000002</v>
      </c>
      <c r="EV75" s="12">
        <f t="shared" si="42"/>
        <v>358.05000000000291</v>
      </c>
      <c r="EW75" s="13">
        <f t="shared" si="43"/>
        <v>23.565838043159605</v>
      </c>
      <c r="EX75" s="9">
        <f t="shared" si="44"/>
        <v>381.61583804316251</v>
      </c>
      <c r="EY75" s="5">
        <f t="shared" si="45"/>
        <v>1106.6859303251713</v>
      </c>
      <c r="EZ75" s="2">
        <f t="shared" si="46"/>
        <v>-190.64891242239659</v>
      </c>
      <c r="FA75" s="7">
        <f t="shared" si="47"/>
        <v>916.03701790277466</v>
      </c>
      <c r="FB75" s="32">
        <f t="shared" si="48"/>
        <v>-896.21800352324533</v>
      </c>
      <c r="FC75" s="16">
        <v>2</v>
      </c>
      <c r="FD75" s="2" t="s">
        <v>30</v>
      </c>
      <c r="FE75" s="6">
        <v>25</v>
      </c>
      <c r="FF75" s="2" t="s">
        <v>59</v>
      </c>
      <c r="FG75" s="2" t="s">
        <v>82</v>
      </c>
      <c r="FH75" s="3">
        <v>44013</v>
      </c>
      <c r="FI75" s="10"/>
      <c r="FJ75" s="2">
        <v>13055.25</v>
      </c>
      <c r="FK75" s="2"/>
      <c r="FL75" s="2"/>
      <c r="FM75" s="2">
        <v>4482.45</v>
      </c>
      <c r="FN75" s="2"/>
      <c r="FO75" s="11">
        <v>17537.7</v>
      </c>
      <c r="FP75" s="12">
        <f t="shared" si="49"/>
        <v>91.709999999999127</v>
      </c>
      <c r="FQ75" s="13">
        <f t="shared" si="50"/>
        <v>11.043593578024305</v>
      </c>
      <c r="FR75" s="14">
        <f t="shared" si="51"/>
        <v>102.75359357802343</v>
      </c>
      <c r="FS75" s="5">
        <f t="shared" si="52"/>
        <v>313.39846041297142</v>
      </c>
      <c r="FT75" s="2">
        <f t="shared" si="53"/>
        <v>-57.345571710088059</v>
      </c>
      <c r="FU75" s="7">
        <f t="shared" si="54"/>
        <v>256.05288870288337</v>
      </c>
      <c r="FV75" s="32">
        <f t="shared" si="55"/>
        <v>-640.16511482036196</v>
      </c>
      <c r="FW75" s="16">
        <v>2</v>
      </c>
      <c r="FX75" s="2" t="s">
        <v>30</v>
      </c>
      <c r="FY75" s="6">
        <v>25</v>
      </c>
      <c r="FZ75" s="2" t="s">
        <v>59</v>
      </c>
      <c r="GA75" s="2" t="s">
        <v>82</v>
      </c>
      <c r="GB75" s="3">
        <v>44081</v>
      </c>
      <c r="GC75" s="10"/>
      <c r="GD75" s="2">
        <v>13333.45</v>
      </c>
      <c r="GE75" s="2"/>
      <c r="GF75" s="2"/>
      <c r="GG75" s="2">
        <v>4482.45</v>
      </c>
      <c r="GH75" s="2"/>
      <c r="GI75" s="11">
        <v>17815.900000000001</v>
      </c>
      <c r="GJ75" s="12">
        <f t="shared" si="56"/>
        <v>278.20000000000073</v>
      </c>
      <c r="GK75" s="13">
        <f t="shared" si="57"/>
        <v>-14.383221346710528</v>
      </c>
      <c r="GL75" s="14">
        <f t="shared" si="58"/>
        <v>263.81677865329021</v>
      </c>
      <c r="GM75" s="5">
        <f t="shared" si="59"/>
        <v>804.6411748925351</v>
      </c>
      <c r="GN75" s="2">
        <f t="shared" si="60"/>
        <v>-131.73482565647842</v>
      </c>
      <c r="GO75" s="7">
        <f t="shared" si="61"/>
        <v>672.90634923605671</v>
      </c>
      <c r="GP75" s="15">
        <f t="shared" si="62"/>
        <v>32.741234415694748</v>
      </c>
      <c r="GQ75" s="16">
        <v>2</v>
      </c>
      <c r="GR75" s="2" t="s">
        <v>30</v>
      </c>
    </row>
    <row r="76" spans="17:200" ht="20.100000000000001" customHeight="1" x14ac:dyDescent="0.2">
      <c r="Q76" s="6">
        <v>26</v>
      </c>
      <c r="R76" s="2" t="s">
        <v>60</v>
      </c>
      <c r="S76" s="2" t="s">
        <v>12</v>
      </c>
      <c r="T76" s="3">
        <v>43830</v>
      </c>
      <c r="U76" s="35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4625.4199999999983</v>
      </c>
      <c r="AC76" s="13">
        <v>555.0504000000002</v>
      </c>
      <c r="AD76" s="9">
        <v>5180.4703999999983</v>
      </c>
      <c r="AE76" s="5">
        <v>15023.364159999996</v>
      </c>
      <c r="AF76" s="2">
        <v>-1528.207477346481</v>
      </c>
      <c r="AG76" s="7">
        <v>13495.156682653515</v>
      </c>
      <c r="AH76" s="32">
        <v>13456.755999787174</v>
      </c>
      <c r="AI76" s="16">
        <v>1</v>
      </c>
      <c r="AJ76" s="2" t="s">
        <v>30</v>
      </c>
      <c r="AK76" s="55">
        <v>26</v>
      </c>
      <c r="AL76" s="56" t="s">
        <v>60</v>
      </c>
      <c r="AM76" s="2" t="s">
        <v>12</v>
      </c>
      <c r="AN76" s="3">
        <v>43861</v>
      </c>
      <c r="AO76" s="35">
        <v>14000</v>
      </c>
      <c r="AP76" s="8">
        <v>126198.17</v>
      </c>
      <c r="AQ76" s="8"/>
      <c r="AR76" s="2"/>
      <c r="AS76" s="2"/>
      <c r="AT76" s="2"/>
      <c r="AU76" s="11">
        <f t="shared" si="7"/>
        <v>126198.17</v>
      </c>
      <c r="AV76" s="59">
        <f t="shared" si="8"/>
        <v>4146.9599999999919</v>
      </c>
      <c r="AW76" s="13">
        <f t="shared" si="9"/>
        <v>497.63519999999926</v>
      </c>
      <c r="AX76" s="9">
        <f t="shared" si="10"/>
        <v>4644.5951999999907</v>
      </c>
      <c r="AY76" s="5">
        <f t="shared" si="11"/>
        <v>13469.326079999972</v>
      </c>
      <c r="AZ76" s="8">
        <f t="shared" si="12"/>
        <v>-1437.3442719625373</v>
      </c>
      <c r="BA76" s="7">
        <f t="shared" si="13"/>
        <v>12031.981808037435</v>
      </c>
      <c r="BB76" s="32">
        <f t="shared" si="14"/>
        <v>11488.737807824609</v>
      </c>
      <c r="BC76" s="16">
        <v>1</v>
      </c>
      <c r="BD76" s="2" t="s">
        <v>30</v>
      </c>
      <c r="BE76" s="68">
        <v>26</v>
      </c>
      <c r="BF76" s="2" t="s">
        <v>60</v>
      </c>
      <c r="BG76" s="2" t="s">
        <v>12</v>
      </c>
      <c r="BH76" s="3">
        <v>43890</v>
      </c>
      <c r="BI76" s="35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15"/>
        <v>3862.7900000000081</v>
      </c>
      <c r="BQ76" s="13">
        <f t="shared" si="16"/>
        <v>972.15368472187276</v>
      </c>
      <c r="BR76" s="9">
        <f t="shared" si="17"/>
        <v>4834.9436847218813</v>
      </c>
      <c r="BS76" s="5">
        <f t="shared" si="18"/>
        <v>14021.336685693455</v>
      </c>
      <c r="BT76" s="2">
        <f t="shared" si="19"/>
        <v>-1380.2613042813177</v>
      </c>
      <c r="BU76" s="7">
        <f t="shared" si="20"/>
        <v>12641.075381412138</v>
      </c>
      <c r="BV76" s="15">
        <f t="shared" si="21"/>
        <v>12129.813189236747</v>
      </c>
      <c r="BW76" s="16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5"/>
      <c r="CD76" s="2">
        <v>130060.96</v>
      </c>
      <c r="CE76" s="2"/>
      <c r="CF76" s="2"/>
      <c r="CG76" s="2"/>
      <c r="CH76" s="2"/>
      <c r="CI76" s="11">
        <f t="shared" si="22"/>
        <v>130060.96</v>
      </c>
      <c r="CJ76" s="11">
        <f t="shared" si="22"/>
        <v>3862.7900000000081</v>
      </c>
      <c r="CK76" s="11">
        <f t="shared" si="22"/>
        <v>972.15368472187276</v>
      </c>
      <c r="CL76" s="11">
        <f t="shared" si="23"/>
        <v>4834.9436847218813</v>
      </c>
      <c r="CM76" s="5">
        <f t="shared" si="24"/>
        <v>10460.362289326864</v>
      </c>
      <c r="CN76" s="8">
        <f t="shared" si="25"/>
        <v>-1380.261304281318</v>
      </c>
      <c r="CO76" s="10">
        <f t="shared" si="26"/>
        <v>9080.1009850455466</v>
      </c>
      <c r="CP76" s="81">
        <f t="shared" si="27"/>
        <v>21209.914174282294</v>
      </c>
      <c r="CQ76" s="16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5">
        <v>21300</v>
      </c>
      <c r="DA76" s="88">
        <v>135263</v>
      </c>
      <c r="DB76" s="2"/>
      <c r="DC76" s="2"/>
      <c r="DD76" s="2"/>
      <c r="DE76" s="2"/>
      <c r="DF76" s="80">
        <f t="shared" si="28"/>
        <v>135263</v>
      </c>
      <c r="DG76" s="12">
        <f t="shared" si="29"/>
        <v>5202.0399999999936</v>
      </c>
      <c r="DH76" s="13">
        <f t="shared" si="30"/>
        <v>511.40647046567631</v>
      </c>
      <c r="DI76" s="9">
        <f t="shared" si="31"/>
        <v>5713.4464704656702</v>
      </c>
      <c r="DJ76" s="8">
        <f t="shared" si="32"/>
        <v>16568.994764350442</v>
      </c>
      <c r="DK76" s="5">
        <f t="shared" si="33"/>
        <v>6108.6324750235781</v>
      </c>
      <c r="DL76" s="2">
        <f t="shared" si="34"/>
        <v>-757.68106940206235</v>
      </c>
      <c r="DM76" s="7">
        <f t="shared" si="5"/>
        <v>5350.9514056215157</v>
      </c>
      <c r="DN76" s="89">
        <f t="shared" si="6"/>
        <v>5260.8655799038097</v>
      </c>
      <c r="DO76" s="16">
        <v>1</v>
      </c>
      <c r="DP76" s="2" t="s">
        <v>30</v>
      </c>
      <c r="DQ76" s="6">
        <v>26</v>
      </c>
      <c r="DR76" s="2" t="s">
        <v>60</v>
      </c>
      <c r="DS76" s="2" t="s">
        <v>12</v>
      </c>
      <c r="DT76" s="3">
        <v>43982</v>
      </c>
      <c r="DU76" s="10"/>
      <c r="DV76" s="2">
        <v>135965.87</v>
      </c>
      <c r="DW76" s="2"/>
      <c r="DX76" s="2"/>
      <c r="DY76" s="2"/>
      <c r="DZ76" s="2"/>
      <c r="EA76" s="11">
        <v>135965.87</v>
      </c>
      <c r="EB76" s="12">
        <f t="shared" si="35"/>
        <v>702.86999999999534</v>
      </c>
      <c r="EC76" s="13">
        <f t="shared" si="36"/>
        <v>89.039313556348546</v>
      </c>
      <c r="ED76" s="9">
        <f t="shared" si="37"/>
        <v>791.90931355634393</v>
      </c>
      <c r="EE76" s="5">
        <f t="shared" si="38"/>
        <v>2296.5370093133974</v>
      </c>
      <c r="EF76" s="2">
        <f t="shared" si="39"/>
        <v>-356.0622251077711</v>
      </c>
      <c r="EG76" s="7">
        <f t="shared" si="40"/>
        <v>1940.4747842056263</v>
      </c>
      <c r="EH76" s="89">
        <f t="shared" si="41"/>
        <v>7201.3403641094355</v>
      </c>
      <c r="EI76" s="16">
        <v>1</v>
      </c>
      <c r="EJ76" s="2" t="s">
        <v>30</v>
      </c>
      <c r="EK76" s="6">
        <v>26</v>
      </c>
      <c r="EL76" s="2" t="s">
        <v>60</v>
      </c>
      <c r="EM76" s="2" t="s">
        <v>12</v>
      </c>
      <c r="EN76" s="3">
        <v>44013</v>
      </c>
      <c r="EO76" s="10">
        <v>5500</v>
      </c>
      <c r="EP76" s="2">
        <v>136680.03</v>
      </c>
      <c r="EQ76" s="2"/>
      <c r="ER76" s="2"/>
      <c r="ES76" s="2"/>
      <c r="ET76" s="2"/>
      <c r="EU76" s="11">
        <v>136680.03</v>
      </c>
      <c r="EV76" s="12">
        <f t="shared" si="42"/>
        <v>714.16000000000349</v>
      </c>
      <c r="EW76" s="13">
        <f t="shared" si="43"/>
        <v>47.003990774759977</v>
      </c>
      <c r="EX76" s="9">
        <f t="shared" si="44"/>
        <v>761.16399077476342</v>
      </c>
      <c r="EY76" s="5">
        <f t="shared" si="45"/>
        <v>2207.3755732468139</v>
      </c>
      <c r="EZ76" s="2">
        <f t="shared" si="46"/>
        <v>-380.26484372455889</v>
      </c>
      <c r="FA76" s="7">
        <f t="shared" si="47"/>
        <v>1827.110729522255</v>
      </c>
      <c r="FB76" s="32">
        <f t="shared" si="48"/>
        <v>3528.4510936316906</v>
      </c>
      <c r="FC76" s="16">
        <v>1</v>
      </c>
      <c r="FD76" s="2" t="s">
        <v>30</v>
      </c>
      <c r="FE76" s="6">
        <v>26</v>
      </c>
      <c r="FF76" s="2" t="s">
        <v>60</v>
      </c>
      <c r="FG76" s="2" t="s">
        <v>12</v>
      </c>
      <c r="FH76" s="3">
        <v>44013</v>
      </c>
      <c r="FI76" s="10">
        <v>3600</v>
      </c>
      <c r="FJ76" s="2">
        <v>137293.01999999999</v>
      </c>
      <c r="FK76" s="2"/>
      <c r="FL76" s="2"/>
      <c r="FM76" s="2"/>
      <c r="FN76" s="2"/>
      <c r="FO76" s="11">
        <v>137293.01999999999</v>
      </c>
      <c r="FP76" s="12">
        <f t="shared" si="49"/>
        <v>612.98999999999069</v>
      </c>
      <c r="FQ76" s="13">
        <f t="shared" si="50"/>
        <v>73.815422826224847</v>
      </c>
      <c r="FR76" s="14">
        <f t="shared" si="51"/>
        <v>686.80542282621559</v>
      </c>
      <c r="FS76" s="5">
        <f t="shared" si="52"/>
        <v>2094.7565396199575</v>
      </c>
      <c r="FT76" s="2">
        <f t="shared" si="53"/>
        <v>-383.29802641551294</v>
      </c>
      <c r="FU76" s="7">
        <f t="shared" si="54"/>
        <v>1711.4585132044444</v>
      </c>
      <c r="FV76" s="32">
        <f t="shared" si="55"/>
        <v>1639.909606836135</v>
      </c>
      <c r="FW76" s="16">
        <v>1</v>
      </c>
      <c r="FX76" s="2" t="s">
        <v>30</v>
      </c>
      <c r="FY76" s="6">
        <v>26</v>
      </c>
      <c r="FZ76" s="2" t="s">
        <v>60</v>
      </c>
      <c r="GA76" s="2" t="s">
        <v>12</v>
      </c>
      <c r="GB76" s="3">
        <v>44081</v>
      </c>
      <c r="GC76" s="10"/>
      <c r="GD76" s="2">
        <v>138350.13</v>
      </c>
      <c r="GE76" s="2"/>
      <c r="GF76" s="2"/>
      <c r="GG76" s="2"/>
      <c r="GH76" s="2"/>
      <c r="GI76" s="11">
        <v>138350.13</v>
      </c>
      <c r="GJ76" s="12">
        <f t="shared" si="56"/>
        <v>1057.1100000000151</v>
      </c>
      <c r="GK76" s="13">
        <f t="shared" si="57"/>
        <v>-54.653656066935099</v>
      </c>
      <c r="GL76" s="14">
        <f t="shared" si="58"/>
        <v>1002.45634393308</v>
      </c>
      <c r="GM76" s="5">
        <f t="shared" si="59"/>
        <v>3057.4918489958936</v>
      </c>
      <c r="GN76" s="2">
        <f t="shared" si="60"/>
        <v>-500.56866121395228</v>
      </c>
      <c r="GO76" s="7">
        <f t="shared" si="61"/>
        <v>2556.9231877819411</v>
      </c>
      <c r="GP76" s="15">
        <f t="shared" si="62"/>
        <v>4196.8327946180762</v>
      </c>
      <c r="GQ76" s="16">
        <v>1</v>
      </c>
      <c r="GR76" s="2" t="s">
        <v>30</v>
      </c>
    </row>
    <row r="77" spans="17:200" ht="20.100000000000001" customHeight="1" x14ac:dyDescent="0.2">
      <c r="Q77" s="6">
        <v>27</v>
      </c>
      <c r="R77" s="2" t="s">
        <v>92</v>
      </c>
      <c r="S77" s="2" t="s">
        <v>90</v>
      </c>
      <c r="T77" s="3">
        <v>43830</v>
      </c>
      <c r="U77" s="35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6630.8399999999992</v>
      </c>
      <c r="AB77" s="12">
        <v>25.449999999999818</v>
      </c>
      <c r="AC77" s="13">
        <v>3.0539999999999803</v>
      </c>
      <c r="AD77" s="9">
        <v>28.503999999999799</v>
      </c>
      <c r="AE77" s="5">
        <v>82.66159999999941</v>
      </c>
      <c r="AF77" s="2">
        <v>-8.4085078324709279</v>
      </c>
      <c r="AG77" s="7">
        <v>74.253092167528479</v>
      </c>
      <c r="AH77" s="32">
        <v>14.954038775239184</v>
      </c>
      <c r="AI77" s="16">
        <v>2</v>
      </c>
      <c r="AJ77" s="2" t="s">
        <v>30</v>
      </c>
      <c r="AK77" s="55">
        <v>27</v>
      </c>
      <c r="AL77" s="56" t="s">
        <v>92</v>
      </c>
      <c r="AM77" s="2" t="s">
        <v>90</v>
      </c>
      <c r="AN77" s="3">
        <v>43861</v>
      </c>
      <c r="AO77" s="35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7"/>
        <v>6667.0099999999993</v>
      </c>
      <c r="AV77" s="59">
        <f t="shared" si="8"/>
        <v>36.170000000000073</v>
      </c>
      <c r="AW77" s="13">
        <f t="shared" si="9"/>
        <v>4.3404000000000105</v>
      </c>
      <c r="AX77" s="9">
        <f t="shared" si="10"/>
        <v>40.510400000000082</v>
      </c>
      <c r="AY77" s="5">
        <f t="shared" si="11"/>
        <v>117.48016000000024</v>
      </c>
      <c r="AZ77" s="8">
        <f t="shared" si="12"/>
        <v>-12.536591217876515</v>
      </c>
      <c r="BA77" s="7">
        <f t="shared" si="13"/>
        <v>104.94356878212372</v>
      </c>
      <c r="BB77" s="32">
        <f t="shared" si="14"/>
        <v>119.8976075573629</v>
      </c>
      <c r="BC77" s="16">
        <v>2</v>
      </c>
      <c r="BD77" s="2" t="s">
        <v>30</v>
      </c>
      <c r="BE77" s="68">
        <v>27</v>
      </c>
      <c r="BF77" s="2" t="s">
        <v>92</v>
      </c>
      <c r="BG77" s="2" t="s">
        <v>90</v>
      </c>
      <c r="BH77" s="3">
        <v>43890</v>
      </c>
      <c r="BI77" s="35"/>
      <c r="BJ77" s="2">
        <v>4628.5600000000004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15"/>
        <v>46.610000000000582</v>
      </c>
      <c r="BQ77" s="13">
        <f t="shared" si="16"/>
        <v>11.730402958712993</v>
      </c>
      <c r="BR77" s="9">
        <f t="shared" si="17"/>
        <v>58.340402958713575</v>
      </c>
      <c r="BS77" s="5">
        <f t="shared" si="18"/>
        <v>169.18716858026937</v>
      </c>
      <c r="BT77" s="2">
        <f t="shared" si="19"/>
        <v>-16.654795987499419</v>
      </c>
      <c r="BU77" s="7">
        <f t="shared" si="20"/>
        <v>152.53237259276995</v>
      </c>
      <c r="BV77" s="15">
        <f t="shared" si="21"/>
        <v>272.42998015013285</v>
      </c>
      <c r="BW77" s="16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5"/>
      <c r="CD77" s="2">
        <v>4628.5600000000004</v>
      </c>
      <c r="CE77" s="2">
        <v>43.949999999999996</v>
      </c>
      <c r="CF77" s="2">
        <v>2041.1099999999997</v>
      </c>
      <c r="CG77" s="2"/>
      <c r="CH77" s="2"/>
      <c r="CI77" s="11">
        <f t="shared" si="22"/>
        <v>6713.62</v>
      </c>
      <c r="CJ77" s="11">
        <f t="shared" si="22"/>
        <v>46.610000000000582</v>
      </c>
      <c r="CK77" s="11">
        <f t="shared" si="22"/>
        <v>11.730402958712993</v>
      </c>
      <c r="CL77" s="11">
        <f t="shared" si="23"/>
        <v>58.340402958713575</v>
      </c>
      <c r="CM77" s="5">
        <f t="shared" si="24"/>
        <v>126.21899878210573</v>
      </c>
      <c r="CN77" s="8">
        <f t="shared" si="25"/>
        <v>-16.654795987499423</v>
      </c>
      <c r="CO77" s="10">
        <f t="shared" si="26"/>
        <v>109.5642027946063</v>
      </c>
      <c r="CP77" s="81">
        <f t="shared" si="27"/>
        <v>381.99418294473912</v>
      </c>
      <c r="CQ77" s="16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5"/>
      <c r="DA77" s="88">
        <v>4892.74</v>
      </c>
      <c r="DB77" s="2">
        <v>43.949999999999996</v>
      </c>
      <c r="DC77" s="2">
        <v>2041.1099999999997</v>
      </c>
      <c r="DD77" s="2"/>
      <c r="DE77" s="2"/>
      <c r="DF77" s="80">
        <f t="shared" si="28"/>
        <v>6977.7999999999993</v>
      </c>
      <c r="DG77" s="12">
        <f t="shared" si="29"/>
        <v>264.17999999999938</v>
      </c>
      <c r="DH77" s="13">
        <f t="shared" si="30"/>
        <v>25.971226935514188</v>
      </c>
      <c r="DI77" s="9">
        <f t="shared" si="31"/>
        <v>290.15122693551359</v>
      </c>
      <c r="DJ77" s="8">
        <f t="shared" si="32"/>
        <v>841.43855811298943</v>
      </c>
      <c r="DK77" s="5">
        <f t="shared" si="33"/>
        <v>715.21955933088373</v>
      </c>
      <c r="DL77" s="2">
        <f t="shared" si="34"/>
        <v>-88.711888100454772</v>
      </c>
      <c r="DM77" s="7">
        <f t="shared" si="5"/>
        <v>626.50767123042897</v>
      </c>
      <c r="DN77" s="89">
        <f t="shared" si="6"/>
        <v>1008.5018541751681</v>
      </c>
      <c r="DO77" s="16">
        <v>2</v>
      </c>
      <c r="DP77" s="2" t="s">
        <v>30</v>
      </c>
      <c r="DQ77" s="6">
        <v>27</v>
      </c>
      <c r="DR77" s="2" t="s">
        <v>92</v>
      </c>
      <c r="DS77" s="2" t="s">
        <v>90</v>
      </c>
      <c r="DT77" s="3">
        <v>43982</v>
      </c>
      <c r="DU77" s="10">
        <v>1500</v>
      </c>
      <c r="DV77" s="2">
        <v>5061.57</v>
      </c>
      <c r="DW77" s="2">
        <v>43.949999999999996</v>
      </c>
      <c r="DX77" s="2">
        <v>2041.1099999999997</v>
      </c>
      <c r="DY77" s="2"/>
      <c r="DZ77" s="2"/>
      <c r="EA77" s="11">
        <v>7146.6299999999992</v>
      </c>
      <c r="EB77" s="12">
        <f t="shared" si="35"/>
        <v>168.82999999999993</v>
      </c>
      <c r="EC77" s="13">
        <f t="shared" si="36"/>
        <v>21.387322417685233</v>
      </c>
      <c r="ED77" s="9">
        <f t="shared" si="37"/>
        <v>190.21732241768515</v>
      </c>
      <c r="EE77" s="5">
        <f t="shared" si="38"/>
        <v>551.63023501128691</v>
      </c>
      <c r="EF77" s="2">
        <f t="shared" si="39"/>
        <v>-85.52646359205167</v>
      </c>
      <c r="EG77" s="7">
        <f t="shared" si="40"/>
        <v>466.10377141923527</v>
      </c>
      <c r="EH77" s="89">
        <f t="shared" si="41"/>
        <v>-25.394374405596636</v>
      </c>
      <c r="EI77" s="16">
        <v>2</v>
      </c>
      <c r="EJ77" s="2" t="s">
        <v>30</v>
      </c>
      <c r="EK77" s="6">
        <v>27</v>
      </c>
      <c r="EL77" s="2" t="s">
        <v>92</v>
      </c>
      <c r="EM77" s="2" t="s">
        <v>90</v>
      </c>
      <c r="EN77" s="3">
        <v>44013</v>
      </c>
      <c r="EO77" s="10"/>
      <c r="EP77" s="2">
        <v>5215.3599999999997</v>
      </c>
      <c r="EQ77" s="2">
        <v>43.949999999999996</v>
      </c>
      <c r="ER77" s="2">
        <v>2041.1099999999997</v>
      </c>
      <c r="ES77" s="2"/>
      <c r="ET77" s="2"/>
      <c r="EU77" s="11">
        <v>7300.4199999999992</v>
      </c>
      <c r="EV77" s="12">
        <f t="shared" si="42"/>
        <v>153.78999999999996</v>
      </c>
      <c r="EW77" s="13">
        <f t="shared" si="43"/>
        <v>10.12202271374804</v>
      </c>
      <c r="EX77" s="9">
        <f t="shared" si="44"/>
        <v>163.912022713748</v>
      </c>
      <c r="EY77" s="5">
        <f t="shared" si="45"/>
        <v>475.34486586986918</v>
      </c>
      <c r="EZ77" s="2">
        <f t="shared" si="46"/>
        <v>-81.887714680743258</v>
      </c>
      <c r="FA77" s="7">
        <f t="shared" si="47"/>
        <v>393.45715118912591</v>
      </c>
      <c r="FB77" s="32">
        <f t="shared" si="48"/>
        <v>368.06277678352927</v>
      </c>
      <c r="FC77" s="16">
        <v>2</v>
      </c>
      <c r="FD77" s="2" t="s">
        <v>30</v>
      </c>
      <c r="FE77" s="6">
        <v>27</v>
      </c>
      <c r="FF77" s="2" t="s">
        <v>92</v>
      </c>
      <c r="FG77" s="2" t="s">
        <v>90</v>
      </c>
      <c r="FH77" s="3">
        <v>44013</v>
      </c>
      <c r="FI77" s="10">
        <v>1168</v>
      </c>
      <c r="FJ77" s="2">
        <v>5441.76</v>
      </c>
      <c r="FK77" s="2">
        <v>43.949999999999996</v>
      </c>
      <c r="FL77" s="2">
        <v>2041.1099999999997</v>
      </c>
      <c r="FM77" s="2"/>
      <c r="FN77" s="2"/>
      <c r="FO77" s="11">
        <v>7526.82</v>
      </c>
      <c r="FP77" s="12">
        <f t="shared" si="49"/>
        <v>226.40000000000055</v>
      </c>
      <c r="FQ77" s="13">
        <f t="shared" si="50"/>
        <v>27.262780351812591</v>
      </c>
      <c r="FR77" s="14">
        <f t="shared" si="51"/>
        <v>253.66278035181313</v>
      </c>
      <c r="FS77" s="5">
        <f t="shared" si="52"/>
        <v>773.67148007303001</v>
      </c>
      <c r="FT77" s="2">
        <f t="shared" si="53"/>
        <v>-141.56621344634274</v>
      </c>
      <c r="FU77" s="7">
        <f t="shared" si="54"/>
        <v>632.10526662668724</v>
      </c>
      <c r="FV77" s="32">
        <f t="shared" si="55"/>
        <v>-167.83195658978354</v>
      </c>
      <c r="FW77" s="16">
        <v>2</v>
      </c>
      <c r="FX77" s="2" t="s">
        <v>30</v>
      </c>
      <c r="FY77" s="6">
        <v>27</v>
      </c>
      <c r="FZ77" s="2" t="s">
        <v>92</v>
      </c>
      <c r="GA77" s="2" t="s">
        <v>90</v>
      </c>
      <c r="GB77" s="3">
        <v>44081</v>
      </c>
      <c r="GC77" s="10"/>
      <c r="GD77" s="2">
        <v>5715.93</v>
      </c>
      <c r="GE77" s="2">
        <v>43.949999999999996</v>
      </c>
      <c r="GF77" s="2">
        <v>2041.1099999999997</v>
      </c>
      <c r="GG77" s="2"/>
      <c r="GH77" s="2"/>
      <c r="GI77" s="11">
        <v>7800.99</v>
      </c>
      <c r="GJ77" s="12">
        <f t="shared" si="56"/>
        <v>274.17000000000007</v>
      </c>
      <c r="GK77" s="13">
        <f t="shared" si="57"/>
        <v>-14.174866271127305</v>
      </c>
      <c r="GL77" s="14">
        <f t="shared" si="58"/>
        <v>259.99513372887276</v>
      </c>
      <c r="GM77" s="5">
        <f t="shared" si="59"/>
        <v>792.98515787306189</v>
      </c>
      <c r="GN77" s="2">
        <f t="shared" si="60"/>
        <v>-129.82651743435156</v>
      </c>
      <c r="GO77" s="7">
        <f t="shared" si="61"/>
        <v>663.15864043871034</v>
      </c>
      <c r="GP77" s="15">
        <f t="shared" si="62"/>
        <v>495.32668384892679</v>
      </c>
      <c r="GQ77" s="16">
        <v>2</v>
      </c>
      <c r="GR77" s="2" t="s">
        <v>30</v>
      </c>
    </row>
    <row r="78" spans="17:200" ht="20.100000000000001" customHeight="1" x14ac:dyDescent="0.2">
      <c r="Q78" s="6">
        <v>28</v>
      </c>
      <c r="R78" s="2" t="s">
        <v>61</v>
      </c>
      <c r="S78" s="2" t="s">
        <v>83</v>
      </c>
      <c r="T78" s="3">
        <v>43830</v>
      </c>
      <c r="U78" s="35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2">
        <v>35.719615874244781</v>
      </c>
      <c r="AI78" s="16">
        <v>2</v>
      </c>
      <c r="AJ78" s="2" t="s">
        <v>30</v>
      </c>
      <c r="AK78" s="57">
        <v>28</v>
      </c>
      <c r="AL78" s="34" t="s">
        <v>61</v>
      </c>
      <c r="AM78" s="8" t="s">
        <v>83</v>
      </c>
      <c r="AN78" s="41">
        <v>43861</v>
      </c>
      <c r="AO78" s="35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7"/>
        <v>1360.43</v>
      </c>
      <c r="AV78" s="59">
        <f t="shared" si="8"/>
        <v>0</v>
      </c>
      <c r="AW78" s="13">
        <f t="shared" si="9"/>
        <v>0</v>
      </c>
      <c r="AX78" s="9">
        <f t="shared" si="10"/>
        <v>0</v>
      </c>
      <c r="AY78" s="5">
        <f t="shared" si="11"/>
        <v>0</v>
      </c>
      <c r="AZ78" s="8">
        <f t="shared" si="12"/>
        <v>0</v>
      </c>
      <c r="BA78" s="7">
        <f t="shared" si="13"/>
        <v>0</v>
      </c>
      <c r="BB78" s="32">
        <f t="shared" si="14"/>
        <v>35.719615874244781</v>
      </c>
      <c r="BC78" s="16">
        <v>2</v>
      </c>
      <c r="BD78" s="2" t="s">
        <v>30</v>
      </c>
      <c r="BE78" s="68">
        <v>28</v>
      </c>
      <c r="BF78" s="2" t="s">
        <v>61</v>
      </c>
      <c r="BG78" s="2" t="s">
        <v>83</v>
      </c>
      <c r="BH78" s="3">
        <v>43890</v>
      </c>
      <c r="BI78" s="35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15"/>
        <v>0</v>
      </c>
      <c r="BQ78" s="13">
        <f t="shared" si="16"/>
        <v>0</v>
      </c>
      <c r="BR78" s="9">
        <f t="shared" si="17"/>
        <v>0</v>
      </c>
      <c r="BS78" s="5">
        <f t="shared" si="18"/>
        <v>0</v>
      </c>
      <c r="BT78" s="2">
        <f t="shared" si="19"/>
        <v>0</v>
      </c>
      <c r="BU78" s="7">
        <f t="shared" si="20"/>
        <v>0</v>
      </c>
      <c r="BV78" s="15">
        <f t="shared" si="21"/>
        <v>35.719615874244781</v>
      </c>
      <c r="BW78" s="16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5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22"/>
        <v>1360.43</v>
      </c>
      <c r="CJ78" s="11">
        <f t="shared" si="22"/>
        <v>0</v>
      </c>
      <c r="CK78" s="11">
        <f t="shared" si="22"/>
        <v>0</v>
      </c>
      <c r="CL78" s="11">
        <f t="shared" si="23"/>
        <v>0</v>
      </c>
      <c r="CM78" s="5">
        <f t="shared" si="24"/>
        <v>0</v>
      </c>
      <c r="CN78" s="8">
        <f t="shared" si="25"/>
        <v>0</v>
      </c>
      <c r="CO78" s="10">
        <f t="shared" si="26"/>
        <v>0</v>
      </c>
      <c r="CP78" s="81">
        <f t="shared" si="27"/>
        <v>35.719615874244781</v>
      </c>
      <c r="CQ78" s="16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5"/>
      <c r="DA78" s="88">
        <v>372.97</v>
      </c>
      <c r="DB78" s="2"/>
      <c r="DC78" s="2"/>
      <c r="DD78" s="2">
        <v>1001.32</v>
      </c>
      <c r="DE78" s="2">
        <v>86.73</v>
      </c>
      <c r="DF78" s="80">
        <f t="shared" si="28"/>
        <v>1374.29</v>
      </c>
      <c r="DG78" s="12">
        <f t="shared" si="29"/>
        <v>13.8599999999999</v>
      </c>
      <c r="DH78" s="13">
        <f t="shared" si="30"/>
        <v>1.3625603956628998</v>
      </c>
      <c r="DI78" s="9">
        <f t="shared" si="31"/>
        <v>15.2225603956628</v>
      </c>
      <c r="DJ78" s="8">
        <f t="shared" si="32"/>
        <v>44.145425147422117</v>
      </c>
      <c r="DK78" s="5">
        <f t="shared" si="33"/>
        <v>44.145425147422117</v>
      </c>
      <c r="DL78" s="2">
        <f t="shared" si="34"/>
        <v>-5.4755549743199081</v>
      </c>
      <c r="DM78" s="7">
        <f t="shared" si="5"/>
        <v>38.669870173102211</v>
      </c>
      <c r="DN78" s="89">
        <f t="shared" si="6"/>
        <v>74.389486047346992</v>
      </c>
      <c r="DO78" s="82">
        <v>2</v>
      </c>
      <c r="DP78" s="83" t="s">
        <v>30</v>
      </c>
      <c r="DQ78" s="39">
        <v>28</v>
      </c>
      <c r="DR78" s="8" t="s">
        <v>61</v>
      </c>
      <c r="DS78" s="8" t="s">
        <v>83</v>
      </c>
      <c r="DT78" s="41">
        <v>43982</v>
      </c>
      <c r="DU78" s="10"/>
      <c r="DV78" s="8">
        <v>480.18</v>
      </c>
      <c r="DW78" s="8"/>
      <c r="DX78" s="8"/>
      <c r="DY78" s="2">
        <v>1001.32</v>
      </c>
      <c r="DZ78" s="2">
        <v>86.73</v>
      </c>
      <c r="EA78" s="11">
        <v>1481.5</v>
      </c>
      <c r="EB78" s="12">
        <f t="shared" si="35"/>
        <v>107.21000000000004</v>
      </c>
      <c r="EC78" s="13">
        <f t="shared" si="36"/>
        <v>13.581323440147104</v>
      </c>
      <c r="ED78" s="9">
        <f t="shared" si="37"/>
        <v>120.79132344014714</v>
      </c>
      <c r="EE78" s="5">
        <f t="shared" si="38"/>
        <v>350.29483797642666</v>
      </c>
      <c r="EF78" s="2">
        <f t="shared" si="39"/>
        <v>-54.310798801776144</v>
      </c>
      <c r="EG78" s="7">
        <f t="shared" si="40"/>
        <v>295.98403917465055</v>
      </c>
      <c r="EH78" s="89">
        <f t="shared" si="41"/>
        <v>370.37352522199751</v>
      </c>
      <c r="EI78" s="82">
        <v>2</v>
      </c>
      <c r="EJ78" s="8" t="s">
        <v>30</v>
      </c>
      <c r="EK78" s="6">
        <v>28</v>
      </c>
      <c r="EL78" s="2" t="s">
        <v>61</v>
      </c>
      <c r="EM78" s="2" t="s">
        <v>83</v>
      </c>
      <c r="EN78" s="3">
        <v>44013</v>
      </c>
      <c r="EO78" s="10"/>
      <c r="EP78" s="2">
        <v>546.41999999999996</v>
      </c>
      <c r="EQ78" s="2"/>
      <c r="ER78" s="2"/>
      <c r="ES78" s="2">
        <v>1001.32</v>
      </c>
      <c r="ET78" s="2">
        <v>86.73</v>
      </c>
      <c r="EU78" s="11">
        <v>1547.74</v>
      </c>
      <c r="EV78" s="12">
        <f t="shared" si="42"/>
        <v>66.240000000000009</v>
      </c>
      <c r="EW78" s="13">
        <f t="shared" si="43"/>
        <v>4.3597294008626726</v>
      </c>
      <c r="EX78" s="9">
        <f t="shared" si="44"/>
        <v>70.599729400862685</v>
      </c>
      <c r="EY78" s="5">
        <f t="shared" si="45"/>
        <v>204.73921526250177</v>
      </c>
      <c r="EZ78" s="2">
        <f t="shared" si="46"/>
        <v>-35.270448146514312</v>
      </c>
      <c r="FA78" s="7">
        <f t="shared" si="47"/>
        <v>169.46876711598748</v>
      </c>
      <c r="FB78" s="32">
        <f t="shared" si="48"/>
        <v>539.84229233798487</v>
      </c>
      <c r="FC78" s="16">
        <v>2</v>
      </c>
      <c r="FD78" s="2" t="s">
        <v>30</v>
      </c>
      <c r="FE78" s="6">
        <v>28</v>
      </c>
      <c r="FF78" s="2" t="s">
        <v>61</v>
      </c>
      <c r="FG78" s="2" t="s">
        <v>83</v>
      </c>
      <c r="FH78" s="3">
        <v>44013</v>
      </c>
      <c r="FI78" s="10">
        <v>1000</v>
      </c>
      <c r="FJ78" s="2">
        <v>578.03</v>
      </c>
      <c r="FK78" s="2"/>
      <c r="FL78" s="2"/>
      <c r="FM78" s="2">
        <v>1001.32</v>
      </c>
      <c r="FN78" s="2">
        <v>86.73</v>
      </c>
      <c r="FO78" s="11">
        <v>1579.35</v>
      </c>
      <c r="FP78" s="12">
        <f t="shared" si="49"/>
        <v>31.6099999999999</v>
      </c>
      <c r="FQ78" s="13">
        <f t="shared" si="50"/>
        <v>3.8064332461165686</v>
      </c>
      <c r="FR78" s="14">
        <f t="shared" si="51"/>
        <v>35.416433246116469</v>
      </c>
      <c r="FS78" s="5">
        <f t="shared" si="52"/>
        <v>108.02012140065523</v>
      </c>
      <c r="FT78" s="2">
        <f t="shared" si="53"/>
        <v>-19.765494730737057</v>
      </c>
      <c r="FU78" s="7">
        <f t="shared" si="54"/>
        <v>88.254626669918167</v>
      </c>
      <c r="FV78" s="32">
        <f t="shared" si="55"/>
        <v>-371.90308099209699</v>
      </c>
      <c r="FW78" s="16">
        <v>2</v>
      </c>
      <c r="FX78" s="2" t="s">
        <v>30</v>
      </c>
      <c r="FY78" s="6">
        <v>28</v>
      </c>
      <c r="FZ78" s="2" t="s">
        <v>61</v>
      </c>
      <c r="GA78" s="2" t="s">
        <v>83</v>
      </c>
      <c r="GB78" s="3">
        <v>44081</v>
      </c>
      <c r="GC78" s="10"/>
      <c r="GD78" s="2">
        <v>649.86</v>
      </c>
      <c r="GE78" s="2"/>
      <c r="GF78" s="2"/>
      <c r="GG78" s="2">
        <v>1001.32</v>
      </c>
      <c r="GH78" s="2">
        <v>86.73</v>
      </c>
      <c r="GI78" s="11">
        <v>1651.18</v>
      </c>
      <c r="GJ78" s="12">
        <f t="shared" si="56"/>
        <v>71.830000000000155</v>
      </c>
      <c r="GK78" s="13">
        <f t="shared" si="57"/>
        <v>-3.7136836424666311</v>
      </c>
      <c r="GL78" s="14">
        <f t="shared" si="58"/>
        <v>68.11631635753352</v>
      </c>
      <c r="GM78" s="5">
        <f t="shared" si="59"/>
        <v>207.75476489047722</v>
      </c>
      <c r="GN78" s="2">
        <f t="shared" si="60"/>
        <v>-34.013344812742055</v>
      </c>
      <c r="GO78" s="7">
        <f t="shared" si="61"/>
        <v>173.74142007773517</v>
      </c>
      <c r="GP78" s="15">
        <f t="shared" si="62"/>
        <v>-198.16166091436182</v>
      </c>
      <c r="GQ78" s="16">
        <v>2</v>
      </c>
      <c r="GR78" s="2" t="s">
        <v>30</v>
      </c>
    </row>
    <row r="79" spans="17:200" ht="20.100000000000001" customHeight="1" x14ac:dyDescent="0.2">
      <c r="Q79" s="6">
        <v>29</v>
      </c>
      <c r="R79" s="2" t="s">
        <v>62</v>
      </c>
      <c r="S79" s="2" t="s">
        <v>84</v>
      </c>
      <c r="T79" s="3">
        <v>43830</v>
      </c>
      <c r="U79" s="35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2">
        <v>202.2467936057206</v>
      </c>
      <c r="AI79" s="16">
        <v>2</v>
      </c>
      <c r="AJ79" s="2" t="s">
        <v>30</v>
      </c>
      <c r="AK79" s="57">
        <v>29</v>
      </c>
      <c r="AL79" s="34" t="s">
        <v>62</v>
      </c>
      <c r="AM79" s="8" t="s">
        <v>84</v>
      </c>
      <c r="AN79" s="41">
        <v>43861</v>
      </c>
      <c r="AO79" s="35"/>
      <c r="AP79" s="8">
        <v>284.62</v>
      </c>
      <c r="AQ79" s="8"/>
      <c r="AR79" s="8"/>
      <c r="AS79" s="8">
        <v>705.21</v>
      </c>
      <c r="AT79" s="8"/>
      <c r="AU79" s="11">
        <f t="shared" si="7"/>
        <v>989.83</v>
      </c>
      <c r="AV79" s="59">
        <f t="shared" si="8"/>
        <v>0</v>
      </c>
      <c r="AW79" s="13">
        <f t="shared" si="9"/>
        <v>0</v>
      </c>
      <c r="AX79" s="9">
        <f t="shared" si="10"/>
        <v>0</v>
      </c>
      <c r="AY79" s="5">
        <f t="shared" si="11"/>
        <v>0</v>
      </c>
      <c r="AZ79" s="8">
        <f t="shared" si="12"/>
        <v>0</v>
      </c>
      <c r="BA79" s="7">
        <f t="shared" si="13"/>
        <v>0</v>
      </c>
      <c r="BB79" s="32">
        <f t="shared" si="14"/>
        <v>202.2467936057206</v>
      </c>
      <c r="BC79" s="16">
        <v>2</v>
      </c>
      <c r="BD79" s="2" t="s">
        <v>30</v>
      </c>
      <c r="BE79" s="68">
        <v>29</v>
      </c>
      <c r="BF79" s="2" t="s">
        <v>62</v>
      </c>
      <c r="BG79" s="2" t="s">
        <v>84</v>
      </c>
      <c r="BH79" s="3">
        <v>43890</v>
      </c>
      <c r="BI79" s="35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15"/>
        <v>0</v>
      </c>
      <c r="BQ79" s="13">
        <f t="shared" si="16"/>
        <v>0</v>
      </c>
      <c r="BR79" s="9">
        <f t="shared" si="17"/>
        <v>0</v>
      </c>
      <c r="BS79" s="5">
        <f t="shared" si="18"/>
        <v>0</v>
      </c>
      <c r="BT79" s="2">
        <f t="shared" si="19"/>
        <v>0</v>
      </c>
      <c r="BU79" s="7">
        <f t="shared" si="20"/>
        <v>0</v>
      </c>
      <c r="BV79" s="15">
        <f t="shared" si="21"/>
        <v>202.2467936057206</v>
      </c>
      <c r="BW79" s="16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5"/>
      <c r="CD79" s="2">
        <v>284.62</v>
      </c>
      <c r="CE79" s="2"/>
      <c r="CF79" s="2"/>
      <c r="CG79" s="2">
        <v>705.21</v>
      </c>
      <c r="CH79" s="2"/>
      <c r="CI79" s="11">
        <f t="shared" si="22"/>
        <v>989.83</v>
      </c>
      <c r="CJ79" s="11">
        <f t="shared" si="22"/>
        <v>0</v>
      </c>
      <c r="CK79" s="11">
        <f t="shared" si="22"/>
        <v>0</v>
      </c>
      <c r="CL79" s="11">
        <f t="shared" si="23"/>
        <v>0</v>
      </c>
      <c r="CM79" s="5">
        <f t="shared" si="24"/>
        <v>0</v>
      </c>
      <c r="CN79" s="8">
        <f t="shared" si="25"/>
        <v>0</v>
      </c>
      <c r="CO79" s="10">
        <f t="shared" si="26"/>
        <v>0</v>
      </c>
      <c r="CP79" s="81">
        <f t="shared" si="27"/>
        <v>202.2467936057206</v>
      </c>
      <c r="CQ79" s="16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5"/>
      <c r="DA79" s="88">
        <v>297.34000000000003</v>
      </c>
      <c r="DB79" s="2"/>
      <c r="DC79" s="2"/>
      <c r="DD79" s="2">
        <v>705.21</v>
      </c>
      <c r="DE79" s="2"/>
      <c r="DF79" s="80">
        <f t="shared" si="28"/>
        <v>1002.5500000000001</v>
      </c>
      <c r="DG79" s="12">
        <f t="shared" si="29"/>
        <v>12.720000000000027</v>
      </c>
      <c r="DH79" s="13">
        <f t="shared" si="30"/>
        <v>1.2504883284871753</v>
      </c>
      <c r="DI79" s="9">
        <f t="shared" si="31"/>
        <v>13.970488328487203</v>
      </c>
      <c r="DJ79" s="8">
        <f t="shared" si="32"/>
        <v>40.514416152612888</v>
      </c>
      <c r="DK79" s="5">
        <f t="shared" si="33"/>
        <v>40.514416152612888</v>
      </c>
      <c r="DL79" s="2">
        <f t="shared" si="34"/>
        <v>-5.0251846517568461</v>
      </c>
      <c r="DM79" s="7">
        <f t="shared" si="5"/>
        <v>35.489231500856043</v>
      </c>
      <c r="DN79" s="89">
        <f t="shared" si="6"/>
        <v>237.73602510657665</v>
      </c>
      <c r="DO79" s="82">
        <v>2</v>
      </c>
      <c r="DP79" s="8" t="s">
        <v>30</v>
      </c>
      <c r="DQ79" s="39">
        <v>29</v>
      </c>
      <c r="DR79" s="8" t="s">
        <v>62</v>
      </c>
      <c r="DS79" s="8" t="s">
        <v>84</v>
      </c>
      <c r="DT79" s="41">
        <v>43982</v>
      </c>
      <c r="DU79" s="10"/>
      <c r="DV79" s="8">
        <v>353.81</v>
      </c>
      <c r="DW79" s="8"/>
      <c r="DX79" s="8"/>
      <c r="DY79" s="2">
        <v>705.21</v>
      </c>
      <c r="DZ79" s="2"/>
      <c r="EA79" s="11">
        <v>1059.02</v>
      </c>
      <c r="EB79" s="12">
        <f t="shared" si="35"/>
        <v>56.469999999999914</v>
      </c>
      <c r="EC79" s="13">
        <f t="shared" si="36"/>
        <v>7.1535988682502145</v>
      </c>
      <c r="ED79" s="9">
        <f t="shared" si="37"/>
        <v>63.623598868250127</v>
      </c>
      <c r="EE79" s="5">
        <f t="shared" si="38"/>
        <v>184.50843671792538</v>
      </c>
      <c r="EF79" s="2">
        <f t="shared" si="39"/>
        <v>-28.606760641136962</v>
      </c>
      <c r="EG79" s="7">
        <f t="shared" si="40"/>
        <v>155.90167607678842</v>
      </c>
      <c r="EH79" s="89">
        <f t="shared" si="41"/>
        <v>393.63770118336504</v>
      </c>
      <c r="EI79" s="82">
        <v>2</v>
      </c>
      <c r="EJ79" s="8" t="s">
        <v>30</v>
      </c>
      <c r="EK79" s="6">
        <v>29</v>
      </c>
      <c r="EL79" s="2" t="s">
        <v>62</v>
      </c>
      <c r="EM79" s="2" t="s">
        <v>84</v>
      </c>
      <c r="EN79" s="3">
        <v>44013</v>
      </c>
      <c r="EO79" s="10"/>
      <c r="EP79" s="2">
        <v>432.04</v>
      </c>
      <c r="EQ79" s="2"/>
      <c r="ER79" s="2"/>
      <c r="ES79" s="2">
        <v>705.21</v>
      </c>
      <c r="ET79" s="2"/>
      <c r="EU79" s="11">
        <v>1137.25</v>
      </c>
      <c r="EV79" s="12">
        <f t="shared" si="42"/>
        <v>78.230000000000018</v>
      </c>
      <c r="EW79" s="13">
        <f t="shared" si="43"/>
        <v>5.1488772800345242</v>
      </c>
      <c r="EX79" s="9">
        <f t="shared" si="44"/>
        <v>83.378877280034544</v>
      </c>
      <c r="EY79" s="5">
        <f t="shared" si="45"/>
        <v>241.79874411210017</v>
      </c>
      <c r="EZ79" s="2">
        <f t="shared" si="46"/>
        <v>-41.654697441150589</v>
      </c>
      <c r="FA79" s="7">
        <f t="shared" si="47"/>
        <v>200.14404667094959</v>
      </c>
      <c r="FB79" s="32">
        <f t="shared" si="48"/>
        <v>593.78174785431463</v>
      </c>
      <c r="FC79" s="16">
        <v>2</v>
      </c>
      <c r="FD79" s="2" t="s">
        <v>30</v>
      </c>
      <c r="FE79" s="6">
        <v>29</v>
      </c>
      <c r="FF79" s="2" t="s">
        <v>62</v>
      </c>
      <c r="FG79" s="2" t="s">
        <v>84</v>
      </c>
      <c r="FH79" s="3">
        <v>44013</v>
      </c>
      <c r="FI79" s="10">
        <v>1000</v>
      </c>
      <c r="FJ79" s="2">
        <v>519.73</v>
      </c>
      <c r="FK79" s="2"/>
      <c r="FL79" s="2"/>
      <c r="FM79" s="2">
        <v>705.21</v>
      </c>
      <c r="FN79" s="2"/>
      <c r="FO79" s="11">
        <v>1224.94</v>
      </c>
      <c r="FP79" s="12">
        <f t="shared" si="49"/>
        <v>87.690000000000055</v>
      </c>
      <c r="FQ79" s="13">
        <f t="shared" si="50"/>
        <v>10.559510640682163</v>
      </c>
      <c r="FR79" s="14">
        <f t="shared" si="51"/>
        <v>98.249510640682217</v>
      </c>
      <c r="FS79" s="5">
        <f t="shared" si="52"/>
        <v>299.66100745408073</v>
      </c>
      <c r="FT79" s="2">
        <f t="shared" si="53"/>
        <v>-54.831896011968958</v>
      </c>
      <c r="FU79" s="7">
        <f t="shared" si="54"/>
        <v>244.82911144211178</v>
      </c>
      <c r="FV79" s="32">
        <f t="shared" si="55"/>
        <v>-161.38914070357359</v>
      </c>
      <c r="FW79" s="16">
        <v>2</v>
      </c>
      <c r="FX79" s="2" t="s">
        <v>30</v>
      </c>
      <c r="FY79" s="6">
        <v>29</v>
      </c>
      <c r="FZ79" s="2" t="s">
        <v>62</v>
      </c>
      <c r="GA79" s="2" t="s">
        <v>84</v>
      </c>
      <c r="GB79" s="3">
        <v>44081</v>
      </c>
      <c r="GC79" s="10"/>
      <c r="GD79" s="2">
        <v>653.61</v>
      </c>
      <c r="GE79" s="2"/>
      <c r="GF79" s="2"/>
      <c r="GG79" s="2">
        <v>705.21</v>
      </c>
      <c r="GH79" s="2"/>
      <c r="GI79" s="11">
        <v>1358.8200000000002</v>
      </c>
      <c r="GJ79" s="12">
        <f t="shared" si="56"/>
        <v>133.88000000000011</v>
      </c>
      <c r="GK79" s="13">
        <f t="shared" si="57"/>
        <v>-6.9217313943120127</v>
      </c>
      <c r="GL79" s="14">
        <f t="shared" si="58"/>
        <v>126.95826860568809</v>
      </c>
      <c r="GM79" s="5">
        <f t="shared" si="59"/>
        <v>387.22271924734866</v>
      </c>
      <c r="GN79" s="2">
        <f t="shared" si="60"/>
        <v>-63.395609126129763</v>
      </c>
      <c r="GO79" s="7">
        <f t="shared" si="61"/>
        <v>323.82711012121888</v>
      </c>
      <c r="GP79" s="15">
        <f t="shared" si="62"/>
        <v>162.43796941764529</v>
      </c>
      <c r="GQ79" s="16">
        <v>2</v>
      </c>
      <c r="GR79" s="2" t="s">
        <v>30</v>
      </c>
    </row>
    <row r="80" spans="17:200" ht="20.100000000000001" customHeight="1" x14ac:dyDescent="0.2">
      <c r="Q80" s="6">
        <v>30</v>
      </c>
      <c r="R80" s="2" t="s">
        <v>63</v>
      </c>
      <c r="S80" s="2" t="s">
        <v>80</v>
      </c>
      <c r="T80" s="3">
        <v>43830</v>
      </c>
      <c r="U80" s="35"/>
      <c r="V80" s="2">
        <v>747.27</v>
      </c>
      <c r="W80" s="2"/>
      <c r="X80" s="2">
        <v>0</v>
      </c>
      <c r="Y80" s="2">
        <v>697.24</v>
      </c>
      <c r="Z80" s="2">
        <v>76.959999999999994</v>
      </c>
      <c r="AA80" s="11">
        <v>1444.51</v>
      </c>
      <c r="AB80" s="12">
        <v>9.9999999999909051E-3</v>
      </c>
      <c r="AC80" s="13">
        <v>1.1999999999989094E-3</v>
      </c>
      <c r="AD80" s="9">
        <v>1.1199999999989815E-2</v>
      </c>
      <c r="AE80" s="5">
        <v>3.2479999999970463E-2</v>
      </c>
      <c r="AF80" s="2">
        <v>-3.3039323506732182E-3</v>
      </c>
      <c r="AG80" s="7">
        <v>2.9176067649297244E-2</v>
      </c>
      <c r="AH80" s="32">
        <v>-192.24006314920589</v>
      </c>
      <c r="AI80" s="16">
        <v>2</v>
      </c>
      <c r="AJ80" s="2" t="s">
        <v>30</v>
      </c>
      <c r="AK80" s="55">
        <v>30</v>
      </c>
      <c r="AL80" s="56" t="s">
        <v>63</v>
      </c>
      <c r="AM80" s="2" t="s">
        <v>80</v>
      </c>
      <c r="AN80" s="3">
        <v>43861</v>
      </c>
      <c r="AO80" s="35"/>
      <c r="AP80" s="8">
        <v>747.28</v>
      </c>
      <c r="AQ80" s="8"/>
      <c r="AR80" s="2">
        <v>0</v>
      </c>
      <c r="AS80" s="2">
        <v>697.24</v>
      </c>
      <c r="AT80" s="2">
        <v>76.959999999999994</v>
      </c>
      <c r="AU80" s="11">
        <f t="shared" si="7"/>
        <v>1444.52</v>
      </c>
      <c r="AV80" s="59">
        <f t="shared" si="8"/>
        <v>9.9999999999909051E-3</v>
      </c>
      <c r="AW80" s="13">
        <f t="shared" si="9"/>
        <v>1.1999999999989092E-3</v>
      </c>
      <c r="AX80" s="9">
        <f t="shared" si="10"/>
        <v>1.1199999999989814E-2</v>
      </c>
      <c r="AY80" s="5">
        <f t="shared" si="11"/>
        <v>3.2479999999970456E-2</v>
      </c>
      <c r="AZ80" s="8">
        <f t="shared" si="12"/>
        <v>-3.4660191368164461E-3</v>
      </c>
      <c r="BA80" s="7">
        <f t="shared" si="13"/>
        <v>2.9013980863154008E-2</v>
      </c>
      <c r="BB80" s="32">
        <f t="shared" si="14"/>
        <v>-192.21104916834275</v>
      </c>
      <c r="BC80" s="16">
        <v>2</v>
      </c>
      <c r="BD80" s="2" t="s">
        <v>30</v>
      </c>
      <c r="BE80" s="68">
        <v>30</v>
      </c>
      <c r="BF80" s="2" t="s">
        <v>63</v>
      </c>
      <c r="BG80" s="2" t="s">
        <v>80</v>
      </c>
      <c r="BH80" s="3">
        <v>43890</v>
      </c>
      <c r="BI80" s="35"/>
      <c r="BJ80" s="2">
        <v>747.34</v>
      </c>
      <c r="BK80" s="2"/>
      <c r="BL80" s="2">
        <v>0</v>
      </c>
      <c r="BM80" s="2">
        <v>697.24</v>
      </c>
      <c r="BN80" s="2">
        <v>76.959999999999994</v>
      </c>
      <c r="BO80" s="11">
        <v>1444.58</v>
      </c>
      <c r="BP80" s="12">
        <f t="shared" si="15"/>
        <v>5.999999999994543E-2</v>
      </c>
      <c r="BQ80" s="13">
        <f t="shared" si="16"/>
        <v>1.5100282718775598E-2</v>
      </c>
      <c r="BR80" s="9">
        <f t="shared" si="17"/>
        <v>7.5100282718721031E-2</v>
      </c>
      <c r="BS80" s="5">
        <f t="shared" si="18"/>
        <v>0.217790819884291</v>
      </c>
      <c r="BT80" s="2">
        <f t="shared" si="19"/>
        <v>-2.1439342614225358E-2</v>
      </c>
      <c r="BU80" s="7">
        <f t="shared" si="20"/>
        <v>0.19635147727006563</v>
      </c>
      <c r="BV80" s="15">
        <f t="shared" si="21"/>
        <v>-192.01469769107268</v>
      </c>
      <c r="BW80" s="16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5"/>
      <c r="CD80" s="2">
        <v>747.34</v>
      </c>
      <c r="CE80" s="2"/>
      <c r="CF80" s="2">
        <v>0</v>
      </c>
      <c r="CG80" s="2">
        <v>697.24</v>
      </c>
      <c r="CH80" s="2">
        <v>76.959999999999994</v>
      </c>
      <c r="CI80" s="11">
        <f t="shared" si="22"/>
        <v>1444.58</v>
      </c>
      <c r="CJ80" s="11">
        <f t="shared" si="22"/>
        <v>5.999999999994543E-2</v>
      </c>
      <c r="CK80" s="11">
        <f t="shared" si="22"/>
        <v>1.5100282718775598E-2</v>
      </c>
      <c r="CL80" s="11">
        <f t="shared" si="23"/>
        <v>7.5100282718721031E-2</v>
      </c>
      <c r="CM80" s="5">
        <f t="shared" si="24"/>
        <v>0.16247886562796313</v>
      </c>
      <c r="CN80" s="8">
        <f t="shared" si="25"/>
        <v>-2.1439342614225362E-2</v>
      </c>
      <c r="CO80" s="10">
        <f t="shared" si="26"/>
        <v>0.14103952301373776</v>
      </c>
      <c r="CP80" s="81">
        <f t="shared" si="27"/>
        <v>-191.87365816805894</v>
      </c>
      <c r="CQ80" s="16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5"/>
      <c r="DA80" s="88">
        <v>752.97</v>
      </c>
      <c r="DB80" s="2"/>
      <c r="DC80" s="2">
        <v>0</v>
      </c>
      <c r="DD80" s="2">
        <v>697.24</v>
      </c>
      <c r="DE80" s="2">
        <v>76.959999999999994</v>
      </c>
      <c r="DF80" s="80">
        <f t="shared" si="28"/>
        <v>1450.21</v>
      </c>
      <c r="DG80" s="12">
        <f t="shared" si="29"/>
        <v>5.6300000000001091</v>
      </c>
      <c r="DH80" s="13">
        <f t="shared" si="30"/>
        <v>0.55347871771878288</v>
      </c>
      <c r="DI80" s="9">
        <f t="shared" si="31"/>
        <v>6.1834787177188923</v>
      </c>
      <c r="DJ80" s="8">
        <f t="shared" si="32"/>
        <v>17.932088281384786</v>
      </c>
      <c r="DK80" s="5">
        <f t="shared" si="33"/>
        <v>17.769609415756822</v>
      </c>
      <c r="DL80" s="2">
        <f t="shared" si="34"/>
        <v>-2.2040443127061131</v>
      </c>
      <c r="DM80" s="7">
        <f t="shared" si="5"/>
        <v>15.565565103050709</v>
      </c>
      <c r="DN80" s="89">
        <f t="shared" si="6"/>
        <v>-176.30809306500822</v>
      </c>
      <c r="DO80" s="82">
        <v>2</v>
      </c>
      <c r="DP80" s="8" t="s">
        <v>30</v>
      </c>
      <c r="DQ80" s="39">
        <v>30</v>
      </c>
      <c r="DR80" s="8" t="s">
        <v>63</v>
      </c>
      <c r="DS80" s="8" t="s">
        <v>80</v>
      </c>
      <c r="DT80" s="41">
        <v>43982</v>
      </c>
      <c r="DU80" s="10"/>
      <c r="DV80" s="8">
        <v>827.99</v>
      </c>
      <c r="DW80" s="8"/>
      <c r="DX80" s="8">
        <v>0</v>
      </c>
      <c r="DY80" s="2">
        <v>697.24</v>
      </c>
      <c r="DZ80" s="2">
        <v>76.959999999999994</v>
      </c>
      <c r="EA80" s="11">
        <v>1525.23</v>
      </c>
      <c r="EB80" s="12">
        <f t="shared" si="35"/>
        <v>75.019999999999982</v>
      </c>
      <c r="EC80" s="13">
        <f t="shared" si="36"/>
        <v>9.5035060580154376</v>
      </c>
      <c r="ED80" s="9">
        <f t="shared" si="37"/>
        <v>84.523506058015414</v>
      </c>
      <c r="EE80" s="5">
        <f t="shared" si="38"/>
        <v>245.1181675682447</v>
      </c>
      <c r="EF80" s="2">
        <f t="shared" si="39"/>
        <v>-38.003881411335179</v>
      </c>
      <c r="EG80" s="7">
        <f t="shared" si="40"/>
        <v>207.11428615690951</v>
      </c>
      <c r="EH80" s="89">
        <f t="shared" si="41"/>
        <v>30.806193091901292</v>
      </c>
      <c r="EI80" s="82">
        <v>2</v>
      </c>
      <c r="EJ80" s="8" t="s">
        <v>30</v>
      </c>
      <c r="EK80" s="6">
        <v>30</v>
      </c>
      <c r="EL80" s="2" t="s">
        <v>63</v>
      </c>
      <c r="EM80" s="2" t="s">
        <v>80</v>
      </c>
      <c r="EN80" s="3">
        <v>44013</v>
      </c>
      <c r="EO80" s="10"/>
      <c r="EP80" s="2">
        <v>909.47</v>
      </c>
      <c r="EQ80" s="2"/>
      <c r="ER80" s="2">
        <v>0</v>
      </c>
      <c r="ES80" s="2">
        <v>697.24</v>
      </c>
      <c r="ET80" s="2">
        <v>76.959999999999994</v>
      </c>
      <c r="EU80" s="11">
        <v>1606.71</v>
      </c>
      <c r="EV80" s="12">
        <f t="shared" si="42"/>
        <v>81.480000000000018</v>
      </c>
      <c r="EW80" s="13">
        <f t="shared" si="43"/>
        <v>5.36278308548144</v>
      </c>
      <c r="EX80" s="9">
        <f t="shared" si="44"/>
        <v>86.842783085481457</v>
      </c>
      <c r="EY80" s="5">
        <f t="shared" si="45"/>
        <v>251.84407094789623</v>
      </c>
      <c r="EZ80" s="2">
        <f t="shared" si="46"/>
        <v>-43.385207049788441</v>
      </c>
      <c r="FA80" s="7">
        <f t="shared" si="47"/>
        <v>208.45886389810778</v>
      </c>
      <c r="FB80" s="32">
        <f t="shared" si="48"/>
        <v>239.2650569900091</v>
      </c>
      <c r="FC80" s="16">
        <v>2</v>
      </c>
      <c r="FD80" s="2" t="s">
        <v>30</v>
      </c>
      <c r="FE80" s="6">
        <v>30</v>
      </c>
      <c r="FF80" s="2" t="s">
        <v>63</v>
      </c>
      <c r="FG80" s="2" t="s">
        <v>80</v>
      </c>
      <c r="FH80" s="3">
        <v>44013</v>
      </c>
      <c r="FI80" s="10"/>
      <c r="FJ80" s="2">
        <v>999.72</v>
      </c>
      <c r="FK80" s="2"/>
      <c r="FL80" s="2">
        <v>0</v>
      </c>
      <c r="FM80" s="2">
        <v>697.24</v>
      </c>
      <c r="FN80" s="2">
        <v>76.959999999999994</v>
      </c>
      <c r="FO80" s="11">
        <v>1696.96</v>
      </c>
      <c r="FP80" s="12">
        <f t="shared" si="49"/>
        <v>90.25</v>
      </c>
      <c r="FQ80" s="13">
        <f t="shared" si="50"/>
        <v>10.867782361974736</v>
      </c>
      <c r="FR80" s="14">
        <f t="shared" si="51"/>
        <v>101.11778236197473</v>
      </c>
      <c r="FS80" s="5">
        <f t="shared" si="52"/>
        <v>308.40923620402293</v>
      </c>
      <c r="FT80" s="2">
        <f t="shared" si="53"/>
        <v>-56.432644715249126</v>
      </c>
      <c r="FU80" s="7">
        <f t="shared" si="54"/>
        <v>251.97659148877381</v>
      </c>
      <c r="FV80" s="32">
        <f t="shared" si="55"/>
        <v>491.24164847878291</v>
      </c>
      <c r="FW80" s="16">
        <v>2</v>
      </c>
      <c r="FX80" s="2" t="s">
        <v>30</v>
      </c>
      <c r="FY80" s="6">
        <v>30</v>
      </c>
      <c r="FZ80" s="2" t="s">
        <v>63</v>
      </c>
      <c r="GA80" s="2" t="s">
        <v>80</v>
      </c>
      <c r="GB80" s="3">
        <v>44081</v>
      </c>
      <c r="GC80" s="10">
        <v>1000</v>
      </c>
      <c r="GD80" s="2">
        <v>1085.6400000000001</v>
      </c>
      <c r="GE80" s="2"/>
      <c r="GF80" s="2">
        <v>0</v>
      </c>
      <c r="GG80" s="2">
        <v>697.24</v>
      </c>
      <c r="GH80" s="2">
        <v>76.959999999999994</v>
      </c>
      <c r="GI80" s="11">
        <v>1782.88</v>
      </c>
      <c r="GJ80" s="12">
        <f t="shared" si="56"/>
        <v>85.920000000000073</v>
      </c>
      <c r="GK80" s="13">
        <f t="shared" si="57"/>
        <v>-4.4421508918381249</v>
      </c>
      <c r="GL80" s="14">
        <f t="shared" si="58"/>
        <v>81.477849108161948</v>
      </c>
      <c r="GM80" s="5">
        <f t="shared" si="59"/>
        <v>248.50743977989393</v>
      </c>
      <c r="GN80" s="2">
        <f t="shared" si="60"/>
        <v>-40.685320705983486</v>
      </c>
      <c r="GO80" s="7">
        <f t="shared" si="61"/>
        <v>207.82211907391044</v>
      </c>
      <c r="GP80" s="15">
        <f t="shared" si="62"/>
        <v>-300.93623244730668</v>
      </c>
      <c r="GQ80" s="16">
        <v>2</v>
      </c>
      <c r="GR80" s="2" t="s">
        <v>30</v>
      </c>
    </row>
    <row r="81" spans="1:200" ht="20.100000000000001" customHeight="1" x14ac:dyDescent="0.2">
      <c r="Q81" s="6"/>
      <c r="R81" s="2"/>
      <c r="S81" s="2"/>
      <c r="T81" s="3"/>
      <c r="U81" s="35"/>
      <c r="V81" s="2"/>
      <c r="W81" s="2"/>
      <c r="X81" s="2"/>
      <c r="Y81" s="2"/>
      <c r="Z81" s="2"/>
      <c r="AA81" s="11"/>
      <c r="AB81" s="12"/>
      <c r="AC81" s="13"/>
      <c r="AD81" s="9"/>
      <c r="AE81" s="5"/>
      <c r="AF81" s="2"/>
      <c r="AG81" s="7"/>
      <c r="AH81" s="32"/>
      <c r="AI81" s="16"/>
      <c r="AJ81" s="2"/>
      <c r="AK81" s="55"/>
      <c r="AL81" s="56"/>
      <c r="AM81" s="2"/>
      <c r="AN81" s="3"/>
      <c r="AO81" s="35"/>
      <c r="AP81" s="8"/>
      <c r="AQ81" s="8"/>
      <c r="AR81" s="2"/>
      <c r="AS81" s="2"/>
      <c r="AT81" s="2"/>
      <c r="AU81" s="11"/>
      <c r="AV81" s="59"/>
      <c r="AW81" s="13"/>
      <c r="AX81" s="9"/>
      <c r="AY81" s="5"/>
      <c r="AZ81" s="8"/>
      <c r="BA81" s="7"/>
      <c r="BB81" s="32"/>
      <c r="BC81" s="16"/>
      <c r="BD81" s="2"/>
      <c r="BE81" s="68"/>
      <c r="BF81" s="2"/>
      <c r="BG81" s="2"/>
      <c r="BH81" s="3"/>
      <c r="BI81" s="35"/>
      <c r="BJ81" s="2"/>
      <c r="BK81" s="2"/>
      <c r="BL81" s="2"/>
      <c r="BM81" s="2"/>
      <c r="BN81" s="2"/>
      <c r="BO81" s="11"/>
      <c r="BP81" s="12"/>
      <c r="BQ81" s="13"/>
      <c r="BR81" s="9"/>
      <c r="BS81" s="5"/>
      <c r="BT81" s="2"/>
      <c r="BU81" s="7"/>
      <c r="BV81" s="15"/>
      <c r="BW81" s="16"/>
      <c r="BX81" s="2"/>
      <c r="BY81" s="6"/>
      <c r="BZ81" s="2"/>
      <c r="CA81" s="2"/>
      <c r="CB81" s="3"/>
      <c r="CC81" s="35"/>
      <c r="CD81" s="2"/>
      <c r="CE81" s="2"/>
      <c r="CF81" s="2"/>
      <c r="CG81" s="2"/>
      <c r="CH81" s="2"/>
      <c r="CI81" s="11"/>
      <c r="CJ81" s="11"/>
      <c r="CK81" s="11"/>
      <c r="CL81" s="11"/>
      <c r="CM81" s="5"/>
      <c r="CN81" s="8"/>
      <c r="CO81" s="10"/>
      <c r="CP81" s="81"/>
      <c r="CQ81" s="16"/>
      <c r="CR81" s="2"/>
      <c r="CV81" s="6"/>
      <c r="CW81" s="2"/>
      <c r="CX81" s="2"/>
      <c r="CY81" s="3"/>
      <c r="CZ81" s="35"/>
      <c r="DA81" s="2"/>
      <c r="DB81" s="2"/>
      <c r="DC81" s="2"/>
      <c r="DD81" s="2"/>
      <c r="DE81" s="2"/>
      <c r="DF81" s="11"/>
      <c r="DG81" s="12"/>
      <c r="DH81" s="13"/>
      <c r="DI81" s="9"/>
      <c r="DJ81" s="8"/>
      <c r="DK81" s="5"/>
      <c r="DL81" s="2"/>
      <c r="DM81" s="7"/>
      <c r="DN81" s="81"/>
      <c r="DO81" s="82"/>
      <c r="DP81" s="8"/>
      <c r="DQ81" s="39"/>
      <c r="DR81" s="8"/>
      <c r="DS81" s="8"/>
      <c r="DT81" s="41"/>
      <c r="DU81" s="10"/>
      <c r="DV81" s="8"/>
      <c r="DW81" s="8"/>
      <c r="DX81" s="8"/>
      <c r="DY81" s="2"/>
      <c r="DZ81" s="2"/>
      <c r="EA81" s="11"/>
      <c r="EB81" s="12"/>
      <c r="EC81" s="13"/>
      <c r="ED81" s="9"/>
      <c r="EE81" s="5"/>
      <c r="EF81" s="2"/>
      <c r="EG81" s="7"/>
      <c r="EH81" s="81"/>
      <c r="EI81" s="82"/>
      <c r="EJ81" s="8"/>
      <c r="EK81" s="6"/>
      <c r="EL81" s="2"/>
      <c r="EM81" s="2"/>
      <c r="EN81" s="3"/>
      <c r="EO81" s="10"/>
      <c r="EP81" s="2"/>
      <c r="EQ81" s="2"/>
      <c r="ER81" s="2"/>
      <c r="ES81" s="2"/>
      <c r="ET81" s="2"/>
      <c r="EU81" s="11"/>
      <c r="EV81" s="12"/>
      <c r="EW81" s="13"/>
      <c r="EX81" s="9"/>
      <c r="EY81" s="5"/>
      <c r="EZ81" s="2"/>
      <c r="FA81" s="7"/>
      <c r="FB81" s="32"/>
      <c r="FC81" s="16"/>
      <c r="FD81" s="2"/>
      <c r="FE81" s="6"/>
      <c r="FF81" s="2"/>
      <c r="FG81" s="2"/>
      <c r="FH81" s="3"/>
      <c r="FI81" s="10"/>
      <c r="FJ81" s="2"/>
      <c r="FK81" s="2"/>
      <c r="FL81" s="2"/>
      <c r="FM81" s="2"/>
      <c r="FN81" s="2"/>
      <c r="FO81" s="11"/>
      <c r="FP81" s="12"/>
      <c r="FQ81" s="13"/>
      <c r="FR81" s="14"/>
      <c r="FS81" s="5"/>
      <c r="FT81" s="2"/>
      <c r="FU81" s="7"/>
      <c r="FV81" s="32"/>
      <c r="FW81" s="16"/>
      <c r="FX81" s="2"/>
      <c r="FY81" s="93">
        <v>31</v>
      </c>
      <c r="FZ81" s="94" t="s">
        <v>169</v>
      </c>
      <c r="GA81" s="94" t="s">
        <v>162</v>
      </c>
      <c r="GB81" s="95">
        <v>44081</v>
      </c>
      <c r="GC81" s="96"/>
      <c r="GD81" s="94">
        <v>2.02</v>
      </c>
      <c r="GE81" s="94"/>
      <c r="GF81" s="94"/>
      <c r="GG81" s="94"/>
      <c r="GH81" s="94"/>
      <c r="GI81" s="97">
        <v>2.02</v>
      </c>
      <c r="GJ81" s="98">
        <f t="shared" si="56"/>
        <v>2.02</v>
      </c>
      <c r="GK81" s="99">
        <f t="shared" si="57"/>
        <v>-0.1044360428481495</v>
      </c>
      <c r="GL81" s="100">
        <f t="shared" si="58"/>
        <v>1.9155639571518506</v>
      </c>
      <c r="GM81" s="101">
        <f t="shared" si="59"/>
        <v>5.8424700693131442</v>
      </c>
      <c r="GN81" s="94">
        <f t="shared" si="60"/>
        <v>-0.95652173913043048</v>
      </c>
      <c r="GO81" s="102">
        <f t="shared" si="61"/>
        <v>4.885948330182714</v>
      </c>
      <c r="GP81" s="103">
        <f t="shared" si="62"/>
        <v>4.885948330182714</v>
      </c>
      <c r="GQ81" s="104">
        <v>1</v>
      </c>
      <c r="GR81" s="2" t="s">
        <v>30</v>
      </c>
    </row>
    <row r="82" spans="1:200" ht="20.100000000000001" customHeight="1" x14ac:dyDescent="0.2">
      <c r="Q82" s="6"/>
      <c r="R82" s="2"/>
      <c r="S82" s="2"/>
      <c r="T82" s="3"/>
      <c r="U82" s="35"/>
      <c r="V82" s="2"/>
      <c r="W82" s="2"/>
      <c r="X82" s="2"/>
      <c r="Y82" s="2"/>
      <c r="Z82" s="2"/>
      <c r="AA82" s="11"/>
      <c r="AB82" s="12"/>
      <c r="AC82" s="13"/>
      <c r="AD82" s="9"/>
      <c r="AE82" s="5"/>
      <c r="AF82" s="2"/>
      <c r="AG82" s="7"/>
      <c r="AH82" s="32"/>
      <c r="AI82" s="16"/>
      <c r="AJ82" s="2"/>
      <c r="AK82" s="55"/>
      <c r="AL82" s="56"/>
      <c r="AM82" s="2"/>
      <c r="AN82" s="3"/>
      <c r="AO82" s="35"/>
      <c r="AP82" s="8"/>
      <c r="AQ82" s="8"/>
      <c r="AR82" s="2"/>
      <c r="AS82" s="2"/>
      <c r="AT82" s="2"/>
      <c r="AU82" s="11"/>
      <c r="AV82" s="59"/>
      <c r="AW82" s="13"/>
      <c r="AX82" s="9"/>
      <c r="AY82" s="5"/>
      <c r="AZ82" s="8"/>
      <c r="BA82" s="7"/>
      <c r="BB82" s="32"/>
      <c r="BC82" s="16"/>
      <c r="BD82" s="2"/>
      <c r="BE82" s="68"/>
      <c r="BF82" s="2"/>
      <c r="BG82" s="2"/>
      <c r="BH82" s="3"/>
      <c r="BI82" s="35"/>
      <c r="BJ82" s="2"/>
      <c r="BK82" s="2"/>
      <c r="BL82" s="2"/>
      <c r="BM82" s="2"/>
      <c r="BN82" s="2"/>
      <c r="BO82" s="11"/>
      <c r="BP82" s="12"/>
      <c r="BQ82" s="13"/>
      <c r="BR82" s="9"/>
      <c r="BS82" s="5"/>
      <c r="BT82" s="2"/>
      <c r="BU82" s="7"/>
      <c r="BV82" s="15"/>
      <c r="BW82" s="16"/>
      <c r="BX82" s="2"/>
      <c r="BY82" s="6"/>
      <c r="BZ82" s="2"/>
      <c r="CA82" s="2"/>
      <c r="CB82" s="3"/>
      <c r="CC82" s="35"/>
      <c r="CD82" s="2"/>
      <c r="CE82" s="2"/>
      <c r="CF82" s="2"/>
      <c r="CG82" s="2"/>
      <c r="CH82" s="2"/>
      <c r="CI82" s="11"/>
      <c r="CJ82" s="11"/>
      <c r="CK82" s="11"/>
      <c r="CL82" s="11"/>
      <c r="CM82" s="5"/>
      <c r="CN82" s="8"/>
      <c r="CO82" s="10"/>
      <c r="CP82" s="81"/>
      <c r="CQ82" s="16"/>
      <c r="CR82" s="2"/>
      <c r="CV82" s="6"/>
      <c r="CW82" s="2"/>
      <c r="CX82" s="2"/>
      <c r="CY82" s="3"/>
      <c r="CZ82" s="35"/>
      <c r="DA82" s="2"/>
      <c r="DB82" s="2"/>
      <c r="DC82" s="2"/>
      <c r="DD82" s="2"/>
      <c r="DE82" s="2"/>
      <c r="DF82" s="11"/>
      <c r="DG82" s="12"/>
      <c r="DH82" s="13"/>
      <c r="DI82" s="9"/>
      <c r="DJ82" s="8"/>
      <c r="DK82" s="5"/>
      <c r="DL82" s="2"/>
      <c r="DM82" s="7"/>
      <c r="DN82" s="81"/>
      <c r="DO82" s="82"/>
      <c r="DP82" s="8"/>
      <c r="DQ82" s="39"/>
      <c r="DR82" s="8"/>
      <c r="DS82" s="8"/>
      <c r="DT82" s="41"/>
      <c r="DU82" s="10"/>
      <c r="DV82" s="8"/>
      <c r="DW82" s="8"/>
      <c r="DX82" s="8"/>
      <c r="DY82" s="2"/>
      <c r="DZ82" s="2"/>
      <c r="EA82" s="11"/>
      <c r="EB82" s="12"/>
      <c r="EC82" s="13"/>
      <c r="ED82" s="9"/>
      <c r="EE82" s="5"/>
      <c r="EF82" s="2"/>
      <c r="EG82" s="7"/>
      <c r="EH82" s="81"/>
      <c r="EI82" s="82"/>
      <c r="EJ82" s="8"/>
      <c r="EK82" s="6"/>
      <c r="EL82" s="2"/>
      <c r="EM82" s="2"/>
      <c r="EN82" s="3"/>
      <c r="EO82" s="10"/>
      <c r="EP82" s="2"/>
      <c r="EQ82" s="2"/>
      <c r="ER82" s="2"/>
      <c r="ES82" s="2"/>
      <c r="ET82" s="2"/>
      <c r="EU82" s="11"/>
      <c r="EV82" s="12"/>
      <c r="EW82" s="13"/>
      <c r="EX82" s="9"/>
      <c r="EY82" s="5"/>
      <c r="EZ82" s="2"/>
      <c r="FA82" s="7"/>
      <c r="FB82" s="32"/>
      <c r="FC82" s="16"/>
      <c r="FD82" s="2"/>
      <c r="FE82" s="6"/>
      <c r="FF82" s="2"/>
      <c r="FG82" s="2"/>
      <c r="FH82" s="3"/>
      <c r="FI82" s="10"/>
      <c r="FJ82" s="2"/>
      <c r="FK82" s="2"/>
      <c r="FL82" s="2"/>
      <c r="FM82" s="2"/>
      <c r="FN82" s="2"/>
      <c r="FO82" s="11"/>
      <c r="FP82" s="12"/>
      <c r="FQ82" s="13"/>
      <c r="FR82" s="14"/>
      <c r="FS82" s="5"/>
      <c r="FT82" s="2"/>
      <c r="FU82" s="7"/>
      <c r="FV82" s="32"/>
      <c r="FW82" s="16"/>
      <c r="FX82" s="2"/>
      <c r="FY82" s="93">
        <v>32</v>
      </c>
      <c r="FZ82" s="94" t="s">
        <v>170</v>
      </c>
      <c r="GA82" s="94" t="s">
        <v>163</v>
      </c>
      <c r="GB82" s="95">
        <v>44081</v>
      </c>
      <c r="GC82" s="96"/>
      <c r="GD82" s="94">
        <v>0.37</v>
      </c>
      <c r="GE82" s="94"/>
      <c r="GF82" s="94"/>
      <c r="GG82" s="94"/>
      <c r="GH82" s="94"/>
      <c r="GI82" s="97">
        <v>0.37</v>
      </c>
      <c r="GJ82" s="98">
        <f t="shared" si="56"/>
        <v>0.37</v>
      </c>
      <c r="GK82" s="99">
        <f t="shared" si="57"/>
        <v>-1.9129374185057085E-2</v>
      </c>
      <c r="GL82" s="100">
        <f t="shared" si="58"/>
        <v>0.35087062581494288</v>
      </c>
      <c r="GM82" s="101">
        <f t="shared" si="59"/>
        <v>1.0701554087355758</v>
      </c>
      <c r="GN82" s="94">
        <f t="shared" si="60"/>
        <v>-0.17520447696943525</v>
      </c>
      <c r="GO82" s="102">
        <f t="shared" si="61"/>
        <v>0.8949509317661406</v>
      </c>
      <c r="GP82" s="103">
        <f t="shared" si="62"/>
        <v>0.8949509317661406</v>
      </c>
      <c r="GQ82" s="104">
        <v>1</v>
      </c>
      <c r="GR82" s="2" t="s">
        <v>30</v>
      </c>
    </row>
    <row r="83" spans="1:200" ht="23.25" customHeight="1" x14ac:dyDescent="0.2">
      <c r="Q83" s="6"/>
      <c r="R83" s="2"/>
      <c r="S83" s="2"/>
      <c r="T83" s="3"/>
      <c r="U83" s="35"/>
      <c r="V83" s="2"/>
      <c r="W83" s="2"/>
      <c r="X83" s="2"/>
      <c r="Y83" s="2"/>
      <c r="Z83" s="2"/>
      <c r="AA83" s="11"/>
      <c r="AB83" s="12"/>
      <c r="AC83" s="13"/>
      <c r="AD83" s="9"/>
      <c r="AE83" s="5"/>
      <c r="AF83" s="2"/>
      <c r="AG83" s="7"/>
      <c r="AH83" s="32"/>
      <c r="AI83" s="16"/>
      <c r="AJ83" s="2"/>
      <c r="AK83" s="55"/>
      <c r="AL83" s="56"/>
      <c r="AM83" s="2"/>
      <c r="AN83" s="3"/>
      <c r="AO83" s="35"/>
      <c r="AP83" s="8"/>
      <c r="AQ83" s="8"/>
      <c r="AR83" s="2"/>
      <c r="AS83" s="2"/>
      <c r="AT83" s="2"/>
      <c r="AU83" s="11"/>
      <c r="AV83" s="59"/>
      <c r="AW83" s="13"/>
      <c r="AX83" s="9"/>
      <c r="AY83" s="5"/>
      <c r="AZ83" s="8"/>
      <c r="BA83" s="7"/>
      <c r="BB83" s="32"/>
      <c r="BC83" s="16"/>
      <c r="BD83" s="2"/>
      <c r="BE83" s="68"/>
      <c r="BF83" s="2"/>
      <c r="BG83" s="2"/>
      <c r="BH83" s="3"/>
      <c r="BI83" s="35"/>
      <c r="BJ83" s="2"/>
      <c r="BK83" s="2"/>
      <c r="BL83" s="2"/>
      <c r="BM83" s="2"/>
      <c r="BN83" s="2"/>
      <c r="BO83" s="11"/>
      <c r="BP83" s="12"/>
      <c r="BQ83" s="13"/>
      <c r="BR83" s="9"/>
      <c r="BS83" s="5"/>
      <c r="BT83" s="2"/>
      <c r="BU83" s="7"/>
      <c r="BV83" s="15"/>
      <c r="BW83" s="16"/>
      <c r="BX83" s="2"/>
      <c r="BY83" s="6"/>
      <c r="BZ83" s="2"/>
      <c r="CA83" s="2"/>
      <c r="CB83" s="3"/>
      <c r="CC83" s="35"/>
      <c r="CD83" s="2"/>
      <c r="CE83" s="2"/>
      <c r="CF83" s="2"/>
      <c r="CG83" s="2"/>
      <c r="CH83" s="2"/>
      <c r="CI83" s="11"/>
      <c r="CJ83" s="11"/>
      <c r="CK83" s="11"/>
      <c r="CL83" s="11"/>
      <c r="CM83" s="5"/>
      <c r="CN83" s="8"/>
      <c r="CO83" s="10"/>
      <c r="CP83" s="81"/>
      <c r="CQ83" s="16"/>
      <c r="CR83" s="2"/>
      <c r="CV83" s="6"/>
      <c r="CW83" s="2"/>
      <c r="CX83" s="2"/>
      <c r="CY83" s="3"/>
      <c r="CZ83" s="35"/>
      <c r="DA83" s="88"/>
      <c r="DB83" s="2"/>
      <c r="DC83" s="2"/>
      <c r="DD83" s="2"/>
      <c r="DE83" s="2"/>
      <c r="DF83" s="80"/>
      <c r="DG83" s="12"/>
      <c r="DH83" s="13"/>
      <c r="DI83" s="9"/>
      <c r="DJ83" s="8"/>
      <c r="DK83" s="5"/>
      <c r="DL83" s="2"/>
      <c r="DM83" s="7"/>
      <c r="DN83" s="89"/>
      <c r="DO83" s="82"/>
      <c r="DP83" s="8"/>
      <c r="DQ83" s="39"/>
      <c r="DR83" s="8"/>
      <c r="DS83" s="8"/>
      <c r="DT83" s="41"/>
      <c r="DU83" s="10"/>
      <c r="DV83" s="8"/>
      <c r="DW83" s="8"/>
      <c r="DX83" s="8"/>
      <c r="DY83" s="2"/>
      <c r="DZ83" s="2"/>
      <c r="EA83" s="11"/>
      <c r="EB83" s="12"/>
      <c r="EC83" s="13"/>
      <c r="ED83" s="9"/>
      <c r="EE83" s="5"/>
      <c r="EF83" s="2"/>
      <c r="EG83" s="7"/>
      <c r="EH83" s="89"/>
      <c r="EI83" s="82"/>
      <c r="EJ83" s="8"/>
      <c r="EK83" s="6"/>
      <c r="EL83" s="2"/>
      <c r="EM83" s="2"/>
      <c r="EN83" s="3"/>
      <c r="EO83" s="10"/>
      <c r="EP83" s="2"/>
      <c r="EQ83" s="2"/>
      <c r="ER83" s="2"/>
      <c r="ES83" s="2"/>
      <c r="ET83" s="2"/>
      <c r="EU83" s="11"/>
      <c r="EV83" s="12"/>
      <c r="EW83" s="13"/>
      <c r="EX83" s="9"/>
      <c r="EY83" s="5"/>
      <c r="EZ83" s="2"/>
      <c r="FA83" s="7"/>
      <c r="FB83" s="32"/>
      <c r="FC83" s="16"/>
      <c r="FD83" s="2"/>
      <c r="FE83" s="6"/>
      <c r="FF83" s="2"/>
      <c r="FG83" s="2"/>
      <c r="FH83" s="3"/>
      <c r="FI83" s="10"/>
      <c r="FJ83" s="2"/>
      <c r="FK83" s="2"/>
      <c r="FL83" s="2"/>
      <c r="FM83" s="2"/>
      <c r="FN83" s="2"/>
      <c r="FO83" s="11"/>
      <c r="FP83" s="12"/>
      <c r="FQ83" s="13"/>
      <c r="FR83" s="14"/>
      <c r="FS83" s="5"/>
      <c r="FT83" s="2"/>
      <c r="FU83" s="7"/>
      <c r="FV83" s="32"/>
      <c r="FW83" s="16"/>
      <c r="FX83" s="2"/>
      <c r="FY83" s="93">
        <v>33</v>
      </c>
      <c r="FZ83" s="94" t="s">
        <v>171</v>
      </c>
      <c r="GA83" s="94" t="s">
        <v>164</v>
      </c>
      <c r="GB83" s="95">
        <v>44081</v>
      </c>
      <c r="GC83" s="96"/>
      <c r="GD83" s="94">
        <v>1.7</v>
      </c>
      <c r="GE83" s="94"/>
      <c r="GF83" s="94"/>
      <c r="GG83" s="94"/>
      <c r="GH83" s="94"/>
      <c r="GI83" s="97">
        <v>1.7</v>
      </c>
      <c r="GJ83" s="98">
        <f t="shared" si="56"/>
        <v>1.7</v>
      </c>
      <c r="GK83" s="99">
        <f t="shared" si="57"/>
        <v>-8.7891719228640669E-2</v>
      </c>
      <c r="GL83" s="100">
        <f t="shared" si="58"/>
        <v>1.6121082807713594</v>
      </c>
      <c r="GM83" s="101">
        <f t="shared" si="59"/>
        <v>4.9169302563526456</v>
      </c>
      <c r="GN83" s="94">
        <f t="shared" si="60"/>
        <v>-0.80499354283254043</v>
      </c>
      <c r="GO83" s="102">
        <f t="shared" si="61"/>
        <v>4.1119367135201053</v>
      </c>
      <c r="GP83" s="103">
        <f t="shared" si="62"/>
        <v>4.1119367135201053</v>
      </c>
      <c r="GQ83" s="104">
        <v>1</v>
      </c>
      <c r="GR83" s="2" t="s">
        <v>30</v>
      </c>
    </row>
    <row r="84" spans="1:200" ht="18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31"/>
      <c r="R84" s="31" t="s">
        <v>21</v>
      </c>
      <c r="S84" s="31"/>
      <c r="T84" s="31"/>
      <c r="U84" s="31">
        <v>33160.79</v>
      </c>
      <c r="V84" s="31">
        <v>364061.27000000014</v>
      </c>
      <c r="W84" s="31">
        <v>139.6</v>
      </c>
      <c r="X84" s="31">
        <v>-912.6899999999996</v>
      </c>
      <c r="Y84" s="31">
        <v>9510.6</v>
      </c>
      <c r="Z84" s="31">
        <v>31694.129999999997</v>
      </c>
      <c r="AA84" s="31">
        <v>372798.78000000009</v>
      </c>
      <c r="AB84" s="31">
        <v>10887.029999999982</v>
      </c>
      <c r="AC84" s="31">
        <v>1306.4435999999989</v>
      </c>
      <c r="AD84" s="31">
        <v>12193.473599999983</v>
      </c>
      <c r="AE84" s="31">
        <v>35361.073439999949</v>
      </c>
      <c r="AF84" s="31">
        <v>-3597.0010619782506</v>
      </c>
      <c r="AG84" s="31">
        <v>31764.072378021694</v>
      </c>
      <c r="AH84" s="31">
        <v>5130.4325274962903</v>
      </c>
      <c r="AI84" s="31"/>
      <c r="AJ84" s="31"/>
      <c r="AK84" s="58"/>
      <c r="AL84" s="31" t="s">
        <v>21</v>
      </c>
      <c r="AM84" s="31"/>
      <c r="AN84" s="31"/>
      <c r="AO84" s="31">
        <f>SUM(AO51:AO80)</f>
        <v>23770.25</v>
      </c>
      <c r="AP84" s="31">
        <f t="shared" ref="AP84:BB84" si="63">SUM(AP51:AP80)</f>
        <v>374439.17</v>
      </c>
      <c r="AQ84" s="31">
        <f t="shared" si="63"/>
        <v>139.6</v>
      </c>
      <c r="AR84" s="31">
        <f t="shared" si="63"/>
        <v>-912.6899999999996</v>
      </c>
      <c r="AS84" s="31">
        <f t="shared" si="63"/>
        <v>9510.6</v>
      </c>
      <c r="AT84" s="31">
        <f t="shared" si="63"/>
        <v>31694.129999999997</v>
      </c>
      <c r="AU84" s="31">
        <f t="shared" si="63"/>
        <v>383176.68</v>
      </c>
      <c r="AV84" s="31">
        <f t="shared" si="63"/>
        <v>10377.900000000007</v>
      </c>
      <c r="AW84" s="31">
        <f t="shared" si="63"/>
        <v>1245.3480000000013</v>
      </c>
      <c r="AX84" s="31">
        <f t="shared" si="63"/>
        <v>11623.248000000007</v>
      </c>
      <c r="AY84" s="31">
        <f t="shared" si="63"/>
        <v>33707.419200000018</v>
      </c>
      <c r="AZ84" s="31">
        <f t="shared" si="63"/>
        <v>-3597.0000000000136</v>
      </c>
      <c r="BA84" s="31">
        <f t="shared" si="63"/>
        <v>30110.419200000008</v>
      </c>
      <c r="BB84" s="31">
        <f t="shared" si="63"/>
        <v>11470.601727496298</v>
      </c>
      <c r="BC84" s="31"/>
      <c r="BD84" s="31"/>
      <c r="BE84" s="31"/>
      <c r="BF84" s="31" t="s">
        <v>21</v>
      </c>
      <c r="BG84" s="31"/>
      <c r="BH84" s="31"/>
      <c r="BI84" s="31">
        <f>SUM(BI51:BI80)</f>
        <v>29462.16</v>
      </c>
      <c r="BJ84" s="31">
        <f t="shared" ref="BJ84:BV84" si="64">SUM(BJ51:BJ80)</f>
        <v>384505.70999999996</v>
      </c>
      <c r="BK84" s="31">
        <f t="shared" si="64"/>
        <v>139.6</v>
      </c>
      <c r="BL84" s="31">
        <f t="shared" si="64"/>
        <v>-912.6899999999996</v>
      </c>
      <c r="BM84" s="31">
        <f t="shared" si="64"/>
        <v>9510.6</v>
      </c>
      <c r="BN84" s="31">
        <f t="shared" si="64"/>
        <v>31694.129999999997</v>
      </c>
      <c r="BO84" s="31">
        <f t="shared" si="64"/>
        <v>393243.22000000003</v>
      </c>
      <c r="BP84" s="31">
        <f t="shared" si="64"/>
        <v>10066.540000000008</v>
      </c>
      <c r="BQ84" s="31">
        <f t="shared" si="64"/>
        <v>2533.4600000000282</v>
      </c>
      <c r="BR84" s="31">
        <f t="shared" si="64"/>
        <v>12600.000000000036</v>
      </c>
      <c r="BS84" s="31">
        <f t="shared" si="64"/>
        <v>36540.000000000102</v>
      </c>
      <c r="BT84" s="31">
        <f t="shared" si="64"/>
        <v>-3597.0000000000095</v>
      </c>
      <c r="BU84" s="31">
        <f t="shared" si="64"/>
        <v>32943.000000000095</v>
      </c>
      <c r="BV84" s="31">
        <f t="shared" si="64"/>
        <v>14951.441727496394</v>
      </c>
      <c r="BW84" s="31"/>
      <c r="BX84" s="31"/>
      <c r="BY84" s="31"/>
      <c r="BZ84" s="31" t="s">
        <v>21</v>
      </c>
      <c r="CA84" s="31"/>
      <c r="CB84" s="31"/>
      <c r="CC84" s="31">
        <f>SUM(CC51:CC80)</f>
        <v>6990.3099999999995</v>
      </c>
      <c r="CD84" s="31">
        <f t="shared" ref="CD84:CP84" si="65">SUM(CD51:CD80)</f>
        <v>384505.70999999996</v>
      </c>
      <c r="CE84" s="31">
        <f t="shared" si="65"/>
        <v>139.6</v>
      </c>
      <c r="CF84" s="31">
        <f t="shared" si="65"/>
        <v>-912.6899999999996</v>
      </c>
      <c r="CG84" s="31">
        <f t="shared" si="65"/>
        <v>9510.6</v>
      </c>
      <c r="CH84" s="31">
        <f t="shared" si="65"/>
        <v>31694.129999999997</v>
      </c>
      <c r="CI84" s="80">
        <f t="shared" si="65"/>
        <v>393243.22000000003</v>
      </c>
      <c r="CJ84" s="80">
        <f t="shared" si="65"/>
        <v>10066.540000000008</v>
      </c>
      <c r="CK84" s="80">
        <f t="shared" si="65"/>
        <v>2533.4600000000282</v>
      </c>
      <c r="CL84" s="80">
        <f t="shared" si="65"/>
        <v>12600.000000000036</v>
      </c>
      <c r="CM84" s="31">
        <f t="shared" si="65"/>
        <v>27260.000000000084</v>
      </c>
      <c r="CN84" s="31">
        <f t="shared" si="65"/>
        <v>-3597.0000000000105</v>
      </c>
      <c r="CO84" s="31">
        <f t="shared" si="65"/>
        <v>23663.000000000069</v>
      </c>
      <c r="CP84" s="31">
        <f t="shared" si="65"/>
        <v>31624.131727496468</v>
      </c>
      <c r="CQ84" s="31"/>
      <c r="CR84" s="31"/>
      <c r="CS84" s="27"/>
      <c r="CT84" s="27"/>
      <c r="CU84" s="27"/>
      <c r="CV84" s="31"/>
      <c r="CW84" s="31" t="s">
        <v>21</v>
      </c>
      <c r="CX84" s="31"/>
      <c r="CY84" s="31"/>
      <c r="CZ84" s="31">
        <f>SUM(CZ51:CZ80)</f>
        <v>45162.39</v>
      </c>
      <c r="DA84" s="31">
        <f>SUM(DA51:DA80)</f>
        <v>402169.23</v>
      </c>
      <c r="DB84" s="31">
        <f t="shared" ref="DB84:DL84" si="66">SUM(DB51:DB80)</f>
        <v>139.6</v>
      </c>
      <c r="DC84" s="31">
        <f t="shared" si="66"/>
        <v>-912.6899999999996</v>
      </c>
      <c r="DD84" s="31">
        <f t="shared" si="66"/>
        <v>9510.6</v>
      </c>
      <c r="DE84" s="31">
        <f t="shared" si="66"/>
        <v>31694.129999999997</v>
      </c>
      <c r="DF84" s="31">
        <f t="shared" si="66"/>
        <v>410906.74</v>
      </c>
      <c r="DG84" s="31">
        <f t="shared" si="66"/>
        <v>17663.52</v>
      </c>
      <c r="DH84" s="31">
        <f t="shared" si="66"/>
        <v>1736.4799999999791</v>
      </c>
      <c r="DI84" s="31">
        <f t="shared" si="66"/>
        <v>19399.999999999978</v>
      </c>
      <c r="DJ84" s="31">
        <f t="shared" si="66"/>
        <v>56259.999999999935</v>
      </c>
      <c r="DK84" s="31">
        <f t="shared" si="66"/>
        <v>28999.999999999844</v>
      </c>
      <c r="DL84" s="31">
        <f t="shared" si="66"/>
        <v>-3596.9999999999814</v>
      </c>
      <c r="DM84" s="31">
        <f>SUM(DM51:DM80)</f>
        <v>25402.999999999869</v>
      </c>
      <c r="DN84" s="31">
        <f>SUM(DN51:DN80)</f>
        <v>11864.741727496335</v>
      </c>
      <c r="DO84" s="31"/>
      <c r="DP84" s="31"/>
      <c r="DQ84" s="31"/>
      <c r="DR84" s="31" t="s">
        <v>21</v>
      </c>
      <c r="DS84" s="31"/>
      <c r="DT84" s="31"/>
      <c r="DU84" s="31">
        <f t="shared" ref="DU84:EH84" si="67">SUM(DU51:DU80)</f>
        <v>7472.09</v>
      </c>
      <c r="DV84" s="31">
        <f t="shared" si="67"/>
        <v>409269.74</v>
      </c>
      <c r="DW84" s="31">
        <f t="shared" si="67"/>
        <v>139.6</v>
      </c>
      <c r="DX84" s="31">
        <f t="shared" si="67"/>
        <v>-912.6899999999996</v>
      </c>
      <c r="DY84" s="31">
        <f t="shared" si="67"/>
        <v>9510.6</v>
      </c>
      <c r="DZ84" s="31">
        <f t="shared" si="67"/>
        <v>31694.129999999997</v>
      </c>
      <c r="EA84" s="31">
        <f t="shared" si="67"/>
        <v>418007.25</v>
      </c>
      <c r="EB84" s="31">
        <f t="shared" si="67"/>
        <v>7100.5099999999875</v>
      </c>
      <c r="EC84" s="31">
        <f t="shared" si="67"/>
        <v>899.48999999998807</v>
      </c>
      <c r="ED84" s="31">
        <f t="shared" si="67"/>
        <v>7999.9999999999745</v>
      </c>
      <c r="EE84" s="31">
        <f t="shared" si="67"/>
        <v>23199.999999999931</v>
      </c>
      <c r="EF84" s="31">
        <f t="shared" si="67"/>
        <v>-3596.9999999999882</v>
      </c>
      <c r="EG84" s="31">
        <f t="shared" si="67"/>
        <v>19602.999999999942</v>
      </c>
      <c r="EH84" s="31">
        <f t="shared" si="67"/>
        <v>23995.651727496275</v>
      </c>
      <c r="EI84" s="31"/>
      <c r="EJ84" s="31"/>
      <c r="EK84" s="31"/>
      <c r="EL84" s="31"/>
      <c r="EM84" s="31"/>
      <c r="EN84" s="90"/>
      <c r="EO84" s="31">
        <f>SUM(EO51:EO80)</f>
        <v>32037.15</v>
      </c>
      <c r="EP84" s="31">
        <f t="shared" ref="EP84:FB84" si="68">SUM(EP51:EP80)</f>
        <v>416025.11999999988</v>
      </c>
      <c r="EQ84" s="31">
        <f t="shared" si="68"/>
        <v>139.6</v>
      </c>
      <c r="ER84" s="31">
        <f t="shared" si="68"/>
        <v>-912.6899999999996</v>
      </c>
      <c r="ES84" s="31">
        <f t="shared" si="68"/>
        <v>9510.6</v>
      </c>
      <c r="ET84" s="31">
        <f t="shared" si="68"/>
        <v>31694.129999999997</v>
      </c>
      <c r="EU84" s="31">
        <f t="shared" si="68"/>
        <v>424762.62999999989</v>
      </c>
      <c r="EV84" s="31">
        <f t="shared" si="68"/>
        <v>6755.3800000000047</v>
      </c>
      <c r="EW84" s="31">
        <f t="shared" si="68"/>
        <v>444.61999999999534</v>
      </c>
      <c r="EX84" s="31">
        <f t="shared" si="68"/>
        <v>7200</v>
      </c>
      <c r="EY84" s="31">
        <f t="shared" si="68"/>
        <v>20880</v>
      </c>
      <c r="EZ84" s="31">
        <f t="shared" si="68"/>
        <v>-3596.9999999999991</v>
      </c>
      <c r="FA84" s="31">
        <f t="shared" si="68"/>
        <v>17283.000000000004</v>
      </c>
      <c r="FB84" s="31">
        <f t="shared" si="68"/>
        <v>9241.5017274962738</v>
      </c>
      <c r="FC84" s="31"/>
      <c r="FD84" s="31"/>
      <c r="FE84" s="31"/>
      <c r="FF84" s="31" t="s">
        <v>21</v>
      </c>
      <c r="FG84" s="31"/>
      <c r="FH84" s="31"/>
      <c r="FI84" s="31">
        <f>SUM(FI51:FI80)</f>
        <v>29358.81</v>
      </c>
      <c r="FJ84" s="31">
        <f t="shared" ref="FJ84:FV84" si="69">SUM(FJ51:FJ80)</f>
        <v>422094.28</v>
      </c>
      <c r="FK84" s="31">
        <f t="shared" si="69"/>
        <v>139.6</v>
      </c>
      <c r="FL84" s="31">
        <f t="shared" si="69"/>
        <v>-912.6899999999996</v>
      </c>
      <c r="FM84" s="31">
        <f t="shared" si="69"/>
        <v>9510.6</v>
      </c>
      <c r="FN84" s="31">
        <f t="shared" si="69"/>
        <v>31694.129999999997</v>
      </c>
      <c r="FO84" s="31">
        <f t="shared" si="69"/>
        <v>430831.7900000001</v>
      </c>
      <c r="FP84" s="31">
        <f t="shared" si="69"/>
        <v>6069.16</v>
      </c>
      <c r="FQ84" s="31">
        <f t="shared" si="69"/>
        <v>730.84000000002868</v>
      </c>
      <c r="FR84" s="31">
        <f t="shared" si="69"/>
        <v>6800.0000000000282</v>
      </c>
      <c r="FS84" s="31">
        <f t="shared" si="69"/>
        <v>20740.000000000095</v>
      </c>
      <c r="FT84" s="31">
        <f t="shared" si="69"/>
        <v>-3795.0000000000155</v>
      </c>
      <c r="FU84" s="31">
        <f t="shared" si="69"/>
        <v>16945.000000000069</v>
      </c>
      <c r="FV84" s="31">
        <f t="shared" si="69"/>
        <v>-3172.3082725036538</v>
      </c>
      <c r="FW84" s="31"/>
      <c r="FX84" s="31"/>
      <c r="FY84" s="9"/>
      <c r="FZ84" s="31" t="s">
        <v>21</v>
      </c>
      <c r="GA84" s="9"/>
      <c r="GB84" s="91"/>
      <c r="GC84" s="9">
        <f>SUM(GC51:GC83)</f>
        <v>15130.09</v>
      </c>
      <c r="GD84" s="9">
        <f t="shared" ref="GD84:GP84" si="70">SUM(GD51:GD83)</f>
        <v>430719.05000000005</v>
      </c>
      <c r="GE84" s="9">
        <f t="shared" si="70"/>
        <v>139.6</v>
      </c>
      <c r="GF84" s="9">
        <f t="shared" si="70"/>
        <v>-1523.1099999999997</v>
      </c>
      <c r="GG84" s="9">
        <f t="shared" si="70"/>
        <v>9510.6</v>
      </c>
      <c r="GH84" s="9">
        <f t="shared" si="70"/>
        <v>31694.129999999997</v>
      </c>
      <c r="GI84" s="9">
        <f t="shared" si="70"/>
        <v>438846.14000000007</v>
      </c>
      <c r="GJ84" s="9">
        <f t="shared" si="70"/>
        <v>8014.3500000000076</v>
      </c>
      <c r="GK84" s="9">
        <f t="shared" si="70"/>
        <v>-414.3500000000335</v>
      </c>
      <c r="GL84" s="9">
        <f t="shared" si="70"/>
        <v>7599.9999999999745</v>
      </c>
      <c r="GM84" s="9">
        <f t="shared" si="70"/>
        <v>23179.999999999913</v>
      </c>
      <c r="GN84" s="9">
        <f t="shared" si="70"/>
        <v>-3794.9999999999854</v>
      </c>
      <c r="GO84" s="9">
        <f t="shared" si="70"/>
        <v>19384.999999999931</v>
      </c>
      <c r="GP84" s="9">
        <f t="shared" si="70"/>
        <v>1082.6017274962762</v>
      </c>
      <c r="GQ84" s="9"/>
      <c r="GR84" s="9"/>
    </row>
    <row r="85" spans="1:200" ht="20.2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8"/>
      <c r="R85" s="28" t="s">
        <v>34</v>
      </c>
      <c r="S85" s="28"/>
      <c r="T85" s="28"/>
      <c r="U85" s="28"/>
      <c r="V85" s="28"/>
      <c r="W85" s="28"/>
      <c r="X85" s="28"/>
      <c r="Y85" s="28"/>
      <c r="Z85" s="28"/>
      <c r="AA85" s="28"/>
      <c r="AB85" s="28">
        <v>10887.030000000028</v>
      </c>
      <c r="AC85" s="28">
        <v>1306.4436000000042</v>
      </c>
      <c r="AD85" s="28">
        <v>12193.473599999981</v>
      </c>
      <c r="AE85" s="28">
        <v>35361.073439999949</v>
      </c>
      <c r="AF85" s="28">
        <v>-3596.9999999999995</v>
      </c>
      <c r="AG85" s="28">
        <v>31764.072378021698</v>
      </c>
      <c r="AH85" s="28">
        <v>5130.4325274962866</v>
      </c>
      <c r="AI85" s="28"/>
      <c r="AJ85" s="28"/>
      <c r="AK85" s="28"/>
      <c r="AL85" s="28" t="s">
        <v>34</v>
      </c>
      <c r="AM85" s="28"/>
      <c r="AN85" s="28"/>
      <c r="AO85" s="28"/>
      <c r="AP85" s="28"/>
      <c r="AQ85" s="28"/>
      <c r="AR85" s="28"/>
      <c r="AS85" s="28"/>
      <c r="AT85" s="28"/>
      <c r="AU85" s="28">
        <f>AP84+AQ84+AR84+AS84</f>
        <v>383176.67999999993</v>
      </c>
      <c r="AV85" s="60">
        <f>AU84-AA84</f>
        <v>10377.899999999907</v>
      </c>
      <c r="AW85" s="28">
        <f>V37</f>
        <v>1245.3479999999963</v>
      </c>
      <c r="AX85" s="28">
        <f>AV84+AW84</f>
        <v>11623.248000000009</v>
      </c>
      <c r="AY85" s="28">
        <f>AX84*2.9</f>
        <v>33707.419200000018</v>
      </c>
      <c r="AZ85" s="28">
        <f>AD9</f>
        <v>-3596.9999999999995</v>
      </c>
      <c r="BA85" s="28">
        <f>AE9</f>
        <v>30110.419199999887</v>
      </c>
      <c r="BB85" s="28">
        <f>AH84-AO84+BA84</f>
        <v>11470.601727496298</v>
      </c>
      <c r="BC85" s="28"/>
      <c r="BD85" s="28"/>
      <c r="BE85" s="28"/>
      <c r="BF85" s="28" t="s">
        <v>34</v>
      </c>
      <c r="BG85" s="28"/>
      <c r="BH85" s="28"/>
      <c r="BI85" s="28"/>
      <c r="BJ85" s="28"/>
      <c r="BK85" s="28"/>
      <c r="BL85" s="28"/>
      <c r="BM85" s="28"/>
      <c r="BN85" s="28"/>
      <c r="BO85" s="28"/>
      <c r="BP85" s="28">
        <f>U38</f>
        <v>10066.539999999979</v>
      </c>
      <c r="BQ85" s="28">
        <f>V38</f>
        <v>2533.460000000021</v>
      </c>
      <c r="BR85" s="28">
        <f>U11</f>
        <v>12600</v>
      </c>
      <c r="BS85" s="28">
        <f>BR84*2.9</f>
        <v>36540.000000000102</v>
      </c>
      <c r="BT85" s="28">
        <f>AD11</f>
        <v>-3596.9999999999995</v>
      </c>
      <c r="BU85" s="28">
        <f>BS84+BT84</f>
        <v>32943.000000000095</v>
      </c>
      <c r="BV85" s="28">
        <f>BB84-BI84+BU84</f>
        <v>14951.441727496393</v>
      </c>
      <c r="BW85" s="28"/>
      <c r="BX85" s="28"/>
      <c r="BY85" s="28"/>
      <c r="BZ85" s="28" t="s">
        <v>34</v>
      </c>
      <c r="CA85" s="28"/>
      <c r="CB85" s="28"/>
      <c r="CC85" s="28"/>
      <c r="CD85" s="28"/>
      <c r="CE85" s="28"/>
      <c r="CF85" s="28"/>
      <c r="CG85" s="28"/>
      <c r="CH85" s="28"/>
      <c r="CI85" s="80"/>
      <c r="CJ85" s="80"/>
      <c r="CK85" s="80"/>
      <c r="CL85" s="80"/>
      <c r="CM85" s="28">
        <f>CL85*2.9</f>
        <v>0</v>
      </c>
      <c r="CN85" s="28"/>
      <c r="CO85" s="28">
        <f>AE12</f>
        <v>23663</v>
      </c>
      <c r="CP85" s="28">
        <f>BV84-CC84+CO84</f>
        <v>31624.131727496464</v>
      </c>
      <c r="CQ85" s="28"/>
      <c r="CR85" s="28"/>
      <c r="CS85" s="27"/>
      <c r="CT85" s="27"/>
      <c r="CU85" s="27"/>
      <c r="CV85" s="7"/>
      <c r="CW85" s="28" t="s">
        <v>34</v>
      </c>
      <c r="CX85" s="7"/>
      <c r="CY85" s="7"/>
      <c r="CZ85" s="7"/>
      <c r="DA85" s="7"/>
      <c r="DB85" s="7"/>
      <c r="DC85" s="7"/>
      <c r="DD85" s="7"/>
      <c r="DE85" s="7"/>
      <c r="DF85" s="7">
        <f>T40</f>
        <v>410906.74</v>
      </c>
      <c r="DG85" s="28">
        <f>DF84-CI84</f>
        <v>17663.51999999996</v>
      </c>
      <c r="DH85" s="28">
        <f>V40</f>
        <v>1736.4799999999814</v>
      </c>
      <c r="DI85" s="28">
        <f>DG84+DH84</f>
        <v>19399.999999999978</v>
      </c>
      <c r="DJ85" s="28">
        <f>DI84*2.9</f>
        <v>56259.999999999935</v>
      </c>
      <c r="DK85" s="28">
        <f>DJ84-CM84</f>
        <v>28999.999999999851</v>
      </c>
      <c r="DL85" s="28">
        <f>AD13</f>
        <v>-3596.9999999999995</v>
      </c>
      <c r="DM85" s="28">
        <f>DK84+DL84</f>
        <v>25402.999999999862</v>
      </c>
      <c r="DN85" s="28">
        <f>CP84-CZ84+DM84</f>
        <v>11864.741727496337</v>
      </c>
      <c r="DO85" s="28"/>
      <c r="DP85" s="28"/>
      <c r="DQ85" s="28"/>
      <c r="DR85" s="28" t="s">
        <v>34</v>
      </c>
      <c r="DS85" s="7"/>
      <c r="DT85" s="7"/>
      <c r="DU85" s="7"/>
      <c r="DV85" s="7"/>
      <c r="DW85" s="7"/>
      <c r="DX85" s="7"/>
      <c r="DY85" s="7"/>
      <c r="DZ85" s="7"/>
      <c r="EA85" s="7">
        <f>T41</f>
        <v>418007.25</v>
      </c>
      <c r="EB85" s="28">
        <f>U41</f>
        <v>7100.5100000000093</v>
      </c>
      <c r="EC85" s="28">
        <f>V41</f>
        <v>899.48999999999069</v>
      </c>
      <c r="ED85" s="28">
        <f>U14</f>
        <v>8000</v>
      </c>
      <c r="EE85" s="28">
        <f>ED84*2.9</f>
        <v>23199.999999999927</v>
      </c>
      <c r="EF85" s="28">
        <f>AD14</f>
        <v>-3596.9999999999995</v>
      </c>
      <c r="EG85" s="28">
        <f>EE84+EF84</f>
        <v>19602.999999999942</v>
      </c>
      <c r="EH85" s="28">
        <f>DN84-DU84+EG84</f>
        <v>23995.651727496275</v>
      </c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>
        <f>EU84-EA84</f>
        <v>6755.3799999998882</v>
      </c>
      <c r="EW85" s="28">
        <f>V42</f>
        <v>444.61999999999534</v>
      </c>
      <c r="EX85" s="28">
        <f>EV84+EW84</f>
        <v>7200</v>
      </c>
      <c r="EY85" s="28">
        <f>EX84*2.9</f>
        <v>20880</v>
      </c>
      <c r="EZ85" s="28">
        <f>AD15</f>
        <v>-3596.9999999999995</v>
      </c>
      <c r="FA85" s="28">
        <f>EY84+EZ84</f>
        <v>17283</v>
      </c>
      <c r="FB85" s="28">
        <f>EH84-EO84+EY84+EZ84</f>
        <v>9241.5017274962738</v>
      </c>
      <c r="FC85" s="28"/>
      <c r="FD85" s="28"/>
      <c r="FE85" s="28"/>
      <c r="FF85" s="28" t="s">
        <v>34</v>
      </c>
      <c r="FG85" s="28"/>
      <c r="FH85" s="28"/>
      <c r="FI85" s="28"/>
      <c r="FJ85" s="28">
        <f>FN84</f>
        <v>31694.129999999997</v>
      </c>
      <c r="FK85" s="28"/>
      <c r="FL85" s="28"/>
      <c r="FM85" s="28"/>
      <c r="FN85" s="28"/>
      <c r="FO85" s="28">
        <f>T43</f>
        <v>430831.79</v>
      </c>
      <c r="FP85" s="28">
        <f>U43</f>
        <v>6069.1599999999744</v>
      </c>
      <c r="FQ85" s="28">
        <f>V43</f>
        <v>730.84000000002561</v>
      </c>
      <c r="FR85" s="28">
        <f>FP84+FQ84</f>
        <v>6800.0000000000282</v>
      </c>
      <c r="FS85" s="28">
        <f>FR84*3.05</f>
        <v>20740.000000000084</v>
      </c>
      <c r="FT85" s="28">
        <f>AD16</f>
        <v>-3794.9999999999995</v>
      </c>
      <c r="FU85" s="28">
        <f>FS84+FT84</f>
        <v>16945.00000000008</v>
      </c>
      <c r="FV85" s="28">
        <f>FB84-FI84+FU84</f>
        <v>-3172.3082725036584</v>
      </c>
      <c r="FW85" s="28"/>
      <c r="FX85" s="28"/>
      <c r="FY85" s="7"/>
      <c r="FZ85" s="28" t="s">
        <v>34</v>
      </c>
      <c r="GA85" s="7"/>
      <c r="GB85" s="92"/>
      <c r="GC85" s="7"/>
      <c r="GD85" s="7"/>
      <c r="GE85" s="7"/>
      <c r="GF85" s="7"/>
      <c r="GG85" s="7"/>
      <c r="GH85" s="7"/>
      <c r="GI85" s="7"/>
      <c r="GJ85" s="7">
        <f>U44</f>
        <v>8014.3500000000349</v>
      </c>
      <c r="GK85" s="7">
        <f>V44</f>
        <v>-414.35000000003492</v>
      </c>
      <c r="GL85" s="7">
        <f>GJ84+GK84</f>
        <v>7599.9999999999745</v>
      </c>
      <c r="GM85" s="7">
        <f>GL84*3.05</f>
        <v>23179.99999999992</v>
      </c>
      <c r="GN85" s="7">
        <f>AD17</f>
        <v>-3794.9999999999995</v>
      </c>
      <c r="GO85" s="7">
        <f>GM84+GN84</f>
        <v>19384.999999999927</v>
      </c>
      <c r="GP85" s="7">
        <f>FV84-GC84+GO84</f>
        <v>1082.601727496276</v>
      </c>
      <c r="GQ85" s="7"/>
      <c r="GR85" s="7"/>
    </row>
    <row r="86" spans="1:200" ht="99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5" t="s">
        <v>0</v>
      </c>
      <c r="R86" s="25" t="s">
        <v>1</v>
      </c>
      <c r="S86" s="25" t="s">
        <v>27</v>
      </c>
      <c r="T86" s="25" t="s">
        <v>2</v>
      </c>
      <c r="U86" s="25" t="s">
        <v>102</v>
      </c>
      <c r="V86" s="25" t="s">
        <v>3</v>
      </c>
      <c r="W86" s="25" t="s">
        <v>78</v>
      </c>
      <c r="X86" s="25" t="s">
        <v>87</v>
      </c>
      <c r="Y86" s="25" t="s">
        <v>88</v>
      </c>
      <c r="Z86" s="25" t="s">
        <v>79</v>
      </c>
      <c r="AA86" s="25" t="s">
        <v>35</v>
      </c>
      <c r="AB86" s="25" t="s">
        <v>18</v>
      </c>
      <c r="AC86" s="25" t="s">
        <v>17</v>
      </c>
      <c r="AD86" s="25" t="s">
        <v>19</v>
      </c>
      <c r="AE86" s="25" t="s">
        <v>96</v>
      </c>
      <c r="AF86" s="25" t="s">
        <v>97</v>
      </c>
      <c r="AG86" s="25" t="s">
        <v>100</v>
      </c>
      <c r="AH86" s="25" t="s">
        <v>104</v>
      </c>
      <c r="AI86" s="25" t="s">
        <v>64</v>
      </c>
      <c r="AJ86" s="25" t="s">
        <v>67</v>
      </c>
      <c r="AK86" s="25" t="str">
        <f>AK50</f>
        <v>#</v>
      </c>
      <c r="AL86" s="25" t="str">
        <f t="shared" ref="AL86:CW86" si="71">AL50</f>
        <v>Наименование_Точки_Учета</v>
      </c>
      <c r="AM86" s="25" t="str">
        <f t="shared" si="71"/>
        <v>Серийный_№</v>
      </c>
      <c r="AN86" s="25" t="str">
        <f t="shared" si="71"/>
        <v>дата</v>
      </c>
      <c r="AO86" s="25" t="str">
        <f t="shared" si="71"/>
        <v>оплачено в январе 2020</v>
      </c>
      <c r="AP86" s="25" t="str">
        <f t="shared" si="71"/>
        <v>СуммАктЭн</v>
      </c>
      <c r="AQ86" s="25" t="str">
        <f t="shared" si="7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6" s="25" t="str">
        <f t="shared" si="71"/>
        <v>Корректировка показаний 
ПУ за текущий год
(показания ст.ПУ минус показания нов.ПУ на дату монтажа )</v>
      </c>
      <c r="AS86" s="25" t="str">
        <f t="shared" si="71"/>
        <v>Корректировка показаний ПУ за прошлый год
(не включено в сальдо показаний на начало года)</v>
      </c>
      <c r="AT86" s="25" t="str">
        <f t="shared" si="71"/>
        <v>Корректировка показаний ПУ за прошлые периоды
(включено в сальдо показаний на начало года)</v>
      </c>
      <c r="AU86" s="25" t="str">
        <f t="shared" si="71"/>
        <v>Показания счетчиков в расчет</v>
      </c>
      <c r="AV86" s="25" t="str">
        <f t="shared" si="71"/>
        <v>Потребление</v>
      </c>
      <c r="AW86" s="25" t="str">
        <f t="shared" si="71"/>
        <v>Потери, кВт</v>
      </c>
      <c r="AX86" s="25" t="str">
        <f t="shared" si="71"/>
        <v>Потребление+ потери, кВт</v>
      </c>
      <c r="AY86" s="25" t="str">
        <f t="shared" si="71"/>
        <v>Сумма к оплате, руб. тариф 2,90руб./кВт</v>
      </c>
      <c r="AZ86" s="25" t="str">
        <f t="shared" si="71"/>
        <v>к возмещению от п2п3п4п5п6, руб.</v>
      </c>
      <c r="BA86" s="25" t="str">
        <f t="shared" si="71"/>
        <v>Сумаа к начислению по садоводам с учетом возмещения, руб.</v>
      </c>
      <c r="BB86" s="25" t="str">
        <f t="shared" si="71"/>
        <v>Переплата (-)
Долг(+) 
на 01.02.2020</v>
      </c>
      <c r="BC86" s="25" t="str">
        <f t="shared" si="71"/>
        <v>Способ получения показаний:
1=Показания ПУ
2=Показания ПУ с уч.показаний ст.ПУ
РО=расчет.объем показаний
0=Демонтаж счетчика</v>
      </c>
      <c r="BD86" s="25" t="str">
        <f t="shared" si="71"/>
        <v>Вид начисления</v>
      </c>
      <c r="BE86" s="25" t="str">
        <f t="shared" si="71"/>
        <v>#</v>
      </c>
      <c r="BF86" s="25" t="str">
        <f t="shared" si="71"/>
        <v>Наименование_Точки_Учета</v>
      </c>
      <c r="BG86" s="25" t="str">
        <f t="shared" si="71"/>
        <v>Серийный_№</v>
      </c>
      <c r="BH86" s="25" t="str">
        <f t="shared" si="71"/>
        <v>дата</v>
      </c>
      <c r="BI86" s="25" t="str">
        <f t="shared" si="71"/>
        <v>Оплачено в феврале</v>
      </c>
      <c r="BJ86" s="25" t="str">
        <f t="shared" si="71"/>
        <v>СуммАктЭн</v>
      </c>
      <c r="BK86" s="25" t="str">
        <f t="shared" si="7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86" s="25" t="str">
        <f t="shared" si="71"/>
        <v>Корректировка показаний 
ПУ за текущий год
(показания ст.ПУ минус показания нов.ПУ на дату монтажа )</v>
      </c>
      <c r="BM86" s="25" t="str">
        <f t="shared" si="71"/>
        <v>Корректировка показаний ПУ за прошлый год
(не включено в сальдо показаний на начало года)</v>
      </c>
      <c r="BN86" s="25" t="str">
        <f t="shared" si="71"/>
        <v>Корректировка показаний ПУ за прошлые периоды
(включено в сальдо показаний на начало года)</v>
      </c>
      <c r="BO86" s="25" t="str">
        <f t="shared" si="71"/>
        <v>Показания счетчиков в расчет</v>
      </c>
      <c r="BP86" s="25" t="str">
        <f t="shared" si="71"/>
        <v>Потребление</v>
      </c>
      <c r="BQ86" s="25" t="str">
        <f t="shared" si="71"/>
        <v>Потери, кВт</v>
      </c>
      <c r="BR86" s="25" t="str">
        <f t="shared" si="71"/>
        <v>Потребление+ потери, кВт</v>
      </c>
      <c r="BS86" s="25" t="str">
        <f t="shared" si="71"/>
        <v>Сумма к оплате, руб. тариф 2,90руб./кВт</v>
      </c>
      <c r="BT86" s="25" t="str">
        <f t="shared" si="71"/>
        <v>к возмещению от п2п3п4п5п6, руб.</v>
      </c>
      <c r="BU86" s="25" t="str">
        <f t="shared" si="71"/>
        <v>Сумаа к начислению по садоводам с учетом возмещения, руб.</v>
      </c>
      <c r="BV86" s="25" t="str">
        <f t="shared" si="71"/>
        <v>Переплата (-)
Долг(+) 
на 01.03.2020</v>
      </c>
      <c r="BW86" s="25" t="str">
        <f t="shared" si="71"/>
        <v>Способ получения показаний:
1=Показания ПУ
2=Показания ПУ с уч.показаний ст.ПУ
РО=расчет.объем показаний
0=Демонтаж счетчика</v>
      </c>
      <c r="BX86" s="25" t="str">
        <f t="shared" si="71"/>
        <v>Вид начисления</v>
      </c>
      <c r="BY86" s="25" t="str">
        <f t="shared" si="71"/>
        <v>#</v>
      </c>
      <c r="BZ86" s="25" t="str">
        <f t="shared" si="71"/>
        <v>Наименование_Точки_Учета</v>
      </c>
      <c r="CA86" s="25" t="str">
        <f t="shared" si="71"/>
        <v>Серийный_№</v>
      </c>
      <c r="CB86" s="25" t="str">
        <f t="shared" si="71"/>
        <v>дата</v>
      </c>
      <c r="CC86" s="25" t="str">
        <f t="shared" si="71"/>
        <v>Оплачено в марте</v>
      </c>
      <c r="CD86" s="25" t="str">
        <f t="shared" si="71"/>
        <v>СуммАктЭн</v>
      </c>
      <c r="CE86" s="25" t="str">
        <f t="shared" si="7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86" s="25" t="str">
        <f t="shared" si="71"/>
        <v>Корректировка показаний 
ПУ за текущий год
(показания ст.ПУ минус показания нов.ПУ на дату монтажа )</v>
      </c>
      <c r="CG86" s="25" t="str">
        <f t="shared" si="71"/>
        <v>Корректировка показаний ПУ за прошлый год
(не включено в сальдо показаний на начало года)</v>
      </c>
      <c r="CH86" s="25" t="str">
        <f t="shared" si="71"/>
        <v>Корректировка показаний ПУ за прошлые периоды
(включено в сальдо показаний на начало года)</v>
      </c>
      <c r="CI86" s="86" t="str">
        <f t="shared" si="71"/>
        <v>Показания счетчиков в расчет (показания за февраль 2020 г.)</v>
      </c>
      <c r="CJ86" s="86" t="str">
        <f t="shared" si="71"/>
        <v>Потребление (переход  на GPRS АСКУЭ - по потреблению за февраль 2020 г.)</v>
      </c>
      <c r="CK86" s="86" t="str">
        <f t="shared" si="71"/>
        <v>Потери, кВт</v>
      </c>
      <c r="CL86" s="86" t="str">
        <f t="shared" si="71"/>
        <v>Потребление+ потери, кВт</v>
      </c>
      <c r="CM86" s="25" t="str">
        <f t="shared" si="71"/>
        <v>Сумма к оплате учетом к-та потребления марта к февралю К=0,75, руб. 
тариф 2,90руб./кВт</v>
      </c>
      <c r="CN86" s="25" t="str">
        <f t="shared" si="71"/>
        <v>к возмещению от п2п3п4п5п6, руб.</v>
      </c>
      <c r="CO86" s="25" t="str">
        <f t="shared" si="71"/>
        <v>Сумаа к начислению по садоводам с учетом возмещения, руб.</v>
      </c>
      <c r="CP86" s="25" t="str">
        <f t="shared" si="71"/>
        <v>Переплата (-)
Долг(+) 
на 01.04.2020</v>
      </c>
      <c r="CQ86" s="25" t="str">
        <f t="shared" si="71"/>
        <v>Способ получения показаний:
1=Показания ПУ
2=Показания ПУ с уч.показаний ст.ПУ
РО=расчет.объем показаний
0=Демонтаж счетчика</v>
      </c>
      <c r="CR86" s="25" t="str">
        <f t="shared" si="71"/>
        <v>Вид начисления</v>
      </c>
      <c r="CS86" s="25">
        <f t="shared" si="71"/>
        <v>0</v>
      </c>
      <c r="CT86" s="25">
        <f t="shared" si="71"/>
        <v>0</v>
      </c>
      <c r="CU86" s="25">
        <f t="shared" si="71"/>
        <v>0</v>
      </c>
      <c r="CV86" s="25" t="str">
        <f t="shared" si="71"/>
        <v>#</v>
      </c>
      <c r="CW86" s="25" t="str">
        <f t="shared" si="71"/>
        <v>Наименование_Точки_Учета</v>
      </c>
      <c r="CX86" s="25" t="str">
        <f t="shared" ref="CX86:FD86" si="72">CX50</f>
        <v>Серийный_№</v>
      </c>
      <c r="CY86" s="25" t="str">
        <f t="shared" si="72"/>
        <v>дата</v>
      </c>
      <c r="CZ86" s="25" t="str">
        <f t="shared" si="72"/>
        <v xml:space="preserve">Оплачено в апреле </v>
      </c>
      <c r="DA86" s="25" t="str">
        <f t="shared" si="72"/>
        <v>СуммАктЭн</v>
      </c>
      <c r="DB86" s="25" t="str">
        <f t="shared" si="7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86" s="25" t="str">
        <f t="shared" si="72"/>
        <v>Корректировка показаний 
ПУ за текущий год
(показания ст.ПУ минус показания нов.ПУ на дату монтажа )</v>
      </c>
      <c r="DD86" s="25" t="str">
        <f t="shared" si="72"/>
        <v>Корректировка показаний ПУ за прошлый год
(не включено в сальдо показаний на начало года)</v>
      </c>
      <c r="DE86" s="25" t="str">
        <f t="shared" si="72"/>
        <v>Корректировка показаний ПУ за прошлые периоды
(включено в сальдо показаний на начало года)</v>
      </c>
      <c r="DF86" s="25" t="str">
        <f t="shared" si="72"/>
        <v>Показания счетчиков в расчет</v>
      </c>
      <c r="DG86" s="86" t="str">
        <f t="shared" si="72"/>
        <v>Потребление, кВт
(за март-апрель)</v>
      </c>
      <c r="DH86" s="86" t="str">
        <f t="shared" si="72"/>
        <v>Потери, кВт
(за март-апрель)</v>
      </c>
      <c r="DI86" s="86" t="str">
        <f t="shared" si="72"/>
        <v>Потребление+ потери, кВт
(за март-апрель)</v>
      </c>
      <c r="DJ86" s="86" t="str">
        <f t="shared" si="72"/>
        <v>Сумма к оплате, руб. тариф 2,90руб./кВт
(за март-апрель)</v>
      </c>
      <c r="DK86" s="25" t="str">
        <f t="shared" si="72"/>
        <v>Сумма к оплате, руб. тариф 2,90руб./кВт
(за апрель)</v>
      </c>
      <c r="DL86" s="25" t="str">
        <f t="shared" si="72"/>
        <v>к возмещению от п2п3п4п5п6, руб.
(за апрель)</v>
      </c>
      <c r="DM86" s="25" t="str">
        <f t="shared" si="72"/>
        <v>Сумаа к начислению по садоводам с учетом возмещения, руб.
(за апрель)</v>
      </c>
      <c r="DN86" s="25" t="str">
        <f t="shared" si="72"/>
        <v>Переплата (-)
Долг(+) 
на 01.05.2020</v>
      </c>
      <c r="DO86" s="25" t="str">
        <f t="shared" si="72"/>
        <v>Способ получения показаний:
1=Показания ПУ
2=Показания ПУ с уч.показаний ст.ПУ
РО=расчет.объем показаний
0=Демонтаж счетчика</v>
      </c>
      <c r="DP86" s="25" t="str">
        <f t="shared" si="72"/>
        <v>Вид начисления</v>
      </c>
      <c r="DQ86" s="25" t="str">
        <f t="shared" si="72"/>
        <v>#</v>
      </c>
      <c r="DR86" s="25" t="str">
        <f t="shared" si="72"/>
        <v>Наименование_Точки_Учета</v>
      </c>
      <c r="DS86" s="25" t="str">
        <f t="shared" si="72"/>
        <v>Серийный_№</v>
      </c>
      <c r="DT86" s="25" t="str">
        <f t="shared" si="72"/>
        <v>дата</v>
      </c>
      <c r="DU86" s="25" t="str">
        <f t="shared" si="72"/>
        <v>оплачено в мае</v>
      </c>
      <c r="DV86" s="25" t="str">
        <f t="shared" si="72"/>
        <v>СуммАктЭн</v>
      </c>
      <c r="DW86" s="25" t="str">
        <f t="shared" si="7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X86" s="25" t="str">
        <f t="shared" si="72"/>
        <v>Корректировка показаний 
ПУ за текущий год
(показания ст.ПУ минус показания нов.ПУ на дату монтажа )</v>
      </c>
      <c r="DY86" s="25" t="str">
        <f t="shared" si="72"/>
        <v>Корректировка показаний ПУ за прошлый год
(не включено в сальдо показаний на начало года)</v>
      </c>
      <c r="DZ86" s="25" t="str">
        <f t="shared" si="72"/>
        <v>Корректировка показаний ПУ за прошлые периоды
(включено в сальдо показаний на начало года)</v>
      </c>
      <c r="EA86" s="25" t="str">
        <f t="shared" si="72"/>
        <v>Показания счетчиков в расчет</v>
      </c>
      <c r="EB86" s="25" t="str">
        <f t="shared" si="72"/>
        <v xml:space="preserve">Потребление, кВт
</v>
      </c>
      <c r="EC86" s="25" t="str">
        <f t="shared" si="72"/>
        <v xml:space="preserve">Потери, кВт
</v>
      </c>
      <c r="ED86" s="25" t="str">
        <f t="shared" si="72"/>
        <v xml:space="preserve">Потребление+ потери, кВт
</v>
      </c>
      <c r="EE86" s="25" t="str">
        <f t="shared" si="72"/>
        <v xml:space="preserve">Сумма к оплате, руб. тариф 3,05руб./кВт
</v>
      </c>
      <c r="EF86" s="25" t="str">
        <f t="shared" si="72"/>
        <v xml:space="preserve">к возмещению от п2п3п4п5п6 (использование СН), руб.
</v>
      </c>
      <c r="EG86" s="25" t="str">
        <f t="shared" si="72"/>
        <v xml:space="preserve">Сумаа к начислению по садоводам с учетом возмещения, руб.
</v>
      </c>
      <c r="EH86" s="25" t="str">
        <f t="shared" si="72"/>
        <v>Переплата (-)
Долг(+) 
на 01.06.2020</v>
      </c>
      <c r="EI86" s="25" t="str">
        <f t="shared" si="72"/>
        <v>Способ получения показаний:
1=Показания ПУ
2=Показания ПУ с уч.показаний ст.ПУ
РО=расчет.объем показаний
0=Демонтаж счетчика</v>
      </c>
      <c r="EJ86" s="25" t="str">
        <f t="shared" si="72"/>
        <v>Вид начисления</v>
      </c>
      <c r="EK86" s="25" t="str">
        <f t="shared" si="72"/>
        <v>#</v>
      </c>
      <c r="EL86" s="25" t="str">
        <f t="shared" si="72"/>
        <v>Наименование_Точки_Учета</v>
      </c>
      <c r="EM86" s="25" t="str">
        <f t="shared" si="72"/>
        <v>Серийный_№</v>
      </c>
      <c r="EN86" s="25" t="str">
        <f t="shared" si="72"/>
        <v>дата</v>
      </c>
      <c r="EO86" s="25" t="str">
        <f t="shared" si="72"/>
        <v>оплачено в июне 2020</v>
      </c>
      <c r="EP86" s="25" t="str">
        <f t="shared" si="72"/>
        <v>СуммАктЭн</v>
      </c>
      <c r="EQ86" s="25" t="str">
        <f t="shared" si="7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R86" s="25" t="str">
        <f t="shared" si="72"/>
        <v>Корректировка показаний 
ПУ за текущий год
(показания ст.ПУ минус показания нов.ПУ на дату монтажа )</v>
      </c>
      <c r="ES86" s="25" t="str">
        <f t="shared" si="72"/>
        <v>Корректировка показаний ПУ за прошлый год
(не включено в сальдо показаний на начало года)</v>
      </c>
      <c r="ET86" s="25" t="str">
        <f t="shared" si="72"/>
        <v>Корректировка показаний ПУ за прошлые периоды
(включено в сальдо показаний на начало года)</v>
      </c>
      <c r="EU86" s="25" t="str">
        <f t="shared" si="72"/>
        <v>Показания счетчиков в расчет</v>
      </c>
      <c r="EV86" s="25" t="str">
        <f t="shared" si="72"/>
        <v xml:space="preserve">Потребление, кВт
</v>
      </c>
      <c r="EW86" s="25" t="str">
        <f t="shared" si="72"/>
        <v xml:space="preserve">Потери, кВт
</v>
      </c>
      <c r="EX86" s="25" t="str">
        <f t="shared" si="72"/>
        <v xml:space="preserve">Потребление+ потери, кВт
</v>
      </c>
      <c r="EY86" s="25" t="str">
        <f t="shared" si="72"/>
        <v xml:space="preserve">Сумма к оплате, руб. тариф 2,90руб./кВт
</v>
      </c>
      <c r="EZ86" s="25" t="str">
        <f t="shared" si="72"/>
        <v xml:space="preserve">к возмещению от п2п3п4п5п6 (использование СН), руб.
</v>
      </c>
      <c r="FA86" s="25" t="str">
        <f t="shared" si="72"/>
        <v xml:space="preserve">Сумаа к начислению по садоводам с учетом возмещения, руб.
</v>
      </c>
      <c r="FB86" s="25" t="str">
        <f t="shared" si="72"/>
        <v>Переплата (-)
Долг(+) 
на 01.07.2020</v>
      </c>
      <c r="FC86" s="25" t="str">
        <f t="shared" si="72"/>
        <v>Способ получения показаний:
1=Показания ПУ
2=Показания ПУ с уч.показаний ст.ПУ
РО=расчет.объем показаний
0=Демонтаж счетчика</v>
      </c>
      <c r="FD86" s="25" t="str">
        <f t="shared" si="72"/>
        <v>Вид начисления</v>
      </c>
      <c r="FE86" s="25" t="str">
        <f>FE50</f>
        <v>#</v>
      </c>
      <c r="FF86" s="25" t="str">
        <f t="shared" ref="FF86:GR86" si="73">FF50</f>
        <v>Наименование_Точки_Учета</v>
      </c>
      <c r="FG86" s="25" t="str">
        <f t="shared" si="73"/>
        <v>Серийный_№</v>
      </c>
      <c r="FH86" s="25" t="str">
        <f t="shared" si="73"/>
        <v>дата</v>
      </c>
      <c r="FI86" s="25" t="str">
        <f t="shared" si="73"/>
        <v>оплачено в июле 2020</v>
      </c>
      <c r="FJ86" s="25" t="str">
        <f t="shared" si="73"/>
        <v>СуммАктЭн</v>
      </c>
      <c r="FK86" s="25" t="str">
        <f t="shared" si="7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L86" s="25" t="str">
        <f t="shared" si="73"/>
        <v>Корректировка показаний 
ПУ за текущий год
(показания ст.ПУ минус показания нов.ПУ на дату монтажа )</v>
      </c>
      <c r="FM86" s="25" t="str">
        <f t="shared" si="73"/>
        <v>Корректировка показаний ПУ за прошлый год
(не включено в сальдо показаний на начало года)</v>
      </c>
      <c r="FN86" s="25" t="str">
        <f t="shared" si="73"/>
        <v>Корректировка показаний ПУ за прошлые периоды
(включено в сальдо показаний на начало года)</v>
      </c>
      <c r="FO86" s="25" t="str">
        <f t="shared" si="73"/>
        <v>Показания счетчиков в расчет</v>
      </c>
      <c r="FP86" s="25" t="str">
        <f t="shared" si="73"/>
        <v xml:space="preserve">Потребление, кВт
</v>
      </c>
      <c r="FQ86" s="25" t="str">
        <f t="shared" si="73"/>
        <v xml:space="preserve">Потери, кВт
</v>
      </c>
      <c r="FR86" s="25" t="str">
        <f t="shared" si="73"/>
        <v xml:space="preserve">Потребление+ потери, кВт
</v>
      </c>
      <c r="FS86" s="25" t="str">
        <f t="shared" si="73"/>
        <v xml:space="preserve">Сумма к оплате, руб. тариф 3,05руб./кВт
</v>
      </c>
      <c r="FT86" s="25" t="str">
        <f t="shared" si="73"/>
        <v xml:space="preserve">к возмещению от п2п3п4п5п6 (использование СН), руб.
</v>
      </c>
      <c r="FU86" s="25" t="str">
        <f t="shared" si="73"/>
        <v xml:space="preserve">Сумаа к начислению по садоводам с учетом возмещения, руб.
</v>
      </c>
      <c r="FV86" s="25" t="str">
        <f t="shared" si="73"/>
        <v>Переплата (-)
Долг(+) 
на 01.08.2020</v>
      </c>
      <c r="FW86" s="25" t="str">
        <f t="shared" si="73"/>
        <v>Способ получения показаний:
1=Показания ПУ
2=Показания ПУ с уч.показаний ст.ПУ
РО=расчет.объем показаний
0=Демонтаж счетчика</v>
      </c>
      <c r="FX86" s="25" t="str">
        <f t="shared" si="73"/>
        <v>Вид начисления</v>
      </c>
      <c r="FY86" s="25" t="str">
        <f t="shared" si="73"/>
        <v>#</v>
      </c>
      <c r="FZ86" s="25" t="str">
        <f t="shared" si="73"/>
        <v>Наименование_Точки_Учета</v>
      </c>
      <c r="GA86" s="25" t="str">
        <f t="shared" si="73"/>
        <v>Серийный_№</v>
      </c>
      <c r="GB86" s="25" t="str">
        <f t="shared" si="73"/>
        <v>дата</v>
      </c>
      <c r="GC86" s="25" t="str">
        <f t="shared" si="73"/>
        <v>оплачено в августе</v>
      </c>
      <c r="GD86" s="25" t="str">
        <f t="shared" si="73"/>
        <v>СуммАктЭн</v>
      </c>
      <c r="GE86" s="25" t="str">
        <f t="shared" si="7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F86" s="25" t="str">
        <f t="shared" si="73"/>
        <v>Корректировка показаний 
ПУ за текущий год
(показания ст.ПУ минус показания нов.ПУ на дату монтажа )</v>
      </c>
      <c r="GG86" s="25" t="str">
        <f t="shared" si="73"/>
        <v>Корректировка показаний ПУ за прошлый год
(не включено в сальдо показаний на начало года)</v>
      </c>
      <c r="GH86" s="25" t="str">
        <f t="shared" si="73"/>
        <v>Корректировка показаний ПУ за прошлые периоды
(включено в сальдо показаний на начало года)</v>
      </c>
      <c r="GI86" s="25" t="str">
        <f t="shared" si="73"/>
        <v>Показания счетчиков в расчет</v>
      </c>
      <c r="GJ86" s="25" t="str">
        <f t="shared" si="73"/>
        <v xml:space="preserve">Потребление, кВт
</v>
      </c>
      <c r="GK86" s="25" t="str">
        <f t="shared" si="73"/>
        <v xml:space="preserve">Потери, кВт
</v>
      </c>
      <c r="GL86" s="25" t="str">
        <f t="shared" si="73"/>
        <v xml:space="preserve">Потребление+ потери, кВт
</v>
      </c>
      <c r="GM86" s="25" t="str">
        <f t="shared" si="73"/>
        <v xml:space="preserve">Сумма к оплате, руб. тариф 3,05руб./кВт
</v>
      </c>
      <c r="GN86" s="25" t="str">
        <f t="shared" si="73"/>
        <v xml:space="preserve">к возмещению от п2п3п4п5п6 (использование СН), руб.
</v>
      </c>
      <c r="GO86" s="25" t="str">
        <f t="shared" si="73"/>
        <v xml:space="preserve">Сумаа к начислению по садоводам с учетом возмещения, руб.
</v>
      </c>
      <c r="GP86" s="25" t="str">
        <f t="shared" si="73"/>
        <v>Переплата (-)
Долг(+) 
на 01.09.2020</v>
      </c>
      <c r="GQ86" s="25" t="str">
        <f t="shared" si="73"/>
        <v>Способ получения показаний:
1=Показания ПУ
2=Показания ПУ с уч.показаний ст.ПУ
РО=расчет.объем показаний
0=Демонтаж счетчика</v>
      </c>
      <c r="GR86" s="25" t="str">
        <f t="shared" si="73"/>
        <v>Вид начисления</v>
      </c>
    </row>
  </sheetData>
  <mergeCells count="16">
    <mergeCell ref="FY49:GR49"/>
    <mergeCell ref="Y6:AE6"/>
    <mergeCell ref="CV49:DP49"/>
    <mergeCell ref="DQ49:EJ49"/>
    <mergeCell ref="EK49:FD49"/>
    <mergeCell ref="FE49:FX49"/>
    <mergeCell ref="Q49:AJ49"/>
    <mergeCell ref="AK49:BD49"/>
    <mergeCell ref="BE49:BX49"/>
    <mergeCell ref="BY49:CR49"/>
    <mergeCell ref="CI48:CL48"/>
    <mergeCell ref="Q1:X1"/>
    <mergeCell ref="Y2:AB2"/>
    <mergeCell ref="AC2:AF2"/>
    <mergeCell ref="AG2:AJ2"/>
    <mergeCell ref="AK2:AN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colBreaks count="1" manualBreakCount="1">
    <brk id="160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91"/>
  <sheetViews>
    <sheetView view="pageBreakPreview" topLeftCell="GW49" zoomScaleNormal="100" zoomScaleSheetLayoutView="100" workbookViewId="0">
      <selection activeCell="X48" sqref="Q1:X48"/>
    </sheetView>
  </sheetViews>
  <sheetFormatPr defaultRowHeight="11.25" x14ac:dyDescent="0.2"/>
  <cols>
    <col min="1" max="1" width="9.28515625" style="1" hidden="1" customWidth="1"/>
    <col min="2" max="2" width="23.5703125" style="1" hidden="1" customWidth="1"/>
    <col min="3" max="3" width="0" style="1" hidden="1" customWidth="1"/>
    <col min="4" max="10" width="9.28515625" style="1" hidden="1" customWidth="1"/>
    <col min="11" max="11" width="10.5703125" style="1" hidden="1" customWidth="1"/>
    <col min="12" max="13" width="10" style="1" hidden="1" customWidth="1"/>
    <col min="14" max="14" width="11.5703125" style="1" hidden="1" customWidth="1"/>
    <col min="15" max="15" width="17.140625" style="1" hidden="1" customWidth="1"/>
    <col min="16" max="16" width="16.7109375" style="1" hidden="1" customWidth="1"/>
    <col min="17" max="17" width="9.140625" style="1"/>
    <col min="18" max="18" width="28.140625" style="1" customWidth="1"/>
    <col min="19" max="19" width="14.5703125" style="1" bestFit="1" customWidth="1"/>
    <col min="20" max="20" width="13.42578125" style="1" customWidth="1"/>
    <col min="21" max="21" width="12" style="1" customWidth="1"/>
    <col min="22" max="22" width="13.28515625" style="1" customWidth="1"/>
    <col min="23" max="23" width="15.5703125" style="1" customWidth="1"/>
    <col min="24" max="24" width="14.85546875" style="1" customWidth="1"/>
    <col min="25" max="25" width="20.5703125" style="1" customWidth="1"/>
    <col min="26" max="26" width="13.42578125" style="1" customWidth="1"/>
    <col min="27" max="27" width="10.85546875" style="1" customWidth="1"/>
    <col min="28" max="28" width="18.5703125" style="1" customWidth="1"/>
    <col min="29" max="29" width="13" style="1" customWidth="1"/>
    <col min="30" max="30" width="11.28515625" style="1" customWidth="1"/>
    <col min="31" max="31" width="10.85546875" style="1" customWidth="1"/>
    <col min="32" max="32" width="11.7109375" style="1" customWidth="1"/>
    <col min="33" max="33" width="15.28515625" style="1" customWidth="1"/>
    <col min="34" max="34" width="10.7109375" style="1" customWidth="1"/>
    <col min="35" max="35" width="16.28515625" style="1" customWidth="1"/>
    <col min="36" max="36" width="16.7109375" style="1" customWidth="1"/>
    <col min="37" max="37" width="12.140625" style="1" customWidth="1"/>
    <col min="38" max="38" width="25.5703125" style="1" customWidth="1"/>
    <col min="39" max="55" width="12.7109375" style="1" customWidth="1"/>
    <col min="56" max="56" width="24.42578125" style="1" customWidth="1"/>
    <col min="57" max="57" width="9.140625" style="1"/>
    <col min="58" max="58" width="27.140625" style="1" customWidth="1"/>
    <col min="59" max="59" width="9.28515625" style="1" bestFit="1" customWidth="1"/>
    <col min="60" max="60" width="11.28515625" style="1" customWidth="1"/>
    <col min="61" max="64" width="9.28515625" style="1" bestFit="1" customWidth="1"/>
    <col min="65" max="65" width="10.85546875" style="1" customWidth="1"/>
    <col min="66" max="70" width="9.42578125" style="1" bestFit="1" customWidth="1"/>
    <col min="71" max="71" width="12.85546875" style="1" customWidth="1"/>
    <col min="72" max="72" width="11.28515625" style="1" customWidth="1"/>
    <col min="73" max="73" width="11" style="1" customWidth="1"/>
    <col min="74" max="74" width="13.42578125" style="1" customWidth="1"/>
    <col min="75" max="75" width="12.42578125" style="1" customWidth="1"/>
    <col min="76" max="76" width="17.140625" style="1" customWidth="1"/>
    <col min="77" max="77" width="7" style="1" customWidth="1"/>
    <col min="78" max="78" width="23" style="1" customWidth="1"/>
    <col min="79" max="83" width="9.28515625" style="1" bestFit="1" customWidth="1"/>
    <col min="84" max="87" width="9.42578125" style="1" bestFit="1" customWidth="1"/>
    <col min="88" max="88" width="11.7109375" style="1" customWidth="1"/>
    <col min="89" max="89" width="10.85546875" style="1" customWidth="1"/>
    <col min="90" max="90" width="12" style="1" customWidth="1"/>
    <col min="91" max="91" width="15.5703125" style="1" customWidth="1"/>
    <col min="92" max="92" width="12.140625" style="1" customWidth="1"/>
    <col min="93" max="93" width="9.140625" style="1"/>
    <col min="94" max="94" width="11.5703125" style="1" customWidth="1"/>
    <col min="95" max="95" width="18.5703125" style="1" customWidth="1"/>
    <col min="96" max="96" width="15.28515625" style="1" customWidth="1"/>
    <col min="97" max="99" width="9.140625" style="1" hidden="1" customWidth="1"/>
    <col min="100" max="100" width="8.7109375" style="1" customWidth="1"/>
    <col min="101" max="101" width="22" style="1" customWidth="1"/>
    <col min="102" max="103" width="9.42578125" style="1" bestFit="1" customWidth="1"/>
    <col min="104" max="104" width="9.42578125" style="1" customWidth="1"/>
    <col min="105" max="105" width="10.85546875" style="1" customWidth="1"/>
    <col min="106" max="107" width="9.42578125" style="1" bestFit="1" customWidth="1"/>
    <col min="108" max="108" width="10.7109375" style="29" customWidth="1"/>
    <col min="109" max="109" width="11.7109375" style="1" customWidth="1"/>
    <col min="110" max="118" width="12.7109375" style="1" customWidth="1"/>
    <col min="119" max="119" width="13.5703125" style="1" customWidth="1"/>
    <col min="120" max="120" width="16" style="1" customWidth="1"/>
    <col min="121" max="121" width="6.28515625" style="1" customWidth="1"/>
    <col min="122" max="122" width="27.140625" style="1" customWidth="1"/>
    <col min="123" max="123" width="10.5703125" style="1" customWidth="1"/>
    <col min="124" max="124" width="15.5703125" style="1" customWidth="1"/>
    <col min="125" max="125" width="12.28515625" style="1" customWidth="1"/>
    <col min="126" max="126" width="10.140625" style="1" customWidth="1"/>
    <col min="127" max="127" width="13.28515625" style="1" customWidth="1"/>
    <col min="128" max="128" width="12.28515625" style="1" customWidth="1"/>
    <col min="129" max="132" width="9.28515625" style="1" bestFit="1" customWidth="1"/>
    <col min="133" max="133" width="10.28515625" style="1" bestFit="1" customWidth="1"/>
    <col min="134" max="134" width="9.42578125" style="1" bestFit="1" customWidth="1"/>
    <col min="135" max="135" width="10" style="1" bestFit="1" customWidth="1"/>
    <col min="136" max="136" width="9.42578125" style="1" bestFit="1" customWidth="1"/>
    <col min="137" max="137" width="12.140625" style="1" customWidth="1"/>
    <col min="138" max="138" width="11.5703125" style="1" customWidth="1"/>
    <col min="139" max="139" width="17.5703125" style="1" customWidth="1"/>
    <col min="140" max="140" width="14.140625" style="1" customWidth="1"/>
    <col min="141" max="141" width="6" style="1" customWidth="1"/>
    <col min="142" max="142" width="24.42578125" style="1" customWidth="1"/>
    <col min="143" max="143" width="9.140625" style="1"/>
    <col min="144" max="144" width="9.28515625" style="1" bestFit="1" customWidth="1"/>
    <col min="145" max="145" width="9.28515625" style="1" customWidth="1"/>
    <col min="146" max="150" width="9.140625" style="1"/>
    <col min="151" max="151" width="11.7109375" style="1" customWidth="1"/>
    <col min="152" max="156" width="9.28515625" style="1" bestFit="1" customWidth="1"/>
    <col min="157" max="157" width="11.140625" style="1" customWidth="1"/>
    <col min="158" max="158" width="14.5703125" style="1" customWidth="1"/>
    <col min="159" max="159" width="15.140625" style="1" customWidth="1"/>
    <col min="160" max="160" width="23" style="1" customWidth="1"/>
    <col min="161" max="161" width="9.140625" style="1"/>
    <col min="162" max="162" width="27.140625" style="1" customWidth="1"/>
    <col min="163" max="168" width="9.140625" style="1"/>
    <col min="169" max="169" width="10.140625" style="1" bestFit="1" customWidth="1"/>
    <col min="170" max="174" width="9.28515625" style="1" bestFit="1" customWidth="1"/>
    <col min="175" max="175" width="10" style="1" customWidth="1"/>
    <col min="176" max="176" width="11" style="1" customWidth="1"/>
    <col min="177" max="177" width="11.7109375" style="1" customWidth="1"/>
    <col min="178" max="178" width="12.85546875" style="1" customWidth="1"/>
    <col min="179" max="179" width="13.28515625" style="1" customWidth="1"/>
    <col min="180" max="180" width="16.5703125" style="1" customWidth="1"/>
    <col min="181" max="181" width="9.140625" style="1"/>
    <col min="182" max="182" width="25.28515625" style="1" customWidth="1"/>
    <col min="183" max="183" width="11.7109375" style="1" customWidth="1"/>
    <col min="184" max="185" width="13.140625" style="1" customWidth="1"/>
    <col min="186" max="189" width="9.140625" style="1"/>
    <col min="190" max="190" width="10.7109375" style="1" customWidth="1"/>
    <col min="191" max="195" width="9.28515625" style="1" bestFit="1" customWidth="1"/>
    <col min="196" max="196" width="11.7109375" style="1" customWidth="1"/>
    <col min="197" max="197" width="9.28515625" style="1" bestFit="1" customWidth="1"/>
    <col min="198" max="198" width="9.140625" style="1"/>
    <col min="199" max="199" width="16.85546875" style="1" customWidth="1"/>
    <col min="200" max="200" width="15.28515625" style="1" customWidth="1"/>
    <col min="201" max="201" width="9.28515625" style="1" bestFit="1" customWidth="1"/>
    <col min="202" max="202" width="22.5703125" style="1" customWidth="1"/>
    <col min="203" max="203" width="10.85546875" style="1" customWidth="1"/>
    <col min="204" max="205" width="9.28515625" style="1" bestFit="1" customWidth="1"/>
    <col min="206" max="206" width="9.28515625" style="1" customWidth="1"/>
    <col min="207" max="207" width="9.28515625" style="1" bestFit="1" customWidth="1"/>
    <col min="208" max="208" width="9.85546875" style="1" customWidth="1"/>
    <col min="209" max="210" width="9.28515625" style="1" bestFit="1" customWidth="1"/>
    <col min="211" max="218" width="10.7109375" style="1" customWidth="1"/>
    <col min="219" max="219" width="17.28515625" style="1" customWidth="1"/>
    <col min="220" max="220" width="15.42578125" style="1" customWidth="1"/>
    <col min="221" max="232" width="9.140625" style="1"/>
    <col min="233" max="233" width="14.7109375" style="1" customWidth="1"/>
    <col min="234" max="16384" width="9.140625" style="1"/>
  </cols>
  <sheetData>
    <row r="1" spans="17:112" ht="32.25" customHeight="1" x14ac:dyDescent="0.2">
      <c r="Q1" s="126" t="s">
        <v>105</v>
      </c>
      <c r="R1" s="126"/>
      <c r="S1" s="126"/>
      <c r="T1" s="126"/>
      <c r="U1" s="126"/>
      <c r="V1" s="126"/>
      <c r="W1" s="126"/>
      <c r="X1" s="126"/>
    </row>
    <row r="2" spans="17:112" ht="46.5" customHeight="1" x14ac:dyDescent="0.2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7:112" ht="19.5" customHeight="1" x14ac:dyDescent="0.2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8"/>
      <c r="Z3" s="49"/>
      <c r="AA3" s="49"/>
      <c r="AB3" s="49"/>
      <c r="AC3" s="48"/>
      <c r="AD3" s="49"/>
      <c r="AE3" s="49"/>
      <c r="AF3" s="49"/>
      <c r="AG3" s="50"/>
      <c r="AH3" s="44"/>
      <c r="AI3" s="44"/>
      <c r="AJ3" s="44"/>
      <c r="AK3" s="51"/>
      <c r="AL3" s="44"/>
      <c r="AM3" s="44"/>
      <c r="AN3" s="44"/>
    </row>
    <row r="4" spans="17:112" ht="19.5" customHeight="1" x14ac:dyDescent="0.2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7:112" ht="20.100000000000001" customHeight="1" x14ac:dyDescent="0.2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7:112" ht="20.100000000000001" customHeight="1" x14ac:dyDescent="0.2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33"/>
      <c r="Y6" s="117" t="s">
        <v>127</v>
      </c>
      <c r="Z6" s="117"/>
      <c r="AA6" s="117"/>
      <c r="AB6" s="117"/>
      <c r="AC6" s="117"/>
      <c r="AD6" s="117"/>
      <c r="AE6" s="117"/>
      <c r="AF6" s="108"/>
      <c r="AG6" s="108"/>
      <c r="AH6" s="44"/>
      <c r="AI6" s="44"/>
      <c r="AJ6" s="44"/>
      <c r="AK6" s="44"/>
      <c r="AL6" s="44"/>
      <c r="AM6" s="44"/>
      <c r="AN6" s="44"/>
    </row>
    <row r="7" spans="17:112" ht="46.5" customHeight="1" x14ac:dyDescent="0.2">
      <c r="Q7" s="5"/>
      <c r="R7" s="5" t="s">
        <v>75</v>
      </c>
      <c r="S7" s="17">
        <v>43823</v>
      </c>
      <c r="T7" s="5">
        <f>1941*200</f>
        <v>388200</v>
      </c>
      <c r="U7" s="5"/>
      <c r="V7" s="5"/>
      <c r="W7" s="5"/>
      <c r="X7" s="45"/>
      <c r="Y7" s="109" t="s">
        <v>98</v>
      </c>
      <c r="Z7" s="109" t="s">
        <v>99</v>
      </c>
      <c r="AA7" s="109" t="s">
        <v>109</v>
      </c>
      <c r="AB7" s="110" t="s">
        <v>111</v>
      </c>
      <c r="AC7" s="109" t="s">
        <v>110</v>
      </c>
      <c r="AD7" s="109" t="s">
        <v>112</v>
      </c>
      <c r="AE7" s="109" t="s">
        <v>116</v>
      </c>
      <c r="AF7" s="8" t="s">
        <v>189</v>
      </c>
      <c r="AG7" s="8" t="s">
        <v>190</v>
      </c>
      <c r="AH7" s="44"/>
      <c r="AI7" s="44"/>
      <c r="AJ7" s="44"/>
      <c r="AK7" s="44"/>
      <c r="AL7" s="44"/>
      <c r="AM7" s="44"/>
      <c r="AN7" s="44"/>
    </row>
    <row r="8" spans="17:112" ht="20.100000000000001" customHeight="1" x14ac:dyDescent="0.2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79.227011245050178</v>
      </c>
      <c r="W8" s="2" t="s">
        <v>25</v>
      </c>
      <c r="X8" s="33"/>
      <c r="Y8" s="8"/>
      <c r="Z8" s="8"/>
      <c r="AA8" s="11"/>
      <c r="AB8" s="8"/>
      <c r="AC8" s="8"/>
      <c r="AD8" s="11"/>
      <c r="AE8" s="7"/>
      <c r="AF8" s="40"/>
      <c r="AG8" s="108"/>
      <c r="AH8" s="44"/>
      <c r="AI8" s="44"/>
      <c r="AJ8" s="44"/>
      <c r="AK8" s="44"/>
      <c r="AL8" s="44"/>
      <c r="AM8" s="44"/>
      <c r="AN8" s="44"/>
    </row>
    <row r="9" spans="17:112" ht="20.25" customHeight="1" x14ac:dyDescent="0.2">
      <c r="Q9" s="36"/>
      <c r="R9" s="37" t="s">
        <v>101</v>
      </c>
      <c r="S9" s="38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6">
        <f>V9</f>
        <v>12.000000000000005</v>
      </c>
      <c r="Y9" s="8">
        <f>U9</f>
        <v>11623.247999999961</v>
      </c>
      <c r="Z9" s="8">
        <v>2.9</v>
      </c>
      <c r="AA9" s="11">
        <f>Y9*Z9</f>
        <v>33707.419199999887</v>
      </c>
      <c r="AB9" s="8">
        <f>-30*110</f>
        <v>-3300</v>
      </c>
      <c r="AC9" s="8">
        <f>2.9-1.81</f>
        <v>1.0899999999999999</v>
      </c>
      <c r="AD9" s="11">
        <f>AB9*AC9</f>
        <v>-3596.9999999999995</v>
      </c>
      <c r="AE9" s="7">
        <f>AA9+AD9</f>
        <v>30110.419199999887</v>
      </c>
      <c r="AF9" s="40">
        <v>43832</v>
      </c>
      <c r="AG9" s="82">
        <v>30</v>
      </c>
      <c r="AH9" s="44"/>
      <c r="AI9" s="44"/>
      <c r="AJ9" s="44"/>
      <c r="AK9" s="44"/>
      <c r="AL9" s="44"/>
      <c r="AM9" s="44"/>
      <c r="AN9" s="44"/>
    </row>
    <row r="10" spans="17:112" ht="25.5" customHeight="1" x14ac:dyDescent="0.2">
      <c r="Q10" s="36"/>
      <c r="R10" s="37" t="s">
        <v>118</v>
      </c>
      <c r="S10" s="38"/>
      <c r="T10" s="11"/>
      <c r="U10" s="11">
        <f>U8-U9</f>
        <v>6976.7520000000386</v>
      </c>
      <c r="V10" s="11"/>
      <c r="W10" s="11"/>
      <c r="X10" s="46"/>
      <c r="Y10" s="8"/>
      <c r="Z10" s="8"/>
      <c r="AA10" s="11"/>
      <c r="AB10" s="8"/>
      <c r="AC10" s="8"/>
      <c r="AD10" s="11"/>
      <c r="AE10" s="7"/>
      <c r="AF10" s="40"/>
      <c r="AG10" s="82"/>
      <c r="AH10" s="44"/>
      <c r="AI10" s="44"/>
      <c r="AJ10" s="44"/>
      <c r="AK10" s="44"/>
      <c r="AL10" s="44"/>
      <c r="AM10" s="44"/>
      <c r="AN10" s="44"/>
    </row>
    <row r="11" spans="17:112" ht="20.100000000000001" customHeight="1" x14ac:dyDescent="0.2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3">
        <f>(V9+V11)/2</f>
        <v>18.583568932324447</v>
      </c>
      <c r="Y11" s="8">
        <f t="shared" ref="Y11:Y17" si="0">U11</f>
        <v>12600</v>
      </c>
      <c r="Z11" s="8">
        <v>2.9</v>
      </c>
      <c r="AA11" s="11">
        <f t="shared" ref="AA11:AA18" si="1">Y11*Z11</f>
        <v>36540</v>
      </c>
      <c r="AB11" s="8">
        <f>-30*110</f>
        <v>-3300</v>
      </c>
      <c r="AC11" s="8">
        <f>2.9-1.81</f>
        <v>1.0899999999999999</v>
      </c>
      <c r="AD11" s="11">
        <f t="shared" ref="AD11:AD18" si="2">AB11*AC11</f>
        <v>-3596.9999999999995</v>
      </c>
      <c r="AE11" s="7">
        <f t="shared" ref="AE11:AE18" si="3">AA11+AD11</f>
        <v>32943</v>
      </c>
      <c r="AF11" s="40">
        <v>43864</v>
      </c>
      <c r="AG11" s="82">
        <v>30</v>
      </c>
      <c r="AH11" s="44"/>
      <c r="AI11" s="44"/>
      <c r="AJ11" s="44"/>
      <c r="AK11" s="44"/>
      <c r="AL11" s="44"/>
      <c r="AM11" s="44"/>
      <c r="AN11" s="44"/>
    </row>
    <row r="12" spans="17:112" ht="20.100000000000001" customHeight="1" x14ac:dyDescent="0.2">
      <c r="Q12" s="6">
        <v>3</v>
      </c>
      <c r="R12" s="4" t="s">
        <v>143</v>
      </c>
      <c r="S12" s="3">
        <v>43915</v>
      </c>
      <c r="T12" s="2">
        <f>2144*200</f>
        <v>428800</v>
      </c>
      <c r="U12" s="2">
        <f t="shared" ref="U12:U18" si="4">T12-T11</f>
        <v>9400</v>
      </c>
      <c r="V12" s="2">
        <f>V38/U38*100</f>
        <v>25.167137864648886</v>
      </c>
      <c r="W12" s="2" t="s">
        <v>25</v>
      </c>
      <c r="X12" s="33">
        <f>(V9+V11+V12)/3</f>
        <v>20.778091909765926</v>
      </c>
      <c r="Y12" s="8">
        <f t="shared" si="0"/>
        <v>9400</v>
      </c>
      <c r="Z12" s="8">
        <v>2.9</v>
      </c>
      <c r="AA12" s="11">
        <f t="shared" si="1"/>
        <v>27260</v>
      </c>
      <c r="AB12" s="8">
        <f t="shared" ref="AB12:AB17" si="5">-30*110</f>
        <v>-3300</v>
      </c>
      <c r="AC12" s="8">
        <f>2.9-1.81</f>
        <v>1.0899999999999999</v>
      </c>
      <c r="AD12" s="11">
        <f t="shared" si="2"/>
        <v>-3596.9999999999995</v>
      </c>
      <c r="AE12" s="7">
        <f t="shared" si="3"/>
        <v>23663</v>
      </c>
      <c r="AF12" s="40">
        <v>43893</v>
      </c>
      <c r="AG12" s="82">
        <v>30</v>
      </c>
      <c r="AH12" s="44"/>
      <c r="AI12" s="44"/>
      <c r="AJ12" s="44"/>
      <c r="AK12" s="44"/>
      <c r="AL12" s="44"/>
      <c r="AM12" s="44"/>
      <c r="AN12" s="44"/>
    </row>
    <row r="13" spans="17:112" ht="20.100000000000001" customHeight="1" x14ac:dyDescent="0.2">
      <c r="Q13" s="6">
        <v>4</v>
      </c>
      <c r="R13" s="4" t="s">
        <v>144</v>
      </c>
      <c r="S13" s="3">
        <v>43944</v>
      </c>
      <c r="T13" s="2">
        <v>438800</v>
      </c>
      <c r="U13" s="2">
        <f t="shared" si="4"/>
        <v>10000</v>
      </c>
      <c r="V13" s="2">
        <f t="shared" ref="V13:V18" si="6">V40/U40*100</f>
        <v>9.8308830855909779</v>
      </c>
      <c r="W13" s="2" t="s">
        <v>25</v>
      </c>
      <c r="X13" s="33">
        <f>(V9+V11+V12+V13)/4</f>
        <v>18.041289703722189</v>
      </c>
      <c r="Y13" s="8">
        <f t="shared" si="0"/>
        <v>10000</v>
      </c>
      <c r="Z13" s="8">
        <v>2.9</v>
      </c>
      <c r="AA13" s="11">
        <f t="shared" si="1"/>
        <v>29000</v>
      </c>
      <c r="AB13" s="8">
        <f t="shared" si="5"/>
        <v>-3300</v>
      </c>
      <c r="AC13" s="8">
        <f>2.9-1.81</f>
        <v>1.0899999999999999</v>
      </c>
      <c r="AD13" s="11">
        <f t="shared" si="2"/>
        <v>-3596.9999999999995</v>
      </c>
      <c r="AE13" s="7">
        <f t="shared" si="3"/>
        <v>25403</v>
      </c>
      <c r="AF13" s="40">
        <v>43923</v>
      </c>
      <c r="AG13" s="82">
        <v>30</v>
      </c>
      <c r="AH13" s="44"/>
      <c r="AI13" s="44"/>
      <c r="AJ13" s="44"/>
      <c r="AK13" s="44"/>
      <c r="AL13" s="44"/>
      <c r="AM13" s="44"/>
      <c r="AN13" s="44"/>
    </row>
    <row r="14" spans="17:112" ht="20.100000000000001" customHeight="1" x14ac:dyDescent="0.2">
      <c r="Q14" s="6">
        <v>5</v>
      </c>
      <c r="R14" s="4">
        <v>43952</v>
      </c>
      <c r="S14" s="3">
        <v>43976</v>
      </c>
      <c r="T14" s="2">
        <f>2234*200</f>
        <v>446800</v>
      </c>
      <c r="U14" s="2">
        <f t="shared" si="4"/>
        <v>8000</v>
      </c>
      <c r="V14" s="2">
        <f t="shared" si="6"/>
        <v>12.667963287144016</v>
      </c>
      <c r="W14" s="2" t="s">
        <v>25</v>
      </c>
      <c r="X14" s="33">
        <f>(V9+V11+V12+V13+V14)/5</f>
        <v>16.966624420406553</v>
      </c>
      <c r="Y14" s="8">
        <f t="shared" si="0"/>
        <v>8000</v>
      </c>
      <c r="Z14" s="8">
        <v>2.9</v>
      </c>
      <c r="AA14" s="11">
        <f t="shared" si="1"/>
        <v>23200</v>
      </c>
      <c r="AB14" s="8">
        <f t="shared" si="5"/>
        <v>-3300</v>
      </c>
      <c r="AC14" s="8">
        <f>2.9-1.81</f>
        <v>1.0899999999999999</v>
      </c>
      <c r="AD14" s="11">
        <f t="shared" si="2"/>
        <v>-3596.9999999999995</v>
      </c>
      <c r="AE14" s="7">
        <f t="shared" si="3"/>
        <v>19603</v>
      </c>
      <c r="AF14" s="40">
        <v>43953</v>
      </c>
      <c r="AG14" s="82">
        <v>30</v>
      </c>
      <c r="AH14" s="44"/>
      <c r="AI14" s="44"/>
      <c r="AJ14" s="44"/>
      <c r="AK14" s="44"/>
      <c r="AL14" s="44"/>
      <c r="AM14" s="44"/>
      <c r="AN14" s="44"/>
    </row>
    <row r="15" spans="17:112" ht="20.100000000000001" customHeight="1" x14ac:dyDescent="0.2">
      <c r="Q15" s="6">
        <v>6</v>
      </c>
      <c r="R15" s="4">
        <v>43983</v>
      </c>
      <c r="S15" s="3">
        <v>44007</v>
      </c>
      <c r="T15" s="2">
        <v>454000</v>
      </c>
      <c r="U15" s="2">
        <f t="shared" si="4"/>
        <v>7200</v>
      </c>
      <c r="V15" s="2">
        <f t="shared" si="6"/>
        <v>6.5817170906743234</v>
      </c>
      <c r="W15" s="2" t="s">
        <v>25</v>
      </c>
      <c r="X15" s="33">
        <f>(V9+V11+V12+V13+V14+V15)/6</f>
        <v>15.235806532117849</v>
      </c>
      <c r="Y15" s="8">
        <f t="shared" si="0"/>
        <v>7200</v>
      </c>
      <c r="Z15" s="8">
        <v>2.9</v>
      </c>
      <c r="AA15" s="11">
        <f t="shared" si="1"/>
        <v>20880</v>
      </c>
      <c r="AB15" s="8">
        <f t="shared" si="5"/>
        <v>-3300</v>
      </c>
      <c r="AC15" s="8">
        <f>2.9-1.81</f>
        <v>1.0899999999999999</v>
      </c>
      <c r="AD15" s="11">
        <f t="shared" si="2"/>
        <v>-3596.9999999999995</v>
      </c>
      <c r="AE15" s="7">
        <f t="shared" si="3"/>
        <v>17283</v>
      </c>
      <c r="AF15" s="40">
        <v>43984</v>
      </c>
      <c r="AG15" s="82">
        <v>30</v>
      </c>
      <c r="AH15" s="44"/>
      <c r="AI15" s="44"/>
      <c r="AJ15" s="44"/>
      <c r="AK15" s="44"/>
      <c r="AL15" s="44"/>
      <c r="AM15" s="44"/>
      <c r="AN15" s="44"/>
    </row>
    <row r="16" spans="17:112" ht="18.75" customHeight="1" x14ac:dyDescent="0.2">
      <c r="Q16" s="6">
        <v>7</v>
      </c>
      <c r="R16" s="4">
        <v>44013</v>
      </c>
      <c r="S16" s="3">
        <v>412930</v>
      </c>
      <c r="T16" s="2">
        <v>460800</v>
      </c>
      <c r="U16" s="2">
        <f t="shared" si="4"/>
        <v>6800</v>
      </c>
      <c r="V16" s="2">
        <f t="shared" si="6"/>
        <v>12.041864112991398</v>
      </c>
      <c r="W16" s="2" t="s">
        <v>25</v>
      </c>
      <c r="X16" s="33">
        <f>(V9+V11+V12+V13+V14+V15+V16)/7</f>
        <v>14.779529043671213</v>
      </c>
      <c r="Y16" s="8">
        <f t="shared" si="0"/>
        <v>6800</v>
      </c>
      <c r="Z16" s="8">
        <v>3.05</v>
      </c>
      <c r="AA16" s="11">
        <f t="shared" si="1"/>
        <v>20740</v>
      </c>
      <c r="AB16" s="8">
        <f t="shared" si="5"/>
        <v>-3300</v>
      </c>
      <c r="AC16" s="8">
        <f>3.05-1.9</f>
        <v>1.1499999999999999</v>
      </c>
      <c r="AD16" s="11">
        <f t="shared" si="2"/>
        <v>-3794.9999999999995</v>
      </c>
      <c r="AE16" s="7">
        <f t="shared" si="3"/>
        <v>16945</v>
      </c>
      <c r="AF16" s="40">
        <v>44014</v>
      </c>
      <c r="AG16" s="82">
        <v>30</v>
      </c>
      <c r="AH16" s="44"/>
      <c r="AI16" s="44"/>
      <c r="AJ16" s="44"/>
      <c r="AK16" s="44"/>
      <c r="AL16" s="44"/>
      <c r="AM16" s="44"/>
      <c r="AN16" s="44"/>
      <c r="DD16" s="1"/>
      <c r="DH16" s="29"/>
    </row>
    <row r="17" spans="17:112" ht="24" customHeight="1" x14ac:dyDescent="0.2">
      <c r="Q17" s="6">
        <v>8</v>
      </c>
      <c r="R17" s="4">
        <v>44044</v>
      </c>
      <c r="S17" s="3">
        <v>412961</v>
      </c>
      <c r="T17" s="2">
        <v>468400</v>
      </c>
      <c r="U17" s="2">
        <f t="shared" si="4"/>
        <v>7600</v>
      </c>
      <c r="V17" s="2">
        <f t="shared" si="6"/>
        <v>-5.1701011310965095</v>
      </c>
      <c r="W17" s="2" t="s">
        <v>25</v>
      </c>
      <c r="X17" s="33">
        <f>(V9+V11+V12+V13+V14+V15+V16+V17)/8</f>
        <v>12.285825271825246</v>
      </c>
      <c r="Y17" s="8">
        <f t="shared" si="0"/>
        <v>7600</v>
      </c>
      <c r="Z17" s="8">
        <v>3.05</v>
      </c>
      <c r="AA17" s="11">
        <f t="shared" si="1"/>
        <v>23180</v>
      </c>
      <c r="AB17" s="8">
        <f t="shared" si="5"/>
        <v>-3300</v>
      </c>
      <c r="AC17" s="8">
        <f>3.05-1.9</f>
        <v>1.1499999999999999</v>
      </c>
      <c r="AD17" s="11">
        <f t="shared" si="2"/>
        <v>-3794.9999999999995</v>
      </c>
      <c r="AE17" s="7">
        <f t="shared" si="3"/>
        <v>19385</v>
      </c>
      <c r="AF17" s="40">
        <v>44045</v>
      </c>
      <c r="AG17" s="82">
        <v>30</v>
      </c>
      <c r="AH17" s="44"/>
      <c r="AI17" s="44"/>
      <c r="AJ17" s="44"/>
      <c r="AK17" s="44"/>
      <c r="AL17" s="44"/>
      <c r="AM17" s="44"/>
      <c r="AN17" s="44"/>
      <c r="DD17" s="1"/>
      <c r="DH17" s="29"/>
    </row>
    <row r="18" spans="17:112" ht="23.25" customHeight="1" x14ac:dyDescent="0.2">
      <c r="Q18" s="6">
        <v>9</v>
      </c>
      <c r="R18" s="4">
        <v>44075</v>
      </c>
      <c r="S18" s="3">
        <v>44099</v>
      </c>
      <c r="T18" s="2">
        <v>475600</v>
      </c>
      <c r="U18" s="2">
        <f t="shared" si="4"/>
        <v>7200</v>
      </c>
      <c r="V18" s="2">
        <f t="shared" si="6"/>
        <v>37.228853891296666</v>
      </c>
      <c r="W18" s="2" t="s">
        <v>25</v>
      </c>
      <c r="X18" s="33">
        <f>(V9+V11+V12+V13+V14+V15+V16+V17+V18)/9</f>
        <v>15.057272896210959</v>
      </c>
      <c r="Y18" s="8">
        <v>7200</v>
      </c>
      <c r="Z18" s="8">
        <v>3.05</v>
      </c>
      <c r="AA18" s="11">
        <f t="shared" si="1"/>
        <v>21960</v>
      </c>
      <c r="AB18" s="8">
        <f>-37*110</f>
        <v>-4070</v>
      </c>
      <c r="AC18" s="8">
        <f>3.05-1.9</f>
        <v>1.1499999999999999</v>
      </c>
      <c r="AD18" s="11">
        <f t="shared" si="2"/>
        <v>-4680.5</v>
      </c>
      <c r="AE18" s="7">
        <f t="shared" si="3"/>
        <v>17279.5</v>
      </c>
      <c r="AF18" s="40">
        <v>44076</v>
      </c>
      <c r="AG18" s="82">
        <v>37</v>
      </c>
      <c r="AH18" s="44"/>
      <c r="AI18" s="44"/>
      <c r="AJ18" s="44"/>
      <c r="AK18" s="44"/>
      <c r="AL18" s="44"/>
      <c r="AM18" s="44"/>
      <c r="AN18" s="44"/>
      <c r="DD18" s="1"/>
      <c r="DH18" s="29"/>
    </row>
    <row r="19" spans="17:112" ht="20.100000000000001" customHeight="1" x14ac:dyDescent="0.2">
      <c r="Q19" s="6">
        <v>10</v>
      </c>
      <c r="R19" s="4">
        <v>44105</v>
      </c>
      <c r="S19" s="3"/>
      <c r="T19" s="2"/>
      <c r="U19" s="2"/>
      <c r="V19" s="2"/>
      <c r="W19" s="2" t="s">
        <v>25</v>
      </c>
      <c r="X19" s="33"/>
      <c r="Y19" s="8"/>
      <c r="Z19" s="8"/>
      <c r="AA19" s="11"/>
      <c r="AB19" s="8"/>
      <c r="AC19" s="8"/>
      <c r="AD19" s="11"/>
      <c r="AE19" s="111"/>
      <c r="AF19" s="40">
        <v>44106</v>
      </c>
      <c r="AG19" s="82"/>
      <c r="AH19" s="44"/>
      <c r="AI19" s="44"/>
      <c r="AJ19" s="44"/>
      <c r="AK19" s="44"/>
      <c r="AL19" s="44"/>
      <c r="AM19" s="44"/>
      <c r="AN19" s="44"/>
      <c r="DD19" s="1"/>
      <c r="DH19" s="29"/>
    </row>
    <row r="20" spans="17:112" ht="20.100000000000001" customHeight="1" x14ac:dyDescent="0.2">
      <c r="Q20" s="6">
        <v>11</v>
      </c>
      <c r="R20" s="4">
        <v>44136</v>
      </c>
      <c r="S20" s="3"/>
      <c r="T20" s="2"/>
      <c r="U20" s="2"/>
      <c r="V20" s="2"/>
      <c r="W20" s="2" t="s">
        <v>25</v>
      </c>
      <c r="X20" s="33"/>
      <c r="Y20" s="8"/>
      <c r="Z20" s="8"/>
      <c r="AA20" s="11"/>
      <c r="AB20" s="69"/>
      <c r="AC20" s="8"/>
      <c r="AD20" s="11"/>
      <c r="AE20" s="7"/>
      <c r="AF20" s="40">
        <v>44137</v>
      </c>
      <c r="AG20" s="82"/>
      <c r="AH20" s="44"/>
      <c r="AI20" s="44"/>
      <c r="AJ20" s="44"/>
      <c r="AK20" s="44"/>
      <c r="AL20" s="44"/>
      <c r="AM20" s="44"/>
      <c r="AN20" s="44"/>
    </row>
    <row r="21" spans="17:112" ht="20.100000000000001" customHeight="1" x14ac:dyDescent="0.2">
      <c r="Q21" s="39">
        <v>12</v>
      </c>
      <c r="R21" s="40">
        <v>43800</v>
      </c>
      <c r="S21" s="41"/>
      <c r="T21" s="8"/>
      <c r="U21" s="8"/>
      <c r="V21" s="8"/>
      <c r="W21" s="8" t="s">
        <v>25</v>
      </c>
      <c r="X21" s="47"/>
      <c r="Y21" s="8"/>
      <c r="Z21" s="8"/>
      <c r="AA21" s="11"/>
      <c r="AB21" s="69"/>
      <c r="AC21" s="8"/>
      <c r="AD21" s="11"/>
      <c r="AE21" s="7"/>
      <c r="AF21" s="40">
        <v>44167</v>
      </c>
      <c r="AG21" s="82"/>
      <c r="AH21" s="44"/>
      <c r="AI21" s="44"/>
      <c r="AJ21" s="44"/>
      <c r="AK21" s="44"/>
      <c r="AL21" s="44"/>
      <c r="AM21" s="44"/>
      <c r="AN21" s="44"/>
    </row>
    <row r="22" spans="17:112" ht="26.25" customHeight="1" x14ac:dyDescent="0.2">
      <c r="Q22" s="18"/>
      <c r="R22" s="19" t="s">
        <v>76</v>
      </c>
      <c r="S22" s="17">
        <v>43830</v>
      </c>
      <c r="T22" s="5">
        <v>456800.01</v>
      </c>
      <c r="U22" s="5"/>
      <c r="V22" s="5"/>
      <c r="W22" s="5"/>
      <c r="X22" s="45"/>
      <c r="Y22" s="112"/>
      <c r="Z22" s="112"/>
      <c r="AA22" s="112"/>
      <c r="AB22" s="113"/>
      <c r="AC22" s="112"/>
      <c r="AD22" s="112"/>
      <c r="AE22" s="5"/>
      <c r="AF22" s="8"/>
      <c r="AG22" s="82"/>
      <c r="AH22" s="44"/>
      <c r="AI22" s="44"/>
      <c r="AJ22" s="44"/>
      <c r="AK22" s="44"/>
      <c r="AL22" s="44"/>
      <c r="AM22" s="44"/>
      <c r="AN22" s="44"/>
    </row>
    <row r="23" spans="17:112" ht="20.100000000000001" customHeight="1" x14ac:dyDescent="0.2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3"/>
      <c r="Z23" s="53"/>
      <c r="AA23" s="53"/>
      <c r="AB23" s="53"/>
      <c r="AC23" s="53"/>
      <c r="AD23" s="53"/>
    </row>
    <row r="24" spans="17:112" ht="20.100000000000001" customHeight="1" x14ac:dyDescent="0.2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4.2231087214183827</v>
      </c>
      <c r="W24" s="2" t="s">
        <v>24</v>
      </c>
      <c r="X24" s="2">
        <f>(V23+V24)/2</f>
        <v>6.2772815309459808</v>
      </c>
      <c r="Y24" s="53"/>
      <c r="Z24" s="53"/>
      <c r="AA24" s="53"/>
      <c r="AB24" s="53"/>
      <c r="AC24" s="53"/>
      <c r="AD24" s="53"/>
    </row>
    <row r="25" spans="17:112" ht="58.5" customHeight="1" x14ac:dyDescent="0.2">
      <c r="Q25" s="77">
        <v>3</v>
      </c>
      <c r="R25" s="78" t="s">
        <v>131</v>
      </c>
      <c r="S25" s="79">
        <v>43921</v>
      </c>
      <c r="T25" s="12"/>
      <c r="U25" s="12"/>
      <c r="V25" s="12">
        <f>V24</f>
        <v>4.2231087214183827</v>
      </c>
      <c r="W25" s="12" t="s">
        <v>24</v>
      </c>
      <c r="X25" s="12">
        <f>(V23+V24+V25)/3</f>
        <v>5.5925572611034484</v>
      </c>
      <c r="Y25" s="53"/>
      <c r="Z25" s="53"/>
      <c r="AA25" s="53"/>
      <c r="AB25" s="53"/>
      <c r="AC25" s="53"/>
      <c r="AD25" s="53"/>
    </row>
    <row r="26" spans="17:112" ht="20.100000000000001" customHeight="1" x14ac:dyDescent="0.2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18987.509999999951</v>
      </c>
      <c r="V26" s="2">
        <f t="shared" ref="V26:V31" si="7">(U26-U40)/U40*100</f>
        <v>7.4956180874476379</v>
      </c>
      <c r="W26" s="2" t="s">
        <v>24</v>
      </c>
      <c r="X26" s="2">
        <f>(V23+V24+V25+V26)/4</f>
        <v>6.0683224676894962</v>
      </c>
      <c r="Y26" s="53"/>
      <c r="Z26" s="53"/>
      <c r="AA26" s="53"/>
      <c r="AB26" s="53"/>
      <c r="AC26" s="53"/>
      <c r="AD26" s="53"/>
    </row>
    <row r="27" spans="17:112" ht="20.100000000000001" customHeight="1" x14ac:dyDescent="0.2">
      <c r="Q27" s="6">
        <v>5</v>
      </c>
      <c r="R27" s="4">
        <v>43952</v>
      </c>
      <c r="S27" s="3">
        <v>43982</v>
      </c>
      <c r="T27" s="2">
        <v>505407.03</v>
      </c>
      <c r="U27" s="2">
        <f>T27-T26</f>
        <v>7560.8100000000559</v>
      </c>
      <c r="V27" s="2">
        <f t="shared" si="7"/>
        <v>6.4826329376347056</v>
      </c>
      <c r="W27" s="2" t="s">
        <v>24</v>
      </c>
      <c r="X27" s="2">
        <f>(V23+V24+V25+V26+V27)/5</f>
        <v>6.1511845616785381</v>
      </c>
      <c r="Y27" s="53"/>
      <c r="Z27" s="53"/>
      <c r="AA27" s="53"/>
      <c r="AB27" s="53"/>
      <c r="AC27" s="53"/>
      <c r="AD27" s="53"/>
    </row>
    <row r="28" spans="17:112" ht="20.100000000000001" customHeight="1" x14ac:dyDescent="0.2">
      <c r="Q28" s="6">
        <v>6</v>
      </c>
      <c r="R28" s="4">
        <v>43983</v>
      </c>
      <c r="S28" s="3">
        <v>44013</v>
      </c>
      <c r="T28" s="2">
        <v>512587.2</v>
      </c>
      <c r="U28" s="2">
        <f>T28-T27</f>
        <v>7180.1699999999837</v>
      </c>
      <c r="V28" s="2">
        <f t="shared" si="7"/>
        <v>6.2881732781868482</v>
      </c>
      <c r="W28" s="2" t="s">
        <v>24</v>
      </c>
      <c r="X28" s="2">
        <f>(V23+V24+V25+V26+V27+V28)/6</f>
        <v>6.174016014429923</v>
      </c>
      <c r="Y28" s="53"/>
      <c r="Z28" s="53"/>
      <c r="AA28" s="53"/>
      <c r="AB28" s="53"/>
      <c r="AC28" s="53"/>
      <c r="AD28" s="53"/>
    </row>
    <row r="29" spans="17:112" ht="20.100000000000001" customHeight="1" x14ac:dyDescent="0.2">
      <c r="Q29" s="6">
        <v>7</v>
      </c>
      <c r="R29" s="4">
        <v>44013</v>
      </c>
      <c r="S29" s="3">
        <v>44042</v>
      </c>
      <c r="T29" s="2">
        <v>519057</v>
      </c>
      <c r="U29" s="2">
        <f>T29-T28</f>
        <v>6469.7999999999884</v>
      </c>
      <c r="V29" s="2">
        <f t="shared" si="7"/>
        <v>6.6012430056221234</v>
      </c>
      <c r="W29" s="2" t="s">
        <v>24</v>
      </c>
      <c r="X29" s="2">
        <f>(V23+V24+V25+V26+V27+V28+V29)/7</f>
        <v>6.2350484417430945</v>
      </c>
      <c r="Y29" s="53"/>
      <c r="Z29" s="53"/>
      <c r="AA29" s="53"/>
      <c r="AB29" s="53"/>
      <c r="AC29" s="53"/>
      <c r="AD29" s="53"/>
    </row>
    <row r="30" spans="17:112" ht="20.100000000000001" customHeight="1" x14ac:dyDescent="0.2">
      <c r="Q30" s="6">
        <v>8</v>
      </c>
      <c r="R30" s="4">
        <v>44044</v>
      </c>
      <c r="S30" s="3">
        <v>44081</v>
      </c>
      <c r="T30" s="2">
        <v>527603.22</v>
      </c>
      <c r="U30" s="2">
        <f>T30-T29</f>
        <v>8546.2199999999721</v>
      </c>
      <c r="V30" s="2">
        <f t="shared" si="7"/>
        <v>6.6364708304470703</v>
      </c>
      <c r="W30" s="2" t="s">
        <v>24</v>
      </c>
      <c r="X30" s="2">
        <f>(V23+V24+V25+V26+V27+V28+V29+V30)/8</f>
        <v>6.2852262403310917</v>
      </c>
      <c r="Y30" s="53"/>
      <c r="Z30" s="53"/>
      <c r="AA30" s="53"/>
      <c r="AB30" s="53"/>
      <c r="AC30" s="53"/>
      <c r="AD30" s="53"/>
    </row>
    <row r="31" spans="17:112" ht="20.100000000000001" customHeight="1" x14ac:dyDescent="0.2">
      <c r="Q31" s="6">
        <v>9</v>
      </c>
      <c r="R31" s="4">
        <v>44075</v>
      </c>
      <c r="S31" s="3">
        <v>44104</v>
      </c>
      <c r="T31" s="2">
        <v>533175.63</v>
      </c>
      <c r="U31" s="2">
        <f>T31-T30</f>
        <v>5572.4100000000326</v>
      </c>
      <c r="V31" s="2">
        <f t="shared" si="7"/>
        <v>6.2076996822784594</v>
      </c>
      <c r="W31" s="2" t="s">
        <v>24</v>
      </c>
      <c r="X31" s="2">
        <f>(V23+V24+V25+V26+V27+V28+V29+V30+V31)/9</f>
        <v>6.2766121783252435</v>
      </c>
      <c r="Y31" s="53"/>
      <c r="Z31" s="53"/>
      <c r="AA31" s="53"/>
      <c r="AB31" s="53"/>
      <c r="AC31" s="53"/>
      <c r="AD31" s="53"/>
    </row>
    <row r="32" spans="17:112" ht="20.100000000000001" customHeight="1" x14ac:dyDescent="0.2">
      <c r="Q32" s="6">
        <v>10</v>
      </c>
      <c r="R32" s="4">
        <v>44105</v>
      </c>
      <c r="S32" s="3"/>
      <c r="T32" s="2"/>
      <c r="U32" s="2"/>
      <c r="V32" s="2"/>
      <c r="W32" s="2" t="s">
        <v>24</v>
      </c>
      <c r="X32" s="2"/>
      <c r="Y32" s="53"/>
      <c r="Z32" s="53"/>
      <c r="AA32" s="53"/>
      <c r="AB32" s="53"/>
      <c r="AC32" s="53"/>
      <c r="AD32" s="53"/>
    </row>
    <row r="33" spans="17:91" ht="20.100000000000001" customHeight="1" x14ac:dyDescent="0.2">
      <c r="Q33" s="6">
        <v>11</v>
      </c>
      <c r="R33" s="4">
        <v>44136</v>
      </c>
      <c r="S33" s="3"/>
      <c r="T33" s="2"/>
      <c r="U33" s="2"/>
      <c r="V33" s="2"/>
      <c r="W33" s="2" t="s">
        <v>24</v>
      </c>
      <c r="X33" s="2"/>
      <c r="Y33" s="53"/>
      <c r="Z33" s="53"/>
      <c r="AA33" s="53"/>
      <c r="AB33" s="53"/>
      <c r="AC33" s="53"/>
      <c r="AD33" s="53"/>
    </row>
    <row r="34" spans="17:91" ht="20.100000000000001" customHeight="1" x14ac:dyDescent="0.2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3"/>
      <c r="Z34" s="53"/>
      <c r="AA34" s="53"/>
      <c r="AB34" s="53"/>
      <c r="AC34" s="53"/>
      <c r="AD34" s="53"/>
    </row>
    <row r="35" spans="17:91" ht="49.5" customHeight="1" x14ac:dyDescent="0.2">
      <c r="Q35" s="18"/>
      <c r="R35" s="19" t="s">
        <v>22</v>
      </c>
      <c r="S35" s="17">
        <v>43830</v>
      </c>
      <c r="T35" s="5">
        <v>372798.78</v>
      </c>
      <c r="U35" s="5"/>
      <c r="V35" s="5"/>
      <c r="W35" s="5"/>
      <c r="X35" s="5"/>
      <c r="Y35" s="52"/>
      <c r="Z35" s="52"/>
      <c r="AA35" s="52"/>
      <c r="AB35" s="54"/>
      <c r="AC35" s="52"/>
      <c r="AD35" s="52"/>
    </row>
    <row r="36" spans="17:91" ht="20.100000000000001" customHeight="1" x14ac:dyDescent="0.2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8222.1000000000349</v>
      </c>
      <c r="W36" s="2" t="s">
        <v>26</v>
      </c>
      <c r="X36" s="2"/>
      <c r="Y36" s="53"/>
      <c r="Z36" s="53"/>
      <c r="AA36" s="53"/>
      <c r="AB36" s="53"/>
      <c r="AC36" s="53"/>
      <c r="AD36" s="53"/>
    </row>
    <row r="37" spans="17:91" ht="22.5" customHeight="1" x14ac:dyDescent="0.2">
      <c r="Q37" s="36"/>
      <c r="R37" s="37" t="s">
        <v>108</v>
      </c>
      <c r="S37" s="38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3"/>
      <c r="Z37" s="53"/>
      <c r="AA37" s="53"/>
      <c r="AB37" s="53"/>
      <c r="AC37" s="53"/>
      <c r="AD37" s="53"/>
    </row>
    <row r="38" spans="17:91" ht="23.25" customHeight="1" x14ac:dyDescent="0.2">
      <c r="Q38" s="39">
        <v>2</v>
      </c>
      <c r="R38" s="40">
        <v>43862</v>
      </c>
      <c r="S38" s="41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3"/>
      <c r="Z38" s="53"/>
      <c r="AA38" s="53"/>
      <c r="AB38" s="53"/>
      <c r="AC38" s="53"/>
      <c r="AD38" s="53"/>
    </row>
    <row r="39" spans="17:91" ht="59.25" customHeight="1" x14ac:dyDescent="0.2">
      <c r="Q39" s="77">
        <v>3</v>
      </c>
      <c r="R39" s="78" t="s">
        <v>131</v>
      </c>
      <c r="S39" s="79">
        <v>43921</v>
      </c>
      <c r="T39" s="12"/>
      <c r="U39" s="12"/>
      <c r="V39" s="12"/>
      <c r="W39" s="12" t="s">
        <v>26</v>
      </c>
      <c r="X39" s="12"/>
      <c r="Y39" s="53"/>
      <c r="Z39" s="53"/>
      <c r="AA39" s="53"/>
      <c r="AB39" s="53"/>
      <c r="AC39" s="53"/>
      <c r="AD39" s="53"/>
    </row>
    <row r="40" spans="17:91" ht="25.5" customHeight="1" x14ac:dyDescent="0.2">
      <c r="Q40" s="6">
        <v>4</v>
      </c>
      <c r="R40" s="4" t="s">
        <v>133</v>
      </c>
      <c r="S40" s="3">
        <v>43951</v>
      </c>
      <c r="T40" s="2">
        <v>410906.74</v>
      </c>
      <c r="U40" s="2">
        <f>T40-T38</f>
        <v>17663.520000000019</v>
      </c>
      <c r="V40" s="2">
        <f>U12+U13-U40</f>
        <v>1736.4799999999814</v>
      </c>
      <c r="W40" s="2" t="s">
        <v>26</v>
      </c>
      <c r="X40" s="2"/>
      <c r="Y40" s="53"/>
      <c r="Z40" s="53"/>
      <c r="AA40" s="53"/>
      <c r="AB40" s="53"/>
      <c r="AC40" s="53"/>
      <c r="AD40" s="53"/>
    </row>
    <row r="41" spans="17:91" ht="20.100000000000001" customHeight="1" x14ac:dyDescent="0.2">
      <c r="Q41" s="6">
        <v>5</v>
      </c>
      <c r="R41" s="4">
        <v>43952</v>
      </c>
      <c r="S41" s="3">
        <v>43982</v>
      </c>
      <c r="T41" s="2">
        <v>418007.25</v>
      </c>
      <c r="U41" s="2">
        <f>T41-T40</f>
        <v>7100.5100000000093</v>
      </c>
      <c r="V41" s="2">
        <f>U14-U41</f>
        <v>899.48999999999069</v>
      </c>
      <c r="W41" s="2" t="s">
        <v>26</v>
      </c>
      <c r="X41" s="2"/>
      <c r="Y41" s="53"/>
      <c r="Z41" s="53"/>
      <c r="AA41" s="53"/>
      <c r="AB41" s="53"/>
      <c r="AC41" s="53"/>
      <c r="AD41" s="53"/>
    </row>
    <row r="42" spans="17:91" ht="20.100000000000001" customHeight="1" x14ac:dyDescent="0.2">
      <c r="Q42" s="6">
        <v>6</v>
      </c>
      <c r="R42" s="4">
        <v>43983</v>
      </c>
      <c r="S42" s="3">
        <v>44013</v>
      </c>
      <c r="T42" s="2">
        <v>424762.63</v>
      </c>
      <c r="U42" s="2">
        <f>T42-T41</f>
        <v>6755.3800000000047</v>
      </c>
      <c r="V42" s="2">
        <f>U15-U42</f>
        <v>444.61999999999534</v>
      </c>
      <c r="W42" s="2" t="s">
        <v>26</v>
      </c>
      <c r="X42" s="2"/>
      <c r="Y42" s="53"/>
      <c r="Z42" s="53"/>
      <c r="AA42" s="53"/>
      <c r="AB42" s="53"/>
      <c r="AC42" s="53"/>
      <c r="AD42" s="53"/>
    </row>
    <row r="43" spans="17:91" ht="20.100000000000001" customHeight="1" x14ac:dyDescent="0.2">
      <c r="Q43" s="6">
        <v>7</v>
      </c>
      <c r="R43" s="4">
        <v>44013</v>
      </c>
      <c r="S43" s="3">
        <v>44042</v>
      </c>
      <c r="T43" s="2">
        <v>430831.79</v>
      </c>
      <c r="U43" s="2">
        <f>T43-T42</f>
        <v>6069.1599999999744</v>
      </c>
      <c r="V43" s="2">
        <f>U16-U43</f>
        <v>730.84000000002561</v>
      </c>
      <c r="W43" s="2" t="s">
        <v>26</v>
      </c>
      <c r="X43" s="2"/>
      <c r="Y43" s="53"/>
      <c r="Z43" s="53"/>
      <c r="AA43" s="53"/>
      <c r="AB43" s="53"/>
      <c r="AC43" s="53"/>
      <c r="AD43" s="53"/>
    </row>
    <row r="44" spans="17:91" ht="20.100000000000001" customHeight="1" x14ac:dyDescent="0.2">
      <c r="Q44" s="6">
        <v>8</v>
      </c>
      <c r="R44" s="4">
        <v>44044</v>
      </c>
      <c r="S44" s="3">
        <v>44081</v>
      </c>
      <c r="T44" s="2">
        <v>438846.14</v>
      </c>
      <c r="U44" s="2">
        <f>T44-T43</f>
        <v>8014.3500000000349</v>
      </c>
      <c r="V44" s="2">
        <f>U17-U44</f>
        <v>-414.35000000003492</v>
      </c>
      <c r="W44" s="2" t="s">
        <v>26</v>
      </c>
      <c r="X44" s="2"/>
      <c r="Y44" s="53"/>
      <c r="Z44" s="53"/>
      <c r="AA44" s="53"/>
      <c r="AB44" s="53"/>
      <c r="AC44" s="53"/>
      <c r="AD44" s="53"/>
    </row>
    <row r="45" spans="17:91" ht="20.100000000000001" customHeight="1" x14ac:dyDescent="0.2">
      <c r="Q45" s="6">
        <v>9</v>
      </c>
      <c r="R45" s="4">
        <v>44075</v>
      </c>
      <c r="S45" s="3">
        <v>44104</v>
      </c>
      <c r="T45" s="2">
        <v>444092.85</v>
      </c>
      <c r="U45" s="2">
        <f>T45-T44</f>
        <v>5246.7099999999627</v>
      </c>
      <c r="V45" s="2">
        <f>U18-U45</f>
        <v>1953.2900000000373</v>
      </c>
      <c r="W45" s="2" t="s">
        <v>26</v>
      </c>
      <c r="X45" s="2"/>
      <c r="Y45" s="53"/>
      <c r="Z45" s="53"/>
      <c r="AA45" s="53"/>
      <c r="AB45" s="53"/>
      <c r="AC45" s="53"/>
      <c r="AD45" s="53"/>
    </row>
    <row r="46" spans="17:91" ht="21" customHeight="1" x14ac:dyDescent="0.2">
      <c r="Q46" s="6">
        <v>10</v>
      </c>
      <c r="R46" s="4">
        <v>44105</v>
      </c>
      <c r="S46" s="3"/>
      <c r="T46" s="2"/>
      <c r="U46" s="2"/>
      <c r="V46" s="2"/>
      <c r="W46" s="2" t="s">
        <v>26</v>
      </c>
      <c r="X46" s="2"/>
      <c r="Y46" s="53"/>
      <c r="Z46" s="53"/>
      <c r="AA46" s="53"/>
      <c r="AB46" s="53"/>
      <c r="AC46" s="53"/>
      <c r="AD46" s="53"/>
      <c r="CI46" s="43"/>
      <c r="CM46" s="76" t="s">
        <v>128</v>
      </c>
    </row>
    <row r="47" spans="17:91" ht="20.100000000000001" customHeight="1" x14ac:dyDescent="0.2">
      <c r="Q47" s="6">
        <v>11</v>
      </c>
      <c r="R47" s="4">
        <v>44136</v>
      </c>
      <c r="S47" s="3"/>
      <c r="T47" s="2"/>
      <c r="U47" s="2"/>
      <c r="V47" s="2"/>
      <c r="W47" s="2" t="s">
        <v>26</v>
      </c>
      <c r="X47" s="2"/>
      <c r="Y47" s="53"/>
      <c r="Z47" s="53"/>
      <c r="AA47" s="53"/>
      <c r="AB47" s="53"/>
      <c r="AC47" s="53"/>
      <c r="AD47" s="53"/>
      <c r="CI47" s="42"/>
      <c r="CM47" s="76">
        <f>U12/U11</f>
        <v>0.74603174603174605</v>
      </c>
    </row>
    <row r="48" spans="17:91" ht="20.100000000000001" customHeight="1" x14ac:dyDescent="0.2">
      <c r="Q48" s="20">
        <v>12</v>
      </c>
      <c r="R48" s="21">
        <v>44166</v>
      </c>
      <c r="S48" s="22"/>
      <c r="T48" s="23"/>
      <c r="U48" s="23"/>
      <c r="V48" s="23"/>
      <c r="W48" s="23" t="s">
        <v>26</v>
      </c>
      <c r="X48" s="23"/>
      <c r="Y48" s="53"/>
      <c r="Z48" s="53"/>
      <c r="AA48" s="53"/>
      <c r="AB48" s="53"/>
      <c r="AC48" s="53"/>
      <c r="AD48" s="53"/>
      <c r="CI48" s="119" t="s">
        <v>130</v>
      </c>
      <c r="CJ48" s="120"/>
      <c r="CK48" s="120"/>
      <c r="CL48" s="121"/>
    </row>
    <row r="49" spans="17:220" ht="20.25" customHeight="1" x14ac:dyDescent="0.2">
      <c r="Q49" s="118" t="s">
        <v>103</v>
      </c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22" t="s">
        <v>117</v>
      </c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18" t="s">
        <v>121</v>
      </c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23" t="s">
        <v>122</v>
      </c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5"/>
      <c r="CV49" s="118" t="s">
        <v>140</v>
      </c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 t="s">
        <v>152</v>
      </c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 t="s">
        <v>157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 t="s">
        <v>160</v>
      </c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23" t="s">
        <v>166</v>
      </c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5"/>
      <c r="GS49" s="118" t="s">
        <v>187</v>
      </c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</row>
    <row r="50" spans="17:220" ht="75.75" customHeight="1" x14ac:dyDescent="0.2">
      <c r="Q50" s="24" t="s">
        <v>0</v>
      </c>
      <c r="R50" s="24" t="s">
        <v>1</v>
      </c>
      <c r="S50" s="24" t="s">
        <v>27</v>
      </c>
      <c r="T50" s="24" t="s">
        <v>2</v>
      </c>
      <c r="U50" s="24" t="s">
        <v>102</v>
      </c>
      <c r="V50" s="24" t="s">
        <v>3</v>
      </c>
      <c r="W50" s="24" t="s">
        <v>78</v>
      </c>
      <c r="X50" s="24" t="s">
        <v>87</v>
      </c>
      <c r="Y50" s="24" t="s">
        <v>88</v>
      </c>
      <c r="Z50" s="24" t="s">
        <v>79</v>
      </c>
      <c r="AA50" s="24" t="s">
        <v>35</v>
      </c>
      <c r="AB50" s="24" t="s">
        <v>18</v>
      </c>
      <c r="AC50" s="24" t="s">
        <v>17</v>
      </c>
      <c r="AD50" s="24" t="s">
        <v>19</v>
      </c>
      <c r="AE50" s="84" t="s">
        <v>96</v>
      </c>
      <c r="AF50" s="24" t="s">
        <v>97</v>
      </c>
      <c r="AG50" s="24" t="s">
        <v>100</v>
      </c>
      <c r="AH50" s="24" t="s">
        <v>104</v>
      </c>
      <c r="AI50" s="24" t="s">
        <v>64</v>
      </c>
      <c r="AJ50" s="24" t="s">
        <v>67</v>
      </c>
      <c r="AK50" s="24" t="s">
        <v>0</v>
      </c>
      <c r="AL50" s="24" t="s">
        <v>1</v>
      </c>
      <c r="AM50" s="24" t="s">
        <v>27</v>
      </c>
      <c r="AN50" s="24" t="s">
        <v>2</v>
      </c>
      <c r="AO50" s="24" t="s">
        <v>113</v>
      </c>
      <c r="AP50" s="24" t="s">
        <v>3</v>
      </c>
      <c r="AQ50" s="24" t="s">
        <v>78</v>
      </c>
      <c r="AR50" s="24" t="s">
        <v>87</v>
      </c>
      <c r="AS50" s="24" t="s">
        <v>88</v>
      </c>
      <c r="AT50" s="24" t="s">
        <v>79</v>
      </c>
      <c r="AU50" s="24" t="s">
        <v>35</v>
      </c>
      <c r="AV50" s="85" t="s">
        <v>115</v>
      </c>
      <c r="AW50" s="24" t="s">
        <v>17</v>
      </c>
      <c r="AX50" s="24" t="s">
        <v>19</v>
      </c>
      <c r="AY50" s="24" t="s">
        <v>96</v>
      </c>
      <c r="AZ50" s="24" t="s">
        <v>97</v>
      </c>
      <c r="BA50" s="24" t="s">
        <v>100</v>
      </c>
      <c r="BB50" s="24" t="s">
        <v>114</v>
      </c>
      <c r="BC50" s="24" t="s">
        <v>64</v>
      </c>
      <c r="BD50" s="24" t="s">
        <v>67</v>
      </c>
      <c r="BE50" s="24" t="s">
        <v>0</v>
      </c>
      <c r="BF50" s="24" t="s">
        <v>1</v>
      </c>
      <c r="BG50" s="24" t="s">
        <v>27</v>
      </c>
      <c r="BH50" s="24" t="s">
        <v>2</v>
      </c>
      <c r="BI50" s="24" t="s">
        <v>119</v>
      </c>
      <c r="BJ50" s="24" t="s">
        <v>3</v>
      </c>
      <c r="BK50" s="24" t="s">
        <v>78</v>
      </c>
      <c r="BL50" s="24" t="s">
        <v>87</v>
      </c>
      <c r="BM50" s="24" t="s">
        <v>88</v>
      </c>
      <c r="BN50" s="24" t="s">
        <v>79</v>
      </c>
      <c r="BO50" s="24" t="s">
        <v>35</v>
      </c>
      <c r="BP50" s="24" t="s">
        <v>115</v>
      </c>
      <c r="BQ50" s="24" t="s">
        <v>17</v>
      </c>
      <c r="BR50" s="24" t="s">
        <v>19</v>
      </c>
      <c r="BS50" s="24" t="s">
        <v>96</v>
      </c>
      <c r="BT50" s="24" t="s">
        <v>97</v>
      </c>
      <c r="BU50" s="24" t="s">
        <v>100</v>
      </c>
      <c r="BV50" s="24" t="s">
        <v>120</v>
      </c>
      <c r="BW50" s="24" t="s">
        <v>64</v>
      </c>
      <c r="BX50" s="24" t="s">
        <v>67</v>
      </c>
      <c r="BY50" s="24" t="s">
        <v>0</v>
      </c>
      <c r="BZ50" s="24" t="s">
        <v>1</v>
      </c>
      <c r="CA50" s="24" t="s">
        <v>27</v>
      </c>
      <c r="CB50" s="24" t="s">
        <v>2</v>
      </c>
      <c r="CC50" s="24" t="s">
        <v>123</v>
      </c>
      <c r="CD50" s="24" t="s">
        <v>3</v>
      </c>
      <c r="CE50" s="24" t="s">
        <v>78</v>
      </c>
      <c r="CF50" s="24" t="s">
        <v>87</v>
      </c>
      <c r="CG50" s="24" t="s">
        <v>88</v>
      </c>
      <c r="CH50" s="24" t="s">
        <v>79</v>
      </c>
      <c r="CI50" s="86" t="s">
        <v>124</v>
      </c>
      <c r="CJ50" s="86" t="s">
        <v>125</v>
      </c>
      <c r="CK50" s="86" t="s">
        <v>17</v>
      </c>
      <c r="CL50" s="86" t="s">
        <v>19</v>
      </c>
      <c r="CM50" s="24" t="s">
        <v>129</v>
      </c>
      <c r="CN50" s="24" t="s">
        <v>97</v>
      </c>
      <c r="CO50" s="24" t="s">
        <v>100</v>
      </c>
      <c r="CP50" s="24" t="s">
        <v>126</v>
      </c>
      <c r="CQ50" s="24" t="s">
        <v>64</v>
      </c>
      <c r="CR50" s="24" t="s">
        <v>67</v>
      </c>
      <c r="CS50" s="26"/>
      <c r="CT50" s="26"/>
      <c r="CU50" s="26"/>
      <c r="CV50" s="24" t="s">
        <v>0</v>
      </c>
      <c r="CW50" s="24" t="s">
        <v>1</v>
      </c>
      <c r="CX50" s="24" t="s">
        <v>27</v>
      </c>
      <c r="CY50" s="24" t="s">
        <v>2</v>
      </c>
      <c r="CZ50" s="24" t="s">
        <v>139</v>
      </c>
      <c r="DA50" s="24" t="s">
        <v>3</v>
      </c>
      <c r="DB50" s="24" t="s">
        <v>78</v>
      </c>
      <c r="DC50" s="24" t="s">
        <v>87</v>
      </c>
      <c r="DD50" s="24" t="s">
        <v>88</v>
      </c>
      <c r="DE50" s="24" t="s">
        <v>79</v>
      </c>
      <c r="DF50" s="24" t="s">
        <v>35</v>
      </c>
      <c r="DG50" s="87" t="s">
        <v>132</v>
      </c>
      <c r="DH50" s="86" t="s">
        <v>134</v>
      </c>
      <c r="DI50" s="11" t="s">
        <v>135</v>
      </c>
      <c r="DJ50" s="11" t="s">
        <v>136</v>
      </c>
      <c r="DK50" s="5" t="s">
        <v>137</v>
      </c>
      <c r="DL50" s="5" t="s">
        <v>141</v>
      </c>
      <c r="DM50" s="5" t="s">
        <v>142</v>
      </c>
      <c r="DN50" s="5" t="s">
        <v>138</v>
      </c>
      <c r="DO50" s="24" t="s">
        <v>64</v>
      </c>
      <c r="DP50" s="5" t="s">
        <v>67</v>
      </c>
      <c r="DQ50" s="5" t="s">
        <v>0</v>
      </c>
      <c r="DR50" s="5" t="s">
        <v>1</v>
      </c>
      <c r="DS50" s="5" t="s">
        <v>27</v>
      </c>
      <c r="DT50" s="5" t="s">
        <v>2</v>
      </c>
      <c r="DU50" s="5" t="s">
        <v>145</v>
      </c>
      <c r="DV50" s="5" t="s">
        <v>3</v>
      </c>
      <c r="DW50" s="24" t="s">
        <v>78</v>
      </c>
      <c r="DX50" s="24" t="s">
        <v>87</v>
      </c>
      <c r="DY50" s="24" t="s">
        <v>88</v>
      </c>
      <c r="DZ50" s="24" t="s">
        <v>79</v>
      </c>
      <c r="EA50" s="5" t="s">
        <v>35</v>
      </c>
      <c r="EB50" s="30" t="s">
        <v>146</v>
      </c>
      <c r="EC50" s="24" t="s">
        <v>147</v>
      </c>
      <c r="ED50" s="5" t="s">
        <v>148</v>
      </c>
      <c r="EE50" s="5" t="s">
        <v>155</v>
      </c>
      <c r="EF50" s="5" t="s">
        <v>153</v>
      </c>
      <c r="EG50" s="5" t="s">
        <v>150</v>
      </c>
      <c r="EH50" s="5" t="s">
        <v>151</v>
      </c>
      <c r="EI50" s="5" t="s">
        <v>64</v>
      </c>
      <c r="EJ50" s="5" t="s">
        <v>67</v>
      </c>
      <c r="EK50" s="5" t="s">
        <v>0</v>
      </c>
      <c r="EL50" s="5" t="s">
        <v>1</v>
      </c>
      <c r="EM50" s="5" t="s">
        <v>27</v>
      </c>
      <c r="EN50" s="5" t="s">
        <v>2</v>
      </c>
      <c r="EO50" s="5" t="s">
        <v>154</v>
      </c>
      <c r="EP50" s="5" t="s">
        <v>3</v>
      </c>
      <c r="EQ50" s="5" t="s">
        <v>78</v>
      </c>
      <c r="ER50" s="5" t="s">
        <v>87</v>
      </c>
      <c r="ES50" s="5" t="s">
        <v>88</v>
      </c>
      <c r="ET50" s="5" t="s">
        <v>79</v>
      </c>
      <c r="EU50" s="5" t="s">
        <v>35</v>
      </c>
      <c r="EV50" s="5" t="s">
        <v>146</v>
      </c>
      <c r="EW50" s="5" t="s">
        <v>147</v>
      </c>
      <c r="EX50" s="5" t="s">
        <v>148</v>
      </c>
      <c r="EY50" s="5" t="s">
        <v>149</v>
      </c>
      <c r="EZ50" s="5" t="s">
        <v>153</v>
      </c>
      <c r="FA50" s="5" t="s">
        <v>150</v>
      </c>
      <c r="FB50" s="5" t="s">
        <v>156</v>
      </c>
      <c r="FC50" s="5" t="s">
        <v>64</v>
      </c>
      <c r="FD50" s="5" t="s">
        <v>67</v>
      </c>
      <c r="FE50" s="5" t="s">
        <v>0</v>
      </c>
      <c r="FF50" s="5" t="s">
        <v>1</v>
      </c>
      <c r="FG50" s="5" t="s">
        <v>27</v>
      </c>
      <c r="FH50" s="5" t="s">
        <v>2</v>
      </c>
      <c r="FI50" s="5" t="s">
        <v>158</v>
      </c>
      <c r="FJ50" s="5" t="s">
        <v>3</v>
      </c>
      <c r="FK50" s="5" t="s">
        <v>78</v>
      </c>
      <c r="FL50" s="5" t="s">
        <v>87</v>
      </c>
      <c r="FM50" s="5" t="s">
        <v>88</v>
      </c>
      <c r="FN50" s="5" t="s">
        <v>79</v>
      </c>
      <c r="FO50" s="5" t="s">
        <v>35</v>
      </c>
      <c r="FP50" s="5" t="s">
        <v>146</v>
      </c>
      <c r="FQ50" s="5" t="s">
        <v>147</v>
      </c>
      <c r="FR50" s="5" t="s">
        <v>148</v>
      </c>
      <c r="FS50" s="5" t="s">
        <v>155</v>
      </c>
      <c r="FT50" s="5" t="s">
        <v>153</v>
      </c>
      <c r="FU50" s="5" t="s">
        <v>150</v>
      </c>
      <c r="FV50" s="5" t="s">
        <v>159</v>
      </c>
      <c r="FW50" s="24" t="s">
        <v>64</v>
      </c>
      <c r="FX50" s="5" t="s">
        <v>67</v>
      </c>
      <c r="FY50" s="5" t="s">
        <v>0</v>
      </c>
      <c r="FZ50" s="5" t="s">
        <v>1</v>
      </c>
      <c r="GA50" s="5" t="s">
        <v>27</v>
      </c>
      <c r="GB50" s="5" t="s">
        <v>2</v>
      </c>
      <c r="GC50" s="5" t="s">
        <v>165</v>
      </c>
      <c r="GD50" s="5" t="s">
        <v>3</v>
      </c>
      <c r="GE50" s="5" t="s">
        <v>78</v>
      </c>
      <c r="GF50" s="5" t="s">
        <v>87</v>
      </c>
      <c r="GG50" s="5" t="s">
        <v>88</v>
      </c>
      <c r="GH50" s="5" t="s">
        <v>79</v>
      </c>
      <c r="GI50" s="5" t="s">
        <v>35</v>
      </c>
      <c r="GJ50" s="5" t="s">
        <v>146</v>
      </c>
      <c r="GK50" s="5" t="s">
        <v>147</v>
      </c>
      <c r="GL50" s="5" t="s">
        <v>148</v>
      </c>
      <c r="GM50" s="5" t="s">
        <v>155</v>
      </c>
      <c r="GN50" s="5" t="s">
        <v>153</v>
      </c>
      <c r="GO50" s="5" t="s">
        <v>150</v>
      </c>
      <c r="GP50" s="5" t="s">
        <v>167</v>
      </c>
      <c r="GQ50" s="5" t="s">
        <v>64</v>
      </c>
      <c r="GR50" s="5" t="s">
        <v>67</v>
      </c>
      <c r="GS50" s="5" t="s">
        <v>0</v>
      </c>
      <c r="GT50" s="5" t="s">
        <v>1</v>
      </c>
      <c r="GU50" s="5" t="s">
        <v>27</v>
      </c>
      <c r="GV50" s="5" t="s">
        <v>2</v>
      </c>
      <c r="GW50" s="5" t="s">
        <v>3</v>
      </c>
      <c r="GX50" s="5" t="s">
        <v>186</v>
      </c>
      <c r="GY50" s="5" t="s">
        <v>78</v>
      </c>
      <c r="GZ50" s="5" t="s">
        <v>87</v>
      </c>
      <c r="HA50" s="5" t="s">
        <v>88</v>
      </c>
      <c r="HB50" s="5" t="s">
        <v>79</v>
      </c>
      <c r="HC50" s="5" t="s">
        <v>35</v>
      </c>
      <c r="HD50" s="5" t="s">
        <v>146</v>
      </c>
      <c r="HE50" s="5" t="s">
        <v>147</v>
      </c>
      <c r="HF50" s="5" t="s">
        <v>148</v>
      </c>
      <c r="HG50" s="5" t="s">
        <v>155</v>
      </c>
      <c r="HH50" s="5" t="s">
        <v>153</v>
      </c>
      <c r="HI50" s="5" t="s">
        <v>150</v>
      </c>
      <c r="HJ50" s="5" t="s">
        <v>188</v>
      </c>
      <c r="HK50" s="5" t="s">
        <v>64</v>
      </c>
      <c r="HL50" s="5" t="s">
        <v>67</v>
      </c>
    </row>
    <row r="51" spans="17:220" ht="20.100000000000001" customHeight="1" x14ac:dyDescent="0.2">
      <c r="Q51" s="6">
        <v>1</v>
      </c>
      <c r="R51" s="2" t="s">
        <v>39</v>
      </c>
      <c r="S51" s="2" t="s">
        <v>4</v>
      </c>
      <c r="T51" s="3">
        <v>43830</v>
      </c>
      <c r="U51" s="35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2">
        <v>-1305.86806185565</v>
      </c>
      <c r="AI51" s="16">
        <v>1</v>
      </c>
      <c r="AJ51" s="2" t="s">
        <v>30</v>
      </c>
      <c r="AK51" s="55">
        <v>1</v>
      </c>
      <c r="AL51" s="56" t="s">
        <v>39</v>
      </c>
      <c r="AM51" s="2" t="s">
        <v>4</v>
      </c>
      <c r="AN51" s="3">
        <v>43861</v>
      </c>
      <c r="AO51" s="35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9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2">
        <f>AH51-AO51+BA51</f>
        <v>-1305.86806185565</v>
      </c>
      <c r="BC51" s="16">
        <v>1</v>
      </c>
      <c r="BD51" s="2" t="s">
        <v>30</v>
      </c>
      <c r="BE51" s="68">
        <v>1</v>
      </c>
      <c r="BF51" s="2" t="s">
        <v>39</v>
      </c>
      <c r="BG51" s="2" t="s">
        <v>4</v>
      </c>
      <c r="BH51" s="3">
        <v>43890</v>
      </c>
      <c r="BI51" s="35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3.0000000000200089E-2</v>
      </c>
      <c r="BQ51" s="13">
        <f>$V$38/$U$38*BP51</f>
        <v>7.5501413594450222E-3</v>
      </c>
      <c r="BR51" s="9">
        <f>BP51+BQ51</f>
        <v>3.7550141359645114E-2</v>
      </c>
      <c r="BS51" s="5">
        <f>BR51*2.9</f>
        <v>0.10889540994297082</v>
      </c>
      <c r="BT51" s="2">
        <f>$AD$11/$AA$11*BS51</f>
        <v>-1.0719671307193925E-2</v>
      </c>
      <c r="BU51" s="7">
        <f>BS51+BT51</f>
        <v>9.8175738635776902E-2</v>
      </c>
      <c r="BV51" s="15">
        <f>BB51-BI51+BU51</f>
        <v>-1305.7698861170143</v>
      </c>
      <c r="BW51" s="16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5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3.0000000000200089E-2</v>
      </c>
      <c r="CK51" s="11">
        <f>BQ51</f>
        <v>7.5501413594450222E-3</v>
      </c>
      <c r="CL51" s="11">
        <f>CJ51+CK51</f>
        <v>3.7550141359645114E-2</v>
      </c>
      <c r="CM51" s="5">
        <f>CL51*2.9*$CM$47</f>
        <v>8.1239432814597279E-2</v>
      </c>
      <c r="CN51" s="8">
        <f>$AD$12/$AA$12*CM51</f>
        <v>-1.0719671307193925E-2</v>
      </c>
      <c r="CO51" s="10">
        <f>CM51+CN51</f>
        <v>7.0519761507403356E-2</v>
      </c>
      <c r="CP51" s="81">
        <f>BV51-CC51+CO51</f>
        <v>-1305.6993663555068</v>
      </c>
      <c r="CQ51" s="16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5"/>
      <c r="DA51" s="88">
        <v>2269.8200000000002</v>
      </c>
      <c r="DB51" s="2"/>
      <c r="DC51" s="2"/>
      <c r="DD51" s="2"/>
      <c r="DE51" s="2"/>
      <c r="DF51" s="80">
        <f>DA51+DB51+DC51+DD51</f>
        <v>2269.8200000000002</v>
      </c>
      <c r="DG51" s="12">
        <f>DF51-CI51</f>
        <v>49.829999999999927</v>
      </c>
      <c r="DH51" s="13">
        <f>$V$40/$U$40*DG51</f>
        <v>4.8987290415499771</v>
      </c>
      <c r="DI51" s="9">
        <f>DG51+DH51</f>
        <v>54.728729041549904</v>
      </c>
      <c r="DJ51" s="8">
        <f>DI51*2.9</f>
        <v>158.71331422049471</v>
      </c>
      <c r="DK51" s="5">
        <f>DJ51-CM51</f>
        <v>158.63207478768012</v>
      </c>
      <c r="DL51" s="2">
        <f>$AD$13/$AA$13*DK51</f>
        <v>-19.675847345216734</v>
      </c>
      <c r="DM51" s="7">
        <f t="shared" ref="DM51:DM80" si="8">DK51+DL51</f>
        <v>138.95622744246339</v>
      </c>
      <c r="DN51" s="89">
        <f t="shared" ref="DN51:DN80" si="9">CP51-CZ51+DM51</f>
        <v>-1166.7431389130434</v>
      </c>
      <c r="DO51" s="16">
        <v>1</v>
      </c>
      <c r="DP51" s="2" t="s">
        <v>30</v>
      </c>
      <c r="DQ51" s="6">
        <v>1</v>
      </c>
      <c r="DR51" s="2" t="s">
        <v>39</v>
      </c>
      <c r="DS51" s="2" t="s">
        <v>4</v>
      </c>
      <c r="DT51" s="3">
        <v>43982</v>
      </c>
      <c r="DU51" s="10"/>
      <c r="DV51" s="2">
        <v>2306.17</v>
      </c>
      <c r="DW51" s="2"/>
      <c r="DX51" s="2"/>
      <c r="DY51" s="2"/>
      <c r="DZ51" s="2"/>
      <c r="EA51" s="11">
        <v>2306.17</v>
      </c>
      <c r="EB51" s="12">
        <f>EA51-DF51</f>
        <v>36.349999999999909</v>
      </c>
      <c r="EC51" s="13">
        <f>$V$41/$U$41*EB51</f>
        <v>4.6048046548768378</v>
      </c>
      <c r="ED51" s="9">
        <f>EB51+EC51</f>
        <v>40.954804654876746</v>
      </c>
      <c r="EE51" s="5">
        <f>ED51*2.9</f>
        <v>118.76893349914256</v>
      </c>
      <c r="EF51" s="2">
        <f>$AD$14/$AA$14*EE51</f>
        <v>-18.414304042948956</v>
      </c>
      <c r="EG51" s="7">
        <f>EE51+EF51</f>
        <v>100.35462945619361</v>
      </c>
      <c r="EH51" s="89">
        <f>DN51-DU51+EG51</f>
        <v>-1066.3885094568498</v>
      </c>
      <c r="EI51" s="16">
        <v>1</v>
      </c>
      <c r="EJ51" s="2" t="s">
        <v>30</v>
      </c>
      <c r="EK51" s="6">
        <v>1</v>
      </c>
      <c r="EL51" s="2" t="s">
        <v>39</v>
      </c>
      <c r="EM51" s="2" t="s">
        <v>4</v>
      </c>
      <c r="EN51" s="3">
        <v>44013</v>
      </c>
      <c r="EO51" s="10"/>
      <c r="EP51" s="2">
        <v>2349.0700000000002</v>
      </c>
      <c r="EQ51" s="2"/>
      <c r="ER51" s="2"/>
      <c r="ES51" s="2"/>
      <c r="ET51" s="2"/>
      <c r="EU51" s="11">
        <v>2349.0700000000002</v>
      </c>
      <c r="EV51" s="12">
        <f>EU51-EA51</f>
        <v>42.900000000000091</v>
      </c>
      <c r="EW51" s="13">
        <f>$V$42/$U$42*EV51</f>
        <v>2.8235566318992906</v>
      </c>
      <c r="EX51" s="9">
        <f>EV51+EW51</f>
        <v>45.723556631899385</v>
      </c>
      <c r="EY51" s="5">
        <f>EX51*2.9</f>
        <v>132.59831423250822</v>
      </c>
      <c r="EZ51" s="2">
        <f>$AD$15/$AA$15*EY51</f>
        <v>-22.842726834019732</v>
      </c>
      <c r="FA51" s="7">
        <f>EY51+EZ51</f>
        <v>109.75558739848849</v>
      </c>
      <c r="FB51" s="32">
        <f>EH51-EO51+EY51+EZ51</f>
        <v>-956.63292205836126</v>
      </c>
      <c r="FC51" s="16">
        <v>1</v>
      </c>
      <c r="FD51" s="2" t="s">
        <v>30</v>
      </c>
      <c r="FE51" s="6">
        <v>1</v>
      </c>
      <c r="FF51" s="2" t="s">
        <v>39</v>
      </c>
      <c r="FG51" s="2" t="s">
        <v>4</v>
      </c>
      <c r="FH51" s="3">
        <v>44013</v>
      </c>
      <c r="FI51" s="10"/>
      <c r="FJ51" s="2">
        <v>2375.89</v>
      </c>
      <c r="FK51" s="2"/>
      <c r="FL51" s="2"/>
      <c r="FM51" s="2"/>
      <c r="FN51" s="2"/>
      <c r="FO51" s="11">
        <v>2375.89</v>
      </c>
      <c r="FP51" s="12">
        <f>FO51-EU51</f>
        <v>26.819999999999709</v>
      </c>
      <c r="FQ51" s="13">
        <f>$V$43/$U$43*FP51</f>
        <v>3.2296279551042577</v>
      </c>
      <c r="FR51" s="14">
        <f>FP51+FQ51</f>
        <v>30.049627955103965</v>
      </c>
      <c r="FS51" s="5">
        <f>FR51*3.05</f>
        <v>91.651365263067092</v>
      </c>
      <c r="FT51" s="2">
        <f>$AD$16/$AA$16*FS51</f>
        <v>-16.770343836708754</v>
      </c>
      <c r="FU51" s="7">
        <f>FS51+FT51</f>
        <v>74.88102142635833</v>
      </c>
      <c r="FV51" s="32">
        <f>FB51-FI51+FU51</f>
        <v>-881.75190063200296</v>
      </c>
      <c r="FW51" s="16">
        <v>1</v>
      </c>
      <c r="FX51" s="2" t="s">
        <v>30</v>
      </c>
      <c r="FY51" s="6">
        <v>1</v>
      </c>
      <c r="FZ51" s="2" t="s">
        <v>39</v>
      </c>
      <c r="GA51" s="2" t="s">
        <v>4</v>
      </c>
      <c r="GB51" s="3">
        <v>44081</v>
      </c>
      <c r="GC51" s="10"/>
      <c r="GD51" s="2">
        <v>2403.58</v>
      </c>
      <c r="GE51" s="2"/>
      <c r="GF51" s="2"/>
      <c r="GG51" s="2"/>
      <c r="GH51" s="2"/>
      <c r="GI51" s="11">
        <v>2403.58</v>
      </c>
      <c r="GJ51" s="12">
        <f>GI51-FO51</f>
        <v>27.690000000000055</v>
      </c>
      <c r="GK51" s="13">
        <f>$V$44/$U$44*GJ51</f>
        <v>-1.4316010032006263</v>
      </c>
      <c r="GL51" s="14">
        <f>GJ51+GK51</f>
        <v>26.258398996799428</v>
      </c>
      <c r="GM51" s="5">
        <f>GL51*3.05</f>
        <v>80.088116940238251</v>
      </c>
      <c r="GN51" s="2">
        <f>$AD$17/$AA$17*GM51</f>
        <v>-13.111924235901816</v>
      </c>
      <c r="GO51" s="7">
        <f>GM51+GN51</f>
        <v>66.976192704336441</v>
      </c>
      <c r="GP51" s="15">
        <f>FV51-GC51+GO51</f>
        <v>-814.77570792766653</v>
      </c>
      <c r="GQ51" s="16">
        <v>1</v>
      </c>
      <c r="GR51" s="2" t="s">
        <v>30</v>
      </c>
      <c r="GS51" s="16">
        <v>1</v>
      </c>
      <c r="GT51" s="2" t="s">
        <v>39</v>
      </c>
      <c r="GU51" s="2" t="s">
        <v>4</v>
      </c>
      <c r="GV51" s="3">
        <v>44104</v>
      </c>
      <c r="GW51" s="2">
        <v>2417.14</v>
      </c>
      <c r="GX51" s="2"/>
      <c r="GY51" s="2"/>
      <c r="GZ51" s="2"/>
      <c r="HA51" s="2"/>
      <c r="HB51" s="2"/>
      <c r="HC51" s="11">
        <v>2417.14</v>
      </c>
      <c r="HD51" s="12">
        <f>HC51-GI51</f>
        <v>13.559999999999945</v>
      </c>
      <c r="HE51" s="13">
        <f>$V$45/$U$45*HD51</f>
        <v>5.0482325876598075</v>
      </c>
      <c r="HF51" s="14">
        <f>HD51+HE51</f>
        <v>18.608232587659753</v>
      </c>
      <c r="HG51" s="5">
        <f>HF51*3.05</f>
        <v>56.755109392362243</v>
      </c>
      <c r="HH51" s="2">
        <f>$AD$18/$AA$18*HG51</f>
        <v>-12.096643420352983</v>
      </c>
      <c r="HI51" s="7">
        <f>HG51+HH51</f>
        <v>44.65846597200926</v>
      </c>
      <c r="HJ51" s="32">
        <f>GP51-GX51+HI51</f>
        <v>-770.11724195565728</v>
      </c>
      <c r="HK51" s="16">
        <v>1</v>
      </c>
      <c r="HL51" s="2" t="s">
        <v>30</v>
      </c>
    </row>
    <row r="52" spans="17:220" ht="20.100000000000001" customHeight="1" x14ac:dyDescent="0.2">
      <c r="Q52" s="6">
        <v>2</v>
      </c>
      <c r="R52" s="2" t="s">
        <v>40</v>
      </c>
      <c r="S52" s="2" t="s">
        <v>93</v>
      </c>
      <c r="T52" s="3">
        <v>43830</v>
      </c>
      <c r="U52" s="35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51.963599999999893</v>
      </c>
      <c r="AD52" s="9">
        <v>484.99359999999871</v>
      </c>
      <c r="AE52" s="5">
        <v>1406.4814399999962</v>
      </c>
      <c r="AF52" s="2">
        <v>-143.07018258133209</v>
      </c>
      <c r="AG52" s="7">
        <v>1263.411257418664</v>
      </c>
      <c r="AH52" s="32">
        <v>221.17680957021071</v>
      </c>
      <c r="AI52" s="16">
        <v>2</v>
      </c>
      <c r="AJ52" s="2" t="s">
        <v>30</v>
      </c>
      <c r="AK52" s="55">
        <v>2</v>
      </c>
      <c r="AL52" s="56" t="s">
        <v>40</v>
      </c>
      <c r="AM52" s="2" t="s">
        <v>93</v>
      </c>
      <c r="AN52" s="3">
        <v>43861</v>
      </c>
      <c r="AO52" s="35"/>
      <c r="AP52" s="8">
        <v>2732.98</v>
      </c>
      <c r="AQ52" s="8"/>
      <c r="AR52" s="2">
        <v>10906.67</v>
      </c>
      <c r="AS52" s="2"/>
      <c r="AT52" s="2">
        <v>6694.61</v>
      </c>
      <c r="AU52" s="11">
        <f t="shared" ref="AU52:AU80" si="10">AP52+AQ52+AR52+AS52</f>
        <v>13639.65</v>
      </c>
      <c r="AV52" s="59">
        <f t="shared" ref="AV52:AV80" si="11">AU52-AA52</f>
        <v>395.84000000000015</v>
      </c>
      <c r="AW52" s="13">
        <f t="shared" ref="AW52:AW80" si="12">$V$37/$U$37*AV52</f>
        <v>47.500800000000041</v>
      </c>
      <c r="AX52" s="9">
        <f t="shared" ref="AX52:AX80" si="13">AV52+AW52</f>
        <v>443.34080000000017</v>
      </c>
      <c r="AY52" s="5">
        <f t="shared" ref="AY52:AY80" si="14">AX52*2.9</f>
        <v>1285.6883200000004</v>
      </c>
      <c r="AZ52" s="8">
        <f t="shared" ref="AZ52:AZ80" si="15">$AD$9/$AA$9*AY52</f>
        <v>-137.19890151186704</v>
      </c>
      <c r="BA52" s="7">
        <f t="shared" ref="BA52:BA80" si="16">AY52+AZ52</f>
        <v>1148.4894184881334</v>
      </c>
      <c r="BB52" s="32">
        <f t="shared" ref="BB52:BB80" si="17">AH52-AO52+BA52</f>
        <v>1369.6662280583441</v>
      </c>
      <c r="BC52" s="16">
        <v>2</v>
      </c>
      <c r="BD52" s="2" t="s">
        <v>30</v>
      </c>
      <c r="BE52" s="68">
        <v>2</v>
      </c>
      <c r="BF52" s="2" t="s">
        <v>40</v>
      </c>
      <c r="BG52" s="2" t="s">
        <v>93</v>
      </c>
      <c r="BH52" s="3">
        <v>43890</v>
      </c>
      <c r="BI52" s="35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t="shared" ref="BP52:BP80" si="18">BO52-AU52</f>
        <v>418.01000000000022</v>
      </c>
      <c r="BQ52" s="13">
        <f t="shared" ref="BQ52:BQ80" si="19">$V$38/$U$38*BP52</f>
        <v>105.20115298801886</v>
      </c>
      <c r="BR52" s="9">
        <f t="shared" ref="BR52:BR80" si="20">BP52+BQ52</f>
        <v>523.21115298801908</v>
      </c>
      <c r="BS52" s="5">
        <f t="shared" ref="BS52:BS80" si="21">BR52*2.9</f>
        <v>1517.3123436652552</v>
      </c>
      <c r="BT52" s="2">
        <f t="shared" ref="BT52:BT80" si="22">$AD$11/$AA$11*BS52</f>
        <v>-149.36432676967493</v>
      </c>
      <c r="BU52" s="7">
        <f t="shared" ref="BU52:BU80" si="23">BS52+BT52</f>
        <v>1367.9480168955802</v>
      </c>
      <c r="BV52" s="15">
        <f t="shared" ref="BV52:BV80" si="24">BB52-BI52+BU52</f>
        <v>2737.6142449539243</v>
      </c>
      <c r="BW52" s="16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5"/>
      <c r="CD52" s="2">
        <v>3150.99</v>
      </c>
      <c r="CE52" s="2"/>
      <c r="CF52" s="2">
        <v>10906.67</v>
      </c>
      <c r="CG52" s="2"/>
      <c r="CH52" s="2">
        <v>6694.61</v>
      </c>
      <c r="CI52" s="11">
        <f t="shared" ref="CI52:CK80" si="25">BO52</f>
        <v>14057.66</v>
      </c>
      <c r="CJ52" s="11">
        <f t="shared" si="25"/>
        <v>418.01000000000022</v>
      </c>
      <c r="CK52" s="11">
        <f t="shared" si="25"/>
        <v>105.20115298801886</v>
      </c>
      <c r="CL52" s="11">
        <f t="shared" ref="CL52:CL80" si="26">CJ52+CK52</f>
        <v>523.21115298801908</v>
      </c>
      <c r="CM52" s="5">
        <f t="shared" ref="CM52:CM80" si="27">CL52*2.9*$CM$47</f>
        <v>1131.9631770201111</v>
      </c>
      <c r="CN52" s="8">
        <f t="shared" ref="CN52:CN80" si="28">$AD$12/$AA$12*CM52</f>
        <v>-149.36432676967496</v>
      </c>
      <c r="CO52" s="10">
        <f t="shared" ref="CO52:CO80" si="29">CM52+CN52</f>
        <v>982.59885025043604</v>
      </c>
      <c r="CP52" s="81">
        <f t="shared" ref="CP52:CP80" si="30">BV52-CC52+CO52</f>
        <v>3720.2130952043603</v>
      </c>
      <c r="CQ52" s="16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5">
        <v>5000</v>
      </c>
      <c r="DA52" s="88">
        <v>4144.1499999999996</v>
      </c>
      <c r="DB52" s="2"/>
      <c r="DC52" s="2">
        <v>10906.67</v>
      </c>
      <c r="DD52" s="2"/>
      <c r="DE52" s="2">
        <v>6694.61</v>
      </c>
      <c r="DF52" s="80">
        <f t="shared" ref="DF52:DF80" si="31">DA52+DB52+DC52+DD52</f>
        <v>15050.82</v>
      </c>
      <c r="DG52" s="12">
        <f t="shared" ref="DG52:DG80" si="32">DF52-CI52</f>
        <v>993.15999999999985</v>
      </c>
      <c r="DH52" s="13">
        <f t="shared" ref="DH52:DH80" si="33">$V$40/$U$40*DG52</f>
        <v>97.636398452855346</v>
      </c>
      <c r="DI52" s="9">
        <f t="shared" ref="DI52:DI80" si="34">DG52+DH52</f>
        <v>1090.7963984528551</v>
      </c>
      <c r="DJ52" s="8">
        <f t="shared" ref="DJ52:DJ80" si="35">DI52*2.9</f>
        <v>3163.3095555132795</v>
      </c>
      <c r="DK52" s="5">
        <f t="shared" ref="DK52:DK80" si="36">DJ52-CM52</f>
        <v>2031.3463784931685</v>
      </c>
      <c r="DL52" s="2">
        <f t="shared" ref="DL52:DL80" si="37">$AD$13/$AA$13*DK52</f>
        <v>-251.95699735999744</v>
      </c>
      <c r="DM52" s="7">
        <f t="shared" si="8"/>
        <v>1779.3893811331709</v>
      </c>
      <c r="DN52" s="89">
        <f t="shared" si="9"/>
        <v>499.60247633753124</v>
      </c>
      <c r="DO52" s="16">
        <v>2</v>
      </c>
      <c r="DP52" s="2" t="s">
        <v>30</v>
      </c>
      <c r="DQ52" s="6">
        <v>2</v>
      </c>
      <c r="DR52" s="2" t="s">
        <v>40</v>
      </c>
      <c r="DS52" s="2" t="s">
        <v>93</v>
      </c>
      <c r="DT52" s="3">
        <v>43982</v>
      </c>
      <c r="DU52" s="10"/>
      <c r="DV52" s="2">
        <v>4610.4399999999996</v>
      </c>
      <c r="DW52" s="2"/>
      <c r="DX52" s="2">
        <v>10906.67</v>
      </c>
      <c r="DY52" s="2"/>
      <c r="DZ52" s="2">
        <v>6694.61</v>
      </c>
      <c r="EA52" s="11">
        <v>15517.11</v>
      </c>
      <c r="EB52" s="12">
        <f t="shared" ref="EB52:EB80" si="38">EA52-DF52</f>
        <v>466.29000000000087</v>
      </c>
      <c r="EC52" s="13">
        <f t="shared" ref="EC52:EC80" si="39">$V$41/$U$41*EB52</f>
        <v>59.069446011623938</v>
      </c>
      <c r="ED52" s="9">
        <f t="shared" ref="ED52:ED80" si="40">EB52+EC52</f>
        <v>525.35944601162487</v>
      </c>
      <c r="EE52" s="5">
        <f t="shared" ref="EE52:EE80" si="41">ED52*2.9</f>
        <v>1523.542393433712</v>
      </c>
      <c r="EF52" s="2">
        <f t="shared" ref="EF52:EF80" si="42">$AD$14/$AA$14*EE52</f>
        <v>-236.21474091297679</v>
      </c>
      <c r="EG52" s="7">
        <f t="shared" ref="EG52:EG80" si="43">EE52+EF52</f>
        <v>1287.3276525207352</v>
      </c>
      <c r="EH52" s="89">
        <f t="shared" ref="EH52:EH80" si="44">DN52-DU52+EG52</f>
        <v>1786.9301288582665</v>
      </c>
      <c r="EI52" s="16">
        <v>2</v>
      </c>
      <c r="EJ52" s="2" t="s">
        <v>30</v>
      </c>
      <c r="EK52" s="6">
        <v>2</v>
      </c>
      <c r="EL52" s="2" t="s">
        <v>40</v>
      </c>
      <c r="EM52" s="2" t="s">
        <v>93</v>
      </c>
      <c r="EN52" s="3">
        <v>44013</v>
      </c>
      <c r="EO52" s="10">
        <v>2000</v>
      </c>
      <c r="EP52" s="2">
        <v>5063.1000000000004</v>
      </c>
      <c r="EQ52" s="2"/>
      <c r="ER52" s="2">
        <v>10906.67</v>
      </c>
      <c r="ES52" s="2"/>
      <c r="ET52" s="2">
        <v>6694.61</v>
      </c>
      <c r="EU52" s="11">
        <v>15969.77</v>
      </c>
      <c r="EV52" s="12">
        <f t="shared" ref="EV52:EV80" si="45">EU52-EA52</f>
        <v>452.65999999999985</v>
      </c>
      <c r="EW52" s="13">
        <f t="shared" ref="EW52:EW80" si="46">$V$42/$U$42*EV52</f>
        <v>29.792800582646382</v>
      </c>
      <c r="EX52" s="9">
        <f t="shared" ref="EX52:EX80" si="47">EV52+EW52</f>
        <v>482.45280058264626</v>
      </c>
      <c r="EY52" s="5">
        <f t="shared" ref="EY52:EY80" si="48">EX52*2.9</f>
        <v>1399.113121689674</v>
      </c>
      <c r="EZ52" s="2">
        <f t="shared" ref="EZ52:EZ80" si="49">$AD$15/$AA$15*EY52</f>
        <v>-241.02537829108033</v>
      </c>
      <c r="FA52" s="7">
        <f t="shared" ref="FA52:FA80" si="50">EY52+EZ52</f>
        <v>1158.0877433985936</v>
      </c>
      <c r="FB52" s="32">
        <f t="shared" ref="FB52:FB80" si="51">EH52-EO52+EY52+EZ52</f>
        <v>945.01787225686019</v>
      </c>
      <c r="FC52" s="16">
        <v>2</v>
      </c>
      <c r="FD52" s="2" t="s">
        <v>30</v>
      </c>
      <c r="FE52" s="6">
        <v>2</v>
      </c>
      <c r="FF52" s="2" t="s">
        <v>40</v>
      </c>
      <c r="FG52" s="2" t="s">
        <v>93</v>
      </c>
      <c r="FH52" s="3">
        <v>44013</v>
      </c>
      <c r="FI52" s="10">
        <v>1000</v>
      </c>
      <c r="FJ52" s="2">
        <v>5528.03</v>
      </c>
      <c r="FK52" s="2"/>
      <c r="FL52" s="2">
        <v>10906.67</v>
      </c>
      <c r="FM52" s="2"/>
      <c r="FN52" s="2">
        <v>6694.61</v>
      </c>
      <c r="FO52" s="11">
        <v>16434.7</v>
      </c>
      <c r="FP52" s="12">
        <f t="shared" ref="FP52:FP80" si="52">FO52-EU52</f>
        <v>464.93000000000029</v>
      </c>
      <c r="FQ52" s="13">
        <f t="shared" ref="FQ52:FQ80" si="53">$V$43/$U$43*FP52</f>
        <v>55.986238820530943</v>
      </c>
      <c r="FR52" s="14">
        <f t="shared" ref="FR52:FR80" si="54">FP52+FQ52</f>
        <v>520.91623882053125</v>
      </c>
      <c r="FS52" s="5">
        <f t="shared" ref="FS52:FS80" si="55">FR52*3.05</f>
        <v>1588.7945284026202</v>
      </c>
      <c r="FT52" s="2">
        <f t="shared" ref="FT52:FT80" si="56">$AD$16/$AA$16*FS52</f>
        <v>-290.7172244593994</v>
      </c>
      <c r="FU52" s="7">
        <f t="shared" ref="FU52:FU80" si="57">FS52+FT52</f>
        <v>1298.0773039432208</v>
      </c>
      <c r="FV52" s="32">
        <f t="shared" ref="FV52:FV80" si="58">FB52-FI52+FU52</f>
        <v>1243.0951762000809</v>
      </c>
      <c r="FW52" s="16">
        <v>2</v>
      </c>
      <c r="FX52" s="2" t="s">
        <v>30</v>
      </c>
      <c r="FY52" s="93">
        <v>2</v>
      </c>
      <c r="FZ52" s="94" t="s">
        <v>168</v>
      </c>
      <c r="GA52" s="94" t="s">
        <v>93</v>
      </c>
      <c r="GB52" s="95">
        <v>44081</v>
      </c>
      <c r="GC52" s="96">
        <v>1250</v>
      </c>
      <c r="GD52" s="94">
        <v>6185.64</v>
      </c>
      <c r="GE52" s="94"/>
      <c r="GF52" s="94">
        <v>10296.25</v>
      </c>
      <c r="GG52" s="94"/>
      <c r="GH52" s="94">
        <v>6694.61</v>
      </c>
      <c r="GI52" s="97">
        <v>16481.89</v>
      </c>
      <c r="GJ52" s="98">
        <f t="shared" ref="GJ52:GJ83" si="59">GI52-FO52</f>
        <v>47.18999999999869</v>
      </c>
      <c r="GK52" s="99">
        <f t="shared" ref="GK52:GK83" si="60">$V$44/$U$44*GJ52</f>
        <v>-2.4397707237643753</v>
      </c>
      <c r="GL52" s="100">
        <f t="shared" ref="GL52:GL83" si="61">GJ52+GK52</f>
        <v>44.750229276234315</v>
      </c>
      <c r="GM52" s="101">
        <f t="shared" ref="GM52:GM83" si="62">GL52*3.05</f>
        <v>136.48819929251465</v>
      </c>
      <c r="GN52" s="94">
        <f t="shared" ref="GN52:GN83" si="63">$AD$17/$AA$17*GM52</f>
        <v>-22.345673697803839</v>
      </c>
      <c r="GO52" s="102">
        <f t="shared" ref="GO52:GO83" si="64">GM52+GN52</f>
        <v>114.1425255947108</v>
      </c>
      <c r="GP52" s="103">
        <f t="shared" ref="GP52:GP83" si="65">FV52-GC52+GO52</f>
        <v>107.23770179479172</v>
      </c>
      <c r="GQ52" s="104">
        <v>2</v>
      </c>
      <c r="GR52" s="94" t="s">
        <v>30</v>
      </c>
      <c r="GS52" s="105"/>
      <c r="GT52" s="12" t="s">
        <v>172</v>
      </c>
      <c r="GU52" s="12" t="s">
        <v>93</v>
      </c>
      <c r="GV52" s="79">
        <v>44104</v>
      </c>
      <c r="GW52" s="12">
        <v>6185.64</v>
      </c>
      <c r="GX52" s="12">
        <v>110</v>
      </c>
      <c r="GY52" s="12"/>
      <c r="GZ52" s="12">
        <v>10296.25</v>
      </c>
      <c r="HA52" s="12"/>
      <c r="HB52" s="12">
        <v>6694.61</v>
      </c>
      <c r="HC52" s="12">
        <v>16481.89</v>
      </c>
      <c r="HD52" s="12">
        <f t="shared" ref="HD52:HD88" si="66">HC52-GI52</f>
        <v>0</v>
      </c>
      <c r="HE52" s="13">
        <f t="shared" ref="HE52:HE88" si="67">$V$45/$U$45*HD52</f>
        <v>0</v>
      </c>
      <c r="HF52" s="14">
        <f t="shared" ref="HF52:HF88" si="68">HD52+HE52</f>
        <v>0</v>
      </c>
      <c r="HG52" s="5">
        <f t="shared" ref="HG52:HG88" si="69">HF52*3.05</f>
        <v>0</v>
      </c>
      <c r="HH52" s="2">
        <f t="shared" ref="HH52:HH88" si="70">$AD$18/$AA$18*HG52</f>
        <v>0</v>
      </c>
      <c r="HI52" s="7">
        <f t="shared" ref="HI52:HI88" si="71">HG52+HH52</f>
        <v>0</v>
      </c>
      <c r="HJ52" s="32">
        <f t="shared" ref="HJ52:HJ88" si="72">GP52-GX52+HI52</f>
        <v>-2.7622982052082818</v>
      </c>
      <c r="HK52" s="105">
        <v>2</v>
      </c>
      <c r="HL52" s="12" t="s">
        <v>30</v>
      </c>
    </row>
    <row r="53" spans="17:220" ht="20.100000000000001" customHeight="1" x14ac:dyDescent="0.2">
      <c r="Q53" s="6">
        <v>3</v>
      </c>
      <c r="R53" s="2" t="s">
        <v>41</v>
      </c>
      <c r="S53" s="2" t="s">
        <v>16</v>
      </c>
      <c r="T53" s="3">
        <v>43830</v>
      </c>
      <c r="U53" s="35"/>
      <c r="V53" s="2">
        <v>18.170000000000002</v>
      </c>
      <c r="W53" s="2"/>
      <c r="X53" s="2"/>
      <c r="Y53" s="2"/>
      <c r="Z53" s="2"/>
      <c r="AA53" s="11">
        <v>18.170000000000002</v>
      </c>
      <c r="AB53" s="12">
        <v>1.0000000000001563E-2</v>
      </c>
      <c r="AC53" s="13">
        <v>1.2000000000001883E-3</v>
      </c>
      <c r="AD53" s="9">
        <v>1.1200000000001752E-2</v>
      </c>
      <c r="AE53" s="5">
        <v>3.2480000000005081E-2</v>
      </c>
      <c r="AF53" s="2">
        <v>-3.3039323506767397E-3</v>
      </c>
      <c r="AG53" s="7">
        <v>2.9176067649328341E-2</v>
      </c>
      <c r="AH53" s="32">
        <v>-17.06215296743186</v>
      </c>
      <c r="AI53" s="16">
        <v>1</v>
      </c>
      <c r="AJ53" s="2" t="s">
        <v>30</v>
      </c>
      <c r="AK53" s="55">
        <v>3</v>
      </c>
      <c r="AL53" s="56" t="s">
        <v>41</v>
      </c>
      <c r="AM53" s="2" t="s">
        <v>16</v>
      </c>
      <c r="AN53" s="3">
        <v>43861</v>
      </c>
      <c r="AO53" s="35"/>
      <c r="AP53" s="8">
        <v>18.190000000000001</v>
      </c>
      <c r="AQ53" s="8"/>
      <c r="AR53" s="2"/>
      <c r="AS53" s="2"/>
      <c r="AT53" s="2"/>
      <c r="AU53" s="11">
        <f t="shared" si="10"/>
        <v>18.190000000000001</v>
      </c>
      <c r="AV53" s="59">
        <f t="shared" si="11"/>
        <v>1.9999999999999574E-2</v>
      </c>
      <c r="AW53" s="13">
        <f t="shared" si="12"/>
        <v>2.3999999999999499E-3</v>
      </c>
      <c r="AX53" s="9">
        <f t="shared" si="13"/>
        <v>2.2399999999999524E-2</v>
      </c>
      <c r="AY53" s="5">
        <f t="shared" si="14"/>
        <v>6.4959999999998616E-2</v>
      </c>
      <c r="AZ53" s="8">
        <f t="shared" si="15"/>
        <v>-6.9320382736390504E-3</v>
      </c>
      <c r="BA53" s="7">
        <f t="shared" si="16"/>
        <v>5.8027961726359566E-2</v>
      </c>
      <c r="BB53" s="32">
        <f t="shared" si="17"/>
        <v>-17.0041250057055</v>
      </c>
      <c r="BC53" s="16">
        <v>1</v>
      </c>
      <c r="BD53" s="2" t="s">
        <v>30</v>
      </c>
      <c r="BE53" s="68">
        <v>3</v>
      </c>
      <c r="BF53" s="2" t="s">
        <v>41</v>
      </c>
      <c r="BG53" s="2" t="s">
        <v>16</v>
      </c>
      <c r="BH53" s="3">
        <v>43890</v>
      </c>
      <c r="BI53" s="35"/>
      <c r="BJ53" s="2">
        <v>18.2</v>
      </c>
      <c r="BK53" s="2"/>
      <c r="BL53" s="2"/>
      <c r="BM53" s="2"/>
      <c r="BN53" s="2"/>
      <c r="BO53" s="11">
        <v>18.2</v>
      </c>
      <c r="BP53" s="12">
        <f t="shared" si="18"/>
        <v>9.9999999999980105E-3</v>
      </c>
      <c r="BQ53" s="13">
        <f t="shared" si="19"/>
        <v>2.5167137864643878E-3</v>
      </c>
      <c r="BR53" s="9">
        <f t="shared" si="20"/>
        <v>1.2516713786462397E-2</v>
      </c>
      <c r="BS53" s="5">
        <f t="shared" si="21"/>
        <v>3.6298469980740954E-2</v>
      </c>
      <c r="BT53" s="2">
        <f t="shared" si="22"/>
        <v>-3.5732237690400985E-3</v>
      </c>
      <c r="BU53" s="7">
        <f t="shared" si="23"/>
        <v>3.2725246211700858E-2</v>
      </c>
      <c r="BV53" s="15">
        <f t="shared" si="24"/>
        <v>-16.971399759493799</v>
      </c>
      <c r="BW53" s="16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5"/>
      <c r="CD53" s="2">
        <v>18.2</v>
      </c>
      <c r="CE53" s="2"/>
      <c r="CF53" s="2"/>
      <c r="CG53" s="2"/>
      <c r="CH53" s="2"/>
      <c r="CI53" s="11">
        <f t="shared" si="25"/>
        <v>18.2</v>
      </c>
      <c r="CJ53" s="11">
        <f t="shared" si="25"/>
        <v>9.9999999999980105E-3</v>
      </c>
      <c r="CK53" s="11">
        <f t="shared" si="25"/>
        <v>2.5167137864643878E-3</v>
      </c>
      <c r="CL53" s="11">
        <f t="shared" si="26"/>
        <v>1.2516713786462397E-2</v>
      </c>
      <c r="CM53" s="5">
        <f t="shared" si="27"/>
        <v>2.7079810938013094E-2</v>
      </c>
      <c r="CN53" s="8">
        <f t="shared" si="28"/>
        <v>-3.5732237690400985E-3</v>
      </c>
      <c r="CO53" s="10">
        <f t="shared" si="29"/>
        <v>2.3506587168972994E-2</v>
      </c>
      <c r="CP53" s="81">
        <f t="shared" si="30"/>
        <v>-16.947893172324825</v>
      </c>
      <c r="CQ53" s="16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5"/>
      <c r="DA53" s="88">
        <v>18.21</v>
      </c>
      <c r="DB53" s="2"/>
      <c r="DC53" s="2"/>
      <c r="DD53" s="2"/>
      <c r="DE53" s="2"/>
      <c r="DF53" s="80">
        <f t="shared" si="31"/>
        <v>18.21</v>
      </c>
      <c r="DG53" s="12">
        <f t="shared" si="32"/>
        <v>1.0000000000001563E-2</v>
      </c>
      <c r="DH53" s="13">
        <f t="shared" si="33"/>
        <v>9.8308830855925152E-4</v>
      </c>
      <c r="DI53" s="9">
        <f t="shared" si="34"/>
        <v>1.0983088308560814E-2</v>
      </c>
      <c r="DJ53" s="8">
        <f t="shared" si="35"/>
        <v>3.1850956094826362E-2</v>
      </c>
      <c r="DK53" s="5">
        <f t="shared" si="36"/>
        <v>4.7711451568132682E-3</v>
      </c>
      <c r="DL53" s="2">
        <f t="shared" si="37"/>
        <v>-5.917865216916318E-4</v>
      </c>
      <c r="DM53" s="7">
        <f t="shared" si="8"/>
        <v>4.179358635121636E-3</v>
      </c>
      <c r="DN53" s="89">
        <f t="shared" si="9"/>
        <v>-16.943713813689705</v>
      </c>
      <c r="DO53" s="16">
        <v>1</v>
      </c>
      <c r="DP53" s="2" t="s">
        <v>30</v>
      </c>
      <c r="DQ53" s="6">
        <v>3</v>
      </c>
      <c r="DR53" s="2" t="s">
        <v>41</v>
      </c>
      <c r="DS53" s="2" t="s">
        <v>16</v>
      </c>
      <c r="DT53" s="3">
        <v>43982</v>
      </c>
      <c r="DU53" s="10"/>
      <c r="DV53" s="2">
        <v>18.38</v>
      </c>
      <c r="DW53" s="2"/>
      <c r="DX53" s="2"/>
      <c r="DY53" s="2"/>
      <c r="DZ53" s="2"/>
      <c r="EA53" s="11">
        <v>18.38</v>
      </c>
      <c r="EB53" s="12">
        <f t="shared" si="38"/>
        <v>0.16999999999999815</v>
      </c>
      <c r="EC53" s="13">
        <f t="shared" si="39"/>
        <v>2.1535537588144592E-2</v>
      </c>
      <c r="ED53" s="9">
        <f t="shared" si="40"/>
        <v>0.19153553758814273</v>
      </c>
      <c r="EE53" s="5">
        <f t="shared" si="41"/>
        <v>0.55545305900561392</v>
      </c>
      <c r="EF53" s="2">
        <f t="shared" si="42"/>
        <v>-8.6119166088068674E-2</v>
      </c>
      <c r="EG53" s="7">
        <f t="shared" si="43"/>
        <v>0.46933389291754524</v>
      </c>
      <c r="EH53" s="89">
        <f t="shared" si="44"/>
        <v>-16.474379920772158</v>
      </c>
      <c r="EI53" s="16">
        <v>1</v>
      </c>
      <c r="EJ53" s="2" t="s">
        <v>30</v>
      </c>
      <c r="EK53" s="6">
        <v>3</v>
      </c>
      <c r="EL53" s="2" t="s">
        <v>41</v>
      </c>
      <c r="EM53" s="2" t="s">
        <v>16</v>
      </c>
      <c r="EN53" s="3">
        <v>44013</v>
      </c>
      <c r="EO53" s="10"/>
      <c r="EP53" s="2">
        <v>18.54</v>
      </c>
      <c r="EQ53" s="2"/>
      <c r="ER53" s="2"/>
      <c r="ES53" s="2"/>
      <c r="ET53" s="2"/>
      <c r="EU53" s="11">
        <v>18.54</v>
      </c>
      <c r="EV53" s="12">
        <f t="shared" si="45"/>
        <v>0.16000000000000014</v>
      </c>
      <c r="EW53" s="13">
        <f t="shared" si="46"/>
        <v>1.0530747345078926E-2</v>
      </c>
      <c r="EX53" s="9">
        <f t="shared" si="47"/>
        <v>0.17053074734507906</v>
      </c>
      <c r="EY53" s="5">
        <f t="shared" si="48"/>
        <v>0.49453916730072928</v>
      </c>
      <c r="EZ53" s="2">
        <f t="shared" si="49"/>
        <v>-8.5194319194479076E-2</v>
      </c>
      <c r="FA53" s="7">
        <f t="shared" si="50"/>
        <v>0.40934484810625021</v>
      </c>
      <c r="FB53" s="32">
        <f t="shared" si="51"/>
        <v>-16.065035072665907</v>
      </c>
      <c r="FC53" s="16">
        <v>1</v>
      </c>
      <c r="FD53" s="2" t="s">
        <v>30</v>
      </c>
      <c r="FE53" s="6">
        <v>3</v>
      </c>
      <c r="FF53" s="2" t="s">
        <v>41</v>
      </c>
      <c r="FG53" s="2" t="s">
        <v>16</v>
      </c>
      <c r="FH53" s="3">
        <v>44013</v>
      </c>
      <c r="FI53" s="10"/>
      <c r="FJ53" s="2">
        <v>18.54</v>
      </c>
      <c r="FK53" s="2"/>
      <c r="FL53" s="2"/>
      <c r="FM53" s="2"/>
      <c r="FN53" s="2"/>
      <c r="FO53" s="11">
        <v>18.54</v>
      </c>
      <c r="FP53" s="12">
        <f t="shared" si="52"/>
        <v>0</v>
      </c>
      <c r="FQ53" s="13">
        <f t="shared" si="53"/>
        <v>0</v>
      </c>
      <c r="FR53" s="14">
        <f t="shared" si="54"/>
        <v>0</v>
      </c>
      <c r="FS53" s="5">
        <f t="shared" si="55"/>
        <v>0</v>
      </c>
      <c r="FT53" s="2">
        <f t="shared" si="56"/>
        <v>0</v>
      </c>
      <c r="FU53" s="7">
        <f t="shared" si="57"/>
        <v>0</v>
      </c>
      <c r="FV53" s="32">
        <f t="shared" si="58"/>
        <v>-16.065035072665907</v>
      </c>
      <c r="FW53" s="16">
        <v>1</v>
      </c>
      <c r="FX53" s="2" t="s">
        <v>30</v>
      </c>
      <c r="FY53" s="6">
        <v>3</v>
      </c>
      <c r="FZ53" s="2" t="s">
        <v>41</v>
      </c>
      <c r="GA53" s="2" t="s">
        <v>16</v>
      </c>
      <c r="GB53" s="3">
        <v>44081</v>
      </c>
      <c r="GC53" s="10"/>
      <c r="GD53" s="2">
        <v>18.54</v>
      </c>
      <c r="GE53" s="2"/>
      <c r="GF53" s="2"/>
      <c r="GG53" s="2"/>
      <c r="GH53" s="2"/>
      <c r="GI53" s="11">
        <v>18.54</v>
      </c>
      <c r="GJ53" s="12">
        <f t="shared" si="59"/>
        <v>0</v>
      </c>
      <c r="GK53" s="13">
        <f t="shared" si="60"/>
        <v>0</v>
      </c>
      <c r="GL53" s="14">
        <f t="shared" si="61"/>
        <v>0</v>
      </c>
      <c r="GM53" s="5">
        <f t="shared" si="62"/>
        <v>0</v>
      </c>
      <c r="GN53" s="2">
        <f t="shared" si="63"/>
        <v>0</v>
      </c>
      <c r="GO53" s="7">
        <f t="shared" si="64"/>
        <v>0</v>
      </c>
      <c r="GP53" s="15">
        <f t="shared" si="65"/>
        <v>-16.065035072665907</v>
      </c>
      <c r="GQ53" s="16">
        <v>1</v>
      </c>
      <c r="GR53" s="2" t="s">
        <v>30</v>
      </c>
      <c r="GS53" s="16">
        <v>2</v>
      </c>
      <c r="GT53" s="2" t="s">
        <v>41</v>
      </c>
      <c r="GU53" s="2" t="s">
        <v>16</v>
      </c>
      <c r="GV53" s="3">
        <v>44104</v>
      </c>
      <c r="GW53" s="2">
        <v>18.54</v>
      </c>
      <c r="GX53" s="2"/>
      <c r="GY53" s="2"/>
      <c r="GZ53" s="2"/>
      <c r="HA53" s="2"/>
      <c r="HB53" s="2"/>
      <c r="HC53" s="11">
        <v>18.54</v>
      </c>
      <c r="HD53" s="12">
        <f t="shared" si="66"/>
        <v>0</v>
      </c>
      <c r="HE53" s="13">
        <f t="shared" si="67"/>
        <v>0</v>
      </c>
      <c r="HF53" s="14">
        <f t="shared" si="68"/>
        <v>0</v>
      </c>
      <c r="HG53" s="5">
        <f t="shared" si="69"/>
        <v>0</v>
      </c>
      <c r="HH53" s="2">
        <f t="shared" si="70"/>
        <v>0</v>
      </c>
      <c r="HI53" s="7">
        <f t="shared" si="71"/>
        <v>0</v>
      </c>
      <c r="HJ53" s="32">
        <f t="shared" si="72"/>
        <v>-16.065035072665907</v>
      </c>
      <c r="HK53" s="16">
        <v>1</v>
      </c>
      <c r="HL53" s="2" t="s">
        <v>30</v>
      </c>
    </row>
    <row r="54" spans="17:220" ht="20.100000000000001" customHeight="1" x14ac:dyDescent="0.2">
      <c r="Q54" s="6">
        <v>4</v>
      </c>
      <c r="R54" s="2" t="s">
        <v>42</v>
      </c>
      <c r="S54" s="2" t="s">
        <v>6</v>
      </c>
      <c r="T54" s="3">
        <v>43830</v>
      </c>
      <c r="U54" s="35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4.6500000000000909</v>
      </c>
      <c r="AC54" s="13">
        <v>0.55800000000001126</v>
      </c>
      <c r="AD54" s="9">
        <v>5.2080000000001023</v>
      </c>
      <c r="AE54" s="5">
        <v>15.103200000000296</v>
      </c>
      <c r="AF54" s="2">
        <v>-1.5363285430644738</v>
      </c>
      <c r="AG54" s="7">
        <v>13.566871456935822</v>
      </c>
      <c r="AH54" s="32">
        <v>-116.59379155157364</v>
      </c>
      <c r="AI54" s="16">
        <v>1</v>
      </c>
      <c r="AJ54" s="2" t="s">
        <v>30</v>
      </c>
      <c r="AK54" s="55">
        <v>4</v>
      </c>
      <c r="AL54" s="56" t="s">
        <v>42</v>
      </c>
      <c r="AM54" s="2" t="s">
        <v>6</v>
      </c>
      <c r="AN54" s="3">
        <v>43861</v>
      </c>
      <c r="AO54" s="35"/>
      <c r="AP54" s="8">
        <v>1169.54</v>
      </c>
      <c r="AQ54" s="8"/>
      <c r="AR54" s="2"/>
      <c r="AS54" s="2"/>
      <c r="AT54" s="2"/>
      <c r="AU54" s="11">
        <f t="shared" si="10"/>
        <v>1169.54</v>
      </c>
      <c r="AV54" s="59">
        <f t="shared" si="11"/>
        <v>5.3499999999999091</v>
      </c>
      <c r="AW54" s="13">
        <f t="shared" si="12"/>
        <v>0.64199999999998936</v>
      </c>
      <c r="AX54" s="9">
        <f t="shared" si="13"/>
        <v>5.9919999999998987</v>
      </c>
      <c r="AY54" s="5">
        <f t="shared" si="14"/>
        <v>17.376799999999704</v>
      </c>
      <c r="AZ54" s="8">
        <f t="shared" si="15"/>
        <v>-1.8543202381984538</v>
      </c>
      <c r="BA54" s="7">
        <f t="shared" si="16"/>
        <v>15.52247976180125</v>
      </c>
      <c r="BB54" s="32">
        <f t="shared" si="17"/>
        <v>-101.07131178977239</v>
      </c>
      <c r="BC54" s="16">
        <v>1</v>
      </c>
      <c r="BD54" s="2" t="s">
        <v>30</v>
      </c>
      <c r="BE54" s="68">
        <v>4</v>
      </c>
      <c r="BF54" s="2" t="s">
        <v>42</v>
      </c>
      <c r="BG54" s="2" t="s">
        <v>6</v>
      </c>
      <c r="BH54" s="3">
        <v>43890</v>
      </c>
      <c r="BI54" s="35"/>
      <c r="BJ54" s="2">
        <v>1174.1300000000001</v>
      </c>
      <c r="BK54" s="2"/>
      <c r="BL54" s="2"/>
      <c r="BM54" s="2"/>
      <c r="BN54" s="2"/>
      <c r="BO54" s="11">
        <v>1174.1300000000001</v>
      </c>
      <c r="BP54" s="12">
        <f t="shared" si="18"/>
        <v>4.5900000000001455</v>
      </c>
      <c r="BQ54" s="13">
        <f t="shared" si="19"/>
        <v>1.1551716279874205</v>
      </c>
      <c r="BR54" s="9">
        <f t="shared" si="20"/>
        <v>5.745171627987566</v>
      </c>
      <c r="BS54" s="5">
        <f t="shared" si="21"/>
        <v>16.660997721163941</v>
      </c>
      <c r="BT54" s="2">
        <f t="shared" si="22"/>
        <v>-1.6401097099897834</v>
      </c>
      <c r="BU54" s="7">
        <f t="shared" si="23"/>
        <v>15.020888011174158</v>
      </c>
      <c r="BV54" s="15">
        <f t="shared" si="24"/>
        <v>-86.05042377859823</v>
      </c>
      <c r="BW54" s="16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5"/>
      <c r="CD54" s="2">
        <v>1174.1300000000001</v>
      </c>
      <c r="CE54" s="2"/>
      <c r="CF54" s="2"/>
      <c r="CG54" s="2"/>
      <c r="CH54" s="2"/>
      <c r="CI54" s="11">
        <f t="shared" si="25"/>
        <v>1174.1300000000001</v>
      </c>
      <c r="CJ54" s="11">
        <f t="shared" si="25"/>
        <v>4.5900000000001455</v>
      </c>
      <c r="CK54" s="11">
        <f t="shared" si="25"/>
        <v>1.1551716279874205</v>
      </c>
      <c r="CL54" s="11">
        <f t="shared" si="26"/>
        <v>5.745171627987566</v>
      </c>
      <c r="CM54" s="5">
        <f t="shared" si="27"/>
        <v>12.429633220550876</v>
      </c>
      <c r="CN54" s="8">
        <f t="shared" si="28"/>
        <v>-1.6401097099897834</v>
      </c>
      <c r="CO54" s="10">
        <f t="shared" si="29"/>
        <v>10.789523510561093</v>
      </c>
      <c r="CP54" s="81">
        <f t="shared" si="30"/>
        <v>-75.260900268037133</v>
      </c>
      <c r="CQ54" s="16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5"/>
      <c r="DA54" s="88">
        <v>1188.19</v>
      </c>
      <c r="DB54" s="2"/>
      <c r="DC54" s="2"/>
      <c r="DD54" s="2"/>
      <c r="DE54" s="2"/>
      <c r="DF54" s="80">
        <f t="shared" si="31"/>
        <v>1188.19</v>
      </c>
      <c r="DG54" s="12">
        <f t="shared" si="32"/>
        <v>14.059999999999945</v>
      </c>
      <c r="DH54" s="13">
        <f t="shared" si="33"/>
        <v>1.3822221618340862</v>
      </c>
      <c r="DI54" s="9">
        <f t="shared" si="34"/>
        <v>15.442222161834032</v>
      </c>
      <c r="DJ54" s="8">
        <f t="shared" si="35"/>
        <v>44.782444269318688</v>
      </c>
      <c r="DK54" s="5">
        <f t="shared" si="36"/>
        <v>32.352811048767812</v>
      </c>
      <c r="DL54" s="2">
        <f t="shared" si="37"/>
        <v>-4.0128641842213035</v>
      </c>
      <c r="DM54" s="7">
        <f t="shared" si="8"/>
        <v>28.339946864546508</v>
      </c>
      <c r="DN54" s="89">
        <f t="shared" si="9"/>
        <v>-46.920953403490628</v>
      </c>
      <c r="DO54" s="16">
        <v>1</v>
      </c>
      <c r="DP54" s="2" t="s">
        <v>30</v>
      </c>
      <c r="DQ54" s="6">
        <v>4</v>
      </c>
      <c r="DR54" s="2" t="s">
        <v>42</v>
      </c>
      <c r="DS54" s="2" t="s">
        <v>6</v>
      </c>
      <c r="DT54" s="3">
        <v>43982</v>
      </c>
      <c r="DU54" s="10"/>
      <c r="DV54" s="2">
        <v>1229.69</v>
      </c>
      <c r="DW54" s="2"/>
      <c r="DX54" s="2"/>
      <c r="DY54" s="2"/>
      <c r="DZ54" s="2"/>
      <c r="EA54" s="11">
        <v>1229.69</v>
      </c>
      <c r="EB54" s="12">
        <f t="shared" si="38"/>
        <v>41.5</v>
      </c>
      <c r="EC54" s="13">
        <f t="shared" si="39"/>
        <v>5.2572047641647668</v>
      </c>
      <c r="ED54" s="9">
        <f t="shared" si="40"/>
        <v>46.757204764164769</v>
      </c>
      <c r="EE54" s="5">
        <f t="shared" si="41"/>
        <v>135.59589381607782</v>
      </c>
      <c r="EF54" s="2">
        <f t="shared" si="42"/>
        <v>-21.02320819208758</v>
      </c>
      <c r="EG54" s="7">
        <f t="shared" si="43"/>
        <v>114.57268562399024</v>
      </c>
      <c r="EH54" s="89">
        <f t="shared" si="44"/>
        <v>67.651732220499611</v>
      </c>
      <c r="EI54" s="16">
        <v>1</v>
      </c>
      <c r="EJ54" s="2" t="s">
        <v>30</v>
      </c>
      <c r="EK54" s="6">
        <v>4</v>
      </c>
      <c r="EL54" s="2" t="s">
        <v>42</v>
      </c>
      <c r="EM54" s="2" t="s">
        <v>6</v>
      </c>
      <c r="EN54" s="3">
        <v>44013</v>
      </c>
      <c r="EO54" s="10"/>
      <c r="EP54" s="2">
        <v>1263.02</v>
      </c>
      <c r="EQ54" s="2"/>
      <c r="ER54" s="2"/>
      <c r="ES54" s="2"/>
      <c r="ET54" s="2"/>
      <c r="EU54" s="11">
        <v>1263.02</v>
      </c>
      <c r="EV54" s="12">
        <f t="shared" si="45"/>
        <v>33.329999999999927</v>
      </c>
      <c r="EW54" s="13">
        <f t="shared" si="46"/>
        <v>2.1936863063217471</v>
      </c>
      <c r="EX54" s="9">
        <f t="shared" si="47"/>
        <v>35.523686306321672</v>
      </c>
      <c r="EY54" s="5">
        <f t="shared" si="48"/>
        <v>103.01869028833285</v>
      </c>
      <c r="EZ54" s="2">
        <f t="shared" si="49"/>
        <v>-17.747041617199866</v>
      </c>
      <c r="FA54" s="7">
        <f t="shared" si="50"/>
        <v>85.271648671132979</v>
      </c>
      <c r="FB54" s="32">
        <f t="shared" si="51"/>
        <v>152.9233808916326</v>
      </c>
      <c r="FC54" s="16">
        <v>1</v>
      </c>
      <c r="FD54" s="2" t="s">
        <v>30</v>
      </c>
      <c r="FE54" s="6">
        <v>4</v>
      </c>
      <c r="FF54" s="2" t="s">
        <v>42</v>
      </c>
      <c r="FG54" s="2" t="s">
        <v>6</v>
      </c>
      <c r="FH54" s="3">
        <v>44013</v>
      </c>
      <c r="FI54" s="10"/>
      <c r="FJ54" s="2">
        <v>1307.67</v>
      </c>
      <c r="FK54" s="2"/>
      <c r="FL54" s="2"/>
      <c r="FM54" s="2"/>
      <c r="FN54" s="2"/>
      <c r="FO54" s="11">
        <v>1307.67</v>
      </c>
      <c r="FP54" s="12">
        <f t="shared" si="52"/>
        <v>44.650000000000091</v>
      </c>
      <c r="FQ54" s="13">
        <f t="shared" si="53"/>
        <v>5.3766923264506703</v>
      </c>
      <c r="FR54" s="14">
        <f t="shared" si="54"/>
        <v>50.026692326450764</v>
      </c>
      <c r="FS54" s="5">
        <f t="shared" si="55"/>
        <v>152.58141159567481</v>
      </c>
      <c r="FT54" s="2">
        <f t="shared" si="56"/>
        <v>-27.919308438070676</v>
      </c>
      <c r="FU54" s="7">
        <f t="shared" si="57"/>
        <v>124.66210315760414</v>
      </c>
      <c r="FV54" s="32">
        <f t="shared" si="58"/>
        <v>277.58548404923675</v>
      </c>
      <c r="FW54" s="16">
        <v>1</v>
      </c>
      <c r="FX54" s="2" t="s">
        <v>30</v>
      </c>
      <c r="FY54" s="6">
        <v>4</v>
      </c>
      <c r="FZ54" s="2" t="s">
        <v>42</v>
      </c>
      <c r="GA54" s="2" t="s">
        <v>6</v>
      </c>
      <c r="GB54" s="3">
        <v>44081</v>
      </c>
      <c r="GC54" s="10"/>
      <c r="GD54" s="2">
        <v>1360.67</v>
      </c>
      <c r="GE54" s="2"/>
      <c r="GF54" s="2"/>
      <c r="GG54" s="2"/>
      <c r="GH54" s="2"/>
      <c r="GI54" s="11">
        <v>1360.67</v>
      </c>
      <c r="GJ54" s="12">
        <f t="shared" si="59"/>
        <v>53</v>
      </c>
      <c r="GK54" s="13">
        <f t="shared" si="60"/>
        <v>-2.7401535994811503</v>
      </c>
      <c r="GL54" s="14">
        <f t="shared" si="61"/>
        <v>50.259846400518853</v>
      </c>
      <c r="GM54" s="5">
        <f t="shared" si="62"/>
        <v>153.2925315215825</v>
      </c>
      <c r="GN54" s="2">
        <f t="shared" si="63"/>
        <v>-25.096857511838028</v>
      </c>
      <c r="GO54" s="7">
        <f t="shared" si="64"/>
        <v>128.19567400974447</v>
      </c>
      <c r="GP54" s="15">
        <f t="shared" si="65"/>
        <v>405.78115805898119</v>
      </c>
      <c r="GQ54" s="16">
        <v>1</v>
      </c>
      <c r="GR54" s="2" t="s">
        <v>30</v>
      </c>
      <c r="GS54" s="16">
        <v>3</v>
      </c>
      <c r="GT54" s="2" t="s">
        <v>42</v>
      </c>
      <c r="GU54" s="2" t="s">
        <v>6</v>
      </c>
      <c r="GV54" s="3">
        <v>44104</v>
      </c>
      <c r="GW54" s="2">
        <v>1377.44</v>
      </c>
      <c r="GX54" s="2">
        <v>800</v>
      </c>
      <c r="GY54" s="2"/>
      <c r="GZ54" s="2"/>
      <c r="HA54" s="2"/>
      <c r="HB54" s="2"/>
      <c r="HC54" s="11">
        <v>1377.44</v>
      </c>
      <c r="HD54" s="12">
        <f t="shared" si="66"/>
        <v>16.769999999999982</v>
      </c>
      <c r="HE54" s="13">
        <f t="shared" si="67"/>
        <v>6.2432787975704436</v>
      </c>
      <c r="HF54" s="14">
        <f t="shared" si="68"/>
        <v>23.013278797570425</v>
      </c>
      <c r="HG54" s="5">
        <f t="shared" si="69"/>
        <v>70.190500332589792</v>
      </c>
      <c r="HH54" s="2">
        <f t="shared" si="70"/>
        <v>-14.960229362781718</v>
      </c>
      <c r="HI54" s="7">
        <f t="shared" si="71"/>
        <v>55.230270969808075</v>
      </c>
      <c r="HJ54" s="32">
        <f t="shared" si="72"/>
        <v>-338.98857097121072</v>
      </c>
      <c r="HK54" s="16">
        <v>1</v>
      </c>
      <c r="HL54" s="2" t="s">
        <v>30</v>
      </c>
    </row>
    <row r="55" spans="17:220" ht="20.100000000000001" customHeight="1" x14ac:dyDescent="0.2">
      <c r="Q55" s="6">
        <v>5</v>
      </c>
      <c r="R55" s="2" t="s">
        <v>69</v>
      </c>
      <c r="S55" s="2" t="s">
        <v>70</v>
      </c>
      <c r="T55" s="3">
        <v>43830</v>
      </c>
      <c r="U55" s="35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592.61000000000058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1729.0029449665781</v>
      </c>
      <c r="AH55" s="32">
        <v>-2325.9709225298493</v>
      </c>
      <c r="AI55" s="16">
        <v>2</v>
      </c>
      <c r="AJ55" s="2" t="s">
        <v>30</v>
      </c>
      <c r="AK55" s="55">
        <v>5</v>
      </c>
      <c r="AL55" s="56" t="s">
        <v>69</v>
      </c>
      <c r="AM55" s="2" t="s">
        <v>70</v>
      </c>
      <c r="AN55" s="3">
        <v>43861</v>
      </c>
      <c r="AO55" s="35">
        <v>-325.97000000000003</v>
      </c>
      <c r="AP55" s="8">
        <v>8782.880000000001</v>
      </c>
      <c r="AQ55" s="8"/>
      <c r="AR55" s="2"/>
      <c r="AS55" s="2"/>
      <c r="AT55" s="2">
        <v>9664.83</v>
      </c>
      <c r="AU55" s="11">
        <f t="shared" si="10"/>
        <v>8782.880000000001</v>
      </c>
      <c r="AV55" s="59">
        <f t="shared" si="11"/>
        <v>619.20000000000073</v>
      </c>
      <c r="AW55" s="13">
        <f t="shared" si="12"/>
        <v>74.304000000000116</v>
      </c>
      <c r="AX55" s="9">
        <f t="shared" si="13"/>
        <v>693.50400000000081</v>
      </c>
      <c r="AY55" s="5">
        <f t="shared" si="14"/>
        <v>2011.1616000000024</v>
      </c>
      <c r="AZ55" s="8">
        <f t="shared" si="15"/>
        <v>-214.61590495186982</v>
      </c>
      <c r="BA55" s="7">
        <f t="shared" si="16"/>
        <v>1796.5456950481325</v>
      </c>
      <c r="BB55" s="32">
        <f t="shared" si="17"/>
        <v>-203.45522748171675</v>
      </c>
      <c r="BC55" s="16">
        <v>2</v>
      </c>
      <c r="BD55" s="2" t="s">
        <v>30</v>
      </c>
      <c r="BE55" s="68">
        <v>5</v>
      </c>
      <c r="BF55" s="2" t="s">
        <v>69</v>
      </c>
      <c r="BG55" s="2" t="s">
        <v>70</v>
      </c>
      <c r="BH55" s="3">
        <v>43890</v>
      </c>
      <c r="BI55" s="35"/>
      <c r="BJ55" s="2">
        <v>9385.7100000000009</v>
      </c>
      <c r="BK55" s="2"/>
      <c r="BL55" s="2"/>
      <c r="BM55" s="2"/>
      <c r="BN55" s="2">
        <v>9664.83</v>
      </c>
      <c r="BO55" s="11">
        <v>9385.7100000000009</v>
      </c>
      <c r="BP55" s="12">
        <f t="shared" si="18"/>
        <v>602.82999999999993</v>
      </c>
      <c r="BQ55" s="13">
        <f t="shared" si="19"/>
        <v>151.71505718946287</v>
      </c>
      <c r="BR55" s="9">
        <f t="shared" si="20"/>
        <v>754.5450571894628</v>
      </c>
      <c r="BS55" s="5">
        <f t="shared" si="21"/>
        <v>2188.180665849442</v>
      </c>
      <c r="BT55" s="2">
        <f t="shared" si="22"/>
        <v>-215.40464846908708</v>
      </c>
      <c r="BU55" s="7">
        <f t="shared" si="23"/>
        <v>1972.7760173803549</v>
      </c>
      <c r="BV55" s="15">
        <f t="shared" si="24"/>
        <v>1769.3207898986382</v>
      </c>
      <c r="BW55" s="16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5">
        <v>1769.32</v>
      </c>
      <c r="CD55" s="2">
        <v>9385.7100000000009</v>
      </c>
      <c r="CE55" s="2"/>
      <c r="CF55" s="2"/>
      <c r="CG55" s="2"/>
      <c r="CH55" s="2">
        <v>9664.83</v>
      </c>
      <c r="CI55" s="11">
        <f t="shared" si="25"/>
        <v>9385.7100000000009</v>
      </c>
      <c r="CJ55" s="11">
        <f t="shared" si="25"/>
        <v>602.82999999999993</v>
      </c>
      <c r="CK55" s="11">
        <f t="shared" si="25"/>
        <v>151.71505718946287</v>
      </c>
      <c r="CL55" s="11">
        <f t="shared" si="26"/>
        <v>754.5450571894628</v>
      </c>
      <c r="CM55" s="5">
        <f t="shared" si="27"/>
        <v>1632.4522427765678</v>
      </c>
      <c r="CN55" s="8">
        <f t="shared" si="28"/>
        <v>-215.40464846908708</v>
      </c>
      <c r="CO55" s="10">
        <f t="shared" si="29"/>
        <v>1417.0475943074807</v>
      </c>
      <c r="CP55" s="81">
        <f t="shared" si="30"/>
        <v>1417.048384206119</v>
      </c>
      <c r="CQ55" s="16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5">
        <v>1417.05</v>
      </c>
      <c r="DA55" s="88">
        <v>10841.630000000001</v>
      </c>
      <c r="DB55" s="2"/>
      <c r="DC55" s="2"/>
      <c r="DD55" s="2"/>
      <c r="DE55" s="2">
        <v>9664.83</v>
      </c>
      <c r="DF55" s="80">
        <f t="shared" si="31"/>
        <v>10841.630000000001</v>
      </c>
      <c r="DG55" s="12">
        <f t="shared" si="32"/>
        <v>1455.92</v>
      </c>
      <c r="DH55" s="13">
        <f t="shared" si="33"/>
        <v>143.12979301973618</v>
      </c>
      <c r="DI55" s="9">
        <f t="shared" si="34"/>
        <v>1599.0497930197362</v>
      </c>
      <c r="DJ55" s="8">
        <f t="shared" si="35"/>
        <v>4637.2443997572345</v>
      </c>
      <c r="DK55" s="5">
        <f t="shared" si="36"/>
        <v>3004.7921569806667</v>
      </c>
      <c r="DL55" s="2">
        <f t="shared" si="37"/>
        <v>-372.6978409882571</v>
      </c>
      <c r="DM55" s="7">
        <f t="shared" si="8"/>
        <v>2632.0943159924095</v>
      </c>
      <c r="DN55" s="89">
        <f t="shared" si="9"/>
        <v>2632.0927001985283</v>
      </c>
      <c r="DO55" s="16">
        <v>2</v>
      </c>
      <c r="DP55" s="2" t="s">
        <v>30</v>
      </c>
      <c r="DQ55" s="6">
        <v>5</v>
      </c>
      <c r="DR55" s="2" t="s">
        <v>69</v>
      </c>
      <c r="DS55" s="2" t="s">
        <v>70</v>
      </c>
      <c r="DT55" s="3">
        <v>43982</v>
      </c>
      <c r="DU55" s="10"/>
      <c r="DV55" s="2">
        <v>11394.7</v>
      </c>
      <c r="DW55" s="2"/>
      <c r="DX55" s="2"/>
      <c r="DY55" s="2"/>
      <c r="DZ55" s="2">
        <v>9664.83</v>
      </c>
      <c r="EA55" s="11">
        <v>11394.7</v>
      </c>
      <c r="EB55" s="12">
        <f t="shared" si="38"/>
        <v>553.06999999999971</v>
      </c>
      <c r="EC55" s="13">
        <f t="shared" si="39"/>
        <v>70.062704552207364</v>
      </c>
      <c r="ED55" s="9">
        <f t="shared" si="40"/>
        <v>623.13270455220709</v>
      </c>
      <c r="EE55" s="5">
        <f t="shared" si="41"/>
        <v>1807.0848432014004</v>
      </c>
      <c r="EF55" s="2">
        <f t="shared" si="42"/>
        <v>-280.17604228428604</v>
      </c>
      <c r="EG55" s="7">
        <f t="shared" si="43"/>
        <v>1526.9088009171144</v>
      </c>
      <c r="EH55" s="89">
        <f t="shared" si="44"/>
        <v>4159.0015011156429</v>
      </c>
      <c r="EI55" s="16">
        <v>2</v>
      </c>
      <c r="EJ55" s="2" t="s">
        <v>30</v>
      </c>
      <c r="EK55" s="6">
        <v>5</v>
      </c>
      <c r="EL55" s="2" t="s">
        <v>69</v>
      </c>
      <c r="EM55" s="2" t="s">
        <v>70</v>
      </c>
      <c r="EN55" s="3">
        <v>44013</v>
      </c>
      <c r="EO55" s="10">
        <v>4159</v>
      </c>
      <c r="EP55" s="2">
        <v>12120.550000000001</v>
      </c>
      <c r="EQ55" s="2"/>
      <c r="ER55" s="2"/>
      <c r="ES55" s="2"/>
      <c r="ET55" s="2">
        <v>9664.83</v>
      </c>
      <c r="EU55" s="11">
        <v>12120.550000000001</v>
      </c>
      <c r="EV55" s="12">
        <f t="shared" si="45"/>
        <v>725.85000000000036</v>
      </c>
      <c r="EW55" s="13">
        <f t="shared" si="46"/>
        <v>47.773393502659594</v>
      </c>
      <c r="EX55" s="9">
        <f t="shared" si="47"/>
        <v>773.62339350265995</v>
      </c>
      <c r="EY55" s="5">
        <f t="shared" si="48"/>
        <v>2243.5078411577138</v>
      </c>
      <c r="EZ55" s="2">
        <f t="shared" si="49"/>
        <v>-386.48935367070385</v>
      </c>
      <c r="FA55" s="7">
        <f t="shared" si="50"/>
        <v>1857.0184874870099</v>
      </c>
      <c r="FB55" s="32">
        <f t="shared" si="51"/>
        <v>1857.0199886026528</v>
      </c>
      <c r="FC55" s="16">
        <v>2</v>
      </c>
      <c r="FD55" s="2" t="s">
        <v>30</v>
      </c>
      <c r="FE55" s="6">
        <v>5</v>
      </c>
      <c r="FF55" s="2" t="s">
        <v>69</v>
      </c>
      <c r="FG55" s="2" t="s">
        <v>70</v>
      </c>
      <c r="FH55" s="3">
        <v>44013</v>
      </c>
      <c r="FI55" s="10">
        <v>1857.02</v>
      </c>
      <c r="FJ55" s="2">
        <v>12591.87</v>
      </c>
      <c r="FK55" s="2"/>
      <c r="FL55" s="2"/>
      <c r="FM55" s="2"/>
      <c r="FN55" s="2">
        <v>9664.83</v>
      </c>
      <c r="FO55" s="11">
        <v>12591.87</v>
      </c>
      <c r="FP55" s="12">
        <f t="shared" si="52"/>
        <v>471.31999999999971</v>
      </c>
      <c r="FQ55" s="13">
        <f t="shared" si="53"/>
        <v>56.755713937351018</v>
      </c>
      <c r="FR55" s="14">
        <f t="shared" si="54"/>
        <v>528.07571393735077</v>
      </c>
      <c r="FS55" s="5">
        <f t="shared" si="55"/>
        <v>1610.6309275089197</v>
      </c>
      <c r="FT55" s="2">
        <f t="shared" si="56"/>
        <v>-294.71284329297731</v>
      </c>
      <c r="FU55" s="7">
        <f t="shared" si="57"/>
        <v>1315.9180842159424</v>
      </c>
      <c r="FV55" s="32">
        <f t="shared" si="58"/>
        <v>1315.9180728185952</v>
      </c>
      <c r="FW55" s="16">
        <v>2</v>
      </c>
      <c r="FX55" s="2" t="s">
        <v>30</v>
      </c>
      <c r="FY55" s="6">
        <v>5</v>
      </c>
      <c r="FZ55" s="2" t="s">
        <v>161</v>
      </c>
      <c r="GA55" s="2" t="s">
        <v>70</v>
      </c>
      <c r="GB55" s="3">
        <v>44081</v>
      </c>
      <c r="GC55" s="10">
        <v>1315.92</v>
      </c>
      <c r="GD55" s="2">
        <v>13309.11</v>
      </c>
      <c r="GE55" s="2"/>
      <c r="GF55" s="2"/>
      <c r="GG55" s="2"/>
      <c r="GH55" s="2">
        <v>9664.83</v>
      </c>
      <c r="GI55" s="11">
        <v>13309.11</v>
      </c>
      <c r="GJ55" s="12">
        <f t="shared" si="59"/>
        <v>717.23999999999978</v>
      </c>
      <c r="GK55" s="13">
        <f t="shared" si="60"/>
        <v>-37.082033352676596</v>
      </c>
      <c r="GL55" s="14">
        <f t="shared" si="61"/>
        <v>680.15796664732318</v>
      </c>
      <c r="GM55" s="5">
        <f t="shared" si="62"/>
        <v>2074.4817982743357</v>
      </c>
      <c r="GN55" s="2">
        <f t="shared" si="63"/>
        <v>-339.63151097718304</v>
      </c>
      <c r="GO55" s="7">
        <f t="shared" si="64"/>
        <v>1734.8502872971526</v>
      </c>
      <c r="GP55" s="15">
        <f t="shared" si="65"/>
        <v>1734.8483601157477</v>
      </c>
      <c r="GQ55" s="16">
        <v>2</v>
      </c>
      <c r="GR55" s="2" t="s">
        <v>30</v>
      </c>
      <c r="GS55" s="16">
        <v>4</v>
      </c>
      <c r="GT55" s="2" t="s">
        <v>161</v>
      </c>
      <c r="GU55" s="2" t="s">
        <v>70</v>
      </c>
      <c r="GV55" s="3">
        <v>44104</v>
      </c>
      <c r="GW55" s="2">
        <v>13850.050000000001</v>
      </c>
      <c r="GX55" s="2">
        <v>1734.85</v>
      </c>
      <c r="GY55" s="2"/>
      <c r="GZ55" s="2"/>
      <c r="HA55" s="2"/>
      <c r="HB55" s="2">
        <v>9664.83</v>
      </c>
      <c r="HC55" s="11">
        <v>13850.050000000001</v>
      </c>
      <c r="HD55" s="12">
        <f t="shared" si="66"/>
        <v>540.94000000000051</v>
      </c>
      <c r="HE55" s="13">
        <f t="shared" si="67"/>
        <v>201.38576223958037</v>
      </c>
      <c r="HF55" s="14">
        <f t="shared" si="68"/>
        <v>742.32576223958085</v>
      </c>
      <c r="HG55" s="5">
        <f t="shared" si="69"/>
        <v>2264.0935748307215</v>
      </c>
      <c r="HH55" s="2">
        <f t="shared" si="70"/>
        <v>-482.5632958558831</v>
      </c>
      <c r="HI55" s="7">
        <f t="shared" si="71"/>
        <v>1781.5302789748384</v>
      </c>
      <c r="HJ55" s="32">
        <f t="shared" si="72"/>
        <v>1781.5286390905862</v>
      </c>
      <c r="HK55" s="16">
        <v>2</v>
      </c>
      <c r="HL55" s="2" t="s">
        <v>30</v>
      </c>
    </row>
    <row r="56" spans="17:220" ht="20.100000000000001" customHeight="1" x14ac:dyDescent="0.2">
      <c r="Q56" s="6">
        <v>6</v>
      </c>
      <c r="R56" s="2" t="s">
        <v>43</v>
      </c>
      <c r="S56" s="2" t="s">
        <v>36</v>
      </c>
      <c r="T56" s="3">
        <v>43830</v>
      </c>
      <c r="U56" s="35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538.18240000000048</v>
      </c>
      <c r="AE56" s="5">
        <v>1560.7289600000013</v>
      </c>
      <c r="AF56" s="2">
        <v>-158.76055731469398</v>
      </c>
      <c r="AG56" s="7">
        <v>1401.9684026853074</v>
      </c>
      <c r="AH56" s="32">
        <v>1401.7276053982969</v>
      </c>
      <c r="AI56" s="16">
        <v>2</v>
      </c>
      <c r="AJ56" s="2" t="s">
        <v>30</v>
      </c>
      <c r="AK56" s="55">
        <v>6</v>
      </c>
      <c r="AL56" s="56" t="s">
        <v>43</v>
      </c>
      <c r="AM56" s="2" t="s">
        <v>36</v>
      </c>
      <c r="AN56" s="3">
        <v>43861</v>
      </c>
      <c r="AO56" s="35"/>
      <c r="AP56" s="8">
        <v>18776.97</v>
      </c>
      <c r="AQ56" s="8"/>
      <c r="AR56" s="2"/>
      <c r="AS56" s="2"/>
      <c r="AT56" s="2">
        <v>8268.33</v>
      </c>
      <c r="AU56" s="11">
        <f t="shared" si="10"/>
        <v>18776.97</v>
      </c>
      <c r="AV56" s="59">
        <f t="shared" si="11"/>
        <v>502.01000000000204</v>
      </c>
      <c r="AW56" s="13">
        <f t="shared" si="12"/>
        <v>60.241200000000269</v>
      </c>
      <c r="AX56" s="9">
        <f t="shared" si="13"/>
        <v>562.25120000000231</v>
      </c>
      <c r="AY56" s="5">
        <f t="shared" si="14"/>
        <v>1630.5284800000068</v>
      </c>
      <c r="AZ56" s="8">
        <f t="shared" si="15"/>
        <v>-173.99762668748141</v>
      </c>
      <c r="BA56" s="7">
        <f t="shared" si="16"/>
        <v>1456.5308533125253</v>
      </c>
      <c r="BB56" s="32">
        <f t="shared" si="17"/>
        <v>2858.2584587108222</v>
      </c>
      <c r="BC56" s="16">
        <v>2</v>
      </c>
      <c r="BD56" s="2" t="s">
        <v>30</v>
      </c>
      <c r="BE56" s="68">
        <v>6</v>
      </c>
      <c r="BF56" s="2" t="s">
        <v>43</v>
      </c>
      <c r="BG56" s="2" t="s">
        <v>36</v>
      </c>
      <c r="BH56" s="3">
        <v>43890</v>
      </c>
      <c r="BI56" s="35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18"/>
        <v>399.79000000000087</v>
      </c>
      <c r="BQ56" s="13">
        <f t="shared" si="19"/>
        <v>100.61570046908</v>
      </c>
      <c r="BR56" s="9">
        <f t="shared" si="20"/>
        <v>500.4057004690809</v>
      </c>
      <c r="BS56" s="5">
        <f t="shared" si="21"/>
        <v>1451.1765313603346</v>
      </c>
      <c r="BT56" s="2">
        <f t="shared" si="22"/>
        <v>-142.85391306248283</v>
      </c>
      <c r="BU56" s="7">
        <f t="shared" si="23"/>
        <v>1308.3226182978517</v>
      </c>
      <c r="BV56" s="15">
        <f t="shared" si="24"/>
        <v>1306.5810770086739</v>
      </c>
      <c r="BW56" s="16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5"/>
      <c r="CD56" s="2">
        <v>19176.760000000002</v>
      </c>
      <c r="CE56" s="2"/>
      <c r="CF56" s="2"/>
      <c r="CG56" s="2"/>
      <c r="CH56" s="2">
        <v>8268.33</v>
      </c>
      <c r="CI56" s="11">
        <f t="shared" si="25"/>
        <v>19176.760000000002</v>
      </c>
      <c r="CJ56" s="11">
        <f t="shared" si="25"/>
        <v>399.79000000000087</v>
      </c>
      <c r="CK56" s="11">
        <f t="shared" si="25"/>
        <v>100.61570046908</v>
      </c>
      <c r="CL56" s="11">
        <f t="shared" si="26"/>
        <v>500.4057004690809</v>
      </c>
      <c r="CM56" s="5">
        <f t="shared" si="27"/>
        <v>1082.6237614910433</v>
      </c>
      <c r="CN56" s="8">
        <f t="shared" si="28"/>
        <v>-142.85391306248286</v>
      </c>
      <c r="CO56" s="10">
        <f t="shared" si="29"/>
        <v>939.76984842856041</v>
      </c>
      <c r="CP56" s="81">
        <f t="shared" si="30"/>
        <v>2246.3509254372343</v>
      </c>
      <c r="CQ56" s="16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5">
        <v>2250</v>
      </c>
      <c r="DA56" s="88">
        <v>19957.170000000002</v>
      </c>
      <c r="DB56" s="2"/>
      <c r="DC56" s="2"/>
      <c r="DD56" s="2"/>
      <c r="DE56" s="2">
        <v>8268.33</v>
      </c>
      <c r="DF56" s="80">
        <f t="shared" si="31"/>
        <v>19957.170000000002</v>
      </c>
      <c r="DG56" s="12">
        <f t="shared" si="32"/>
        <v>780.40999999999985</v>
      </c>
      <c r="DH56" s="13">
        <f t="shared" si="33"/>
        <v>76.721194688260539</v>
      </c>
      <c r="DI56" s="9">
        <f t="shared" si="34"/>
        <v>857.13119468826039</v>
      </c>
      <c r="DJ56" s="8">
        <f t="shared" si="35"/>
        <v>2485.6804645959551</v>
      </c>
      <c r="DK56" s="5">
        <f t="shared" si="36"/>
        <v>1403.0567031049118</v>
      </c>
      <c r="DL56" s="2">
        <f t="shared" si="37"/>
        <v>-174.02741245063334</v>
      </c>
      <c r="DM56" s="7">
        <f t="shared" si="8"/>
        <v>1229.0292906542784</v>
      </c>
      <c r="DN56" s="89">
        <f t="shared" si="9"/>
        <v>1225.3802160915127</v>
      </c>
      <c r="DO56" s="16">
        <v>2</v>
      </c>
      <c r="DP56" s="2" t="s">
        <v>30</v>
      </c>
      <c r="DQ56" s="6">
        <v>6</v>
      </c>
      <c r="DR56" s="2" t="s">
        <v>43</v>
      </c>
      <c r="DS56" s="2" t="s">
        <v>36</v>
      </c>
      <c r="DT56" s="3">
        <v>43982</v>
      </c>
      <c r="DU56" s="10"/>
      <c r="DV56" s="2">
        <v>20386.04</v>
      </c>
      <c r="DW56" s="2"/>
      <c r="DX56" s="2"/>
      <c r="DY56" s="2"/>
      <c r="DZ56" s="2">
        <v>8268.33</v>
      </c>
      <c r="EA56" s="11">
        <v>20386.04</v>
      </c>
      <c r="EB56" s="12">
        <f t="shared" si="38"/>
        <v>428.86999999999898</v>
      </c>
      <c r="EC56" s="13">
        <f t="shared" si="39"/>
        <v>54.329094149574409</v>
      </c>
      <c r="ED56" s="9">
        <f t="shared" si="40"/>
        <v>483.1990941495734</v>
      </c>
      <c r="EE56" s="5">
        <f t="shared" si="41"/>
        <v>1401.2773730337628</v>
      </c>
      <c r="EF56" s="2">
        <f t="shared" si="42"/>
        <v>-217.25839270700192</v>
      </c>
      <c r="EG56" s="7">
        <f t="shared" si="43"/>
        <v>1184.0189803267608</v>
      </c>
      <c r="EH56" s="89">
        <f t="shared" si="44"/>
        <v>2409.3991964182733</v>
      </c>
      <c r="EI56" s="16">
        <v>2</v>
      </c>
      <c r="EJ56" s="2" t="s">
        <v>30</v>
      </c>
      <c r="EK56" s="6">
        <v>6</v>
      </c>
      <c r="EL56" s="2" t="s">
        <v>43</v>
      </c>
      <c r="EM56" s="2" t="s">
        <v>36</v>
      </c>
      <c r="EN56" s="3">
        <v>44013</v>
      </c>
      <c r="EO56" s="10"/>
      <c r="EP56" s="2">
        <v>20719.310000000001</v>
      </c>
      <c r="EQ56" s="2"/>
      <c r="ER56" s="2"/>
      <c r="ES56" s="2"/>
      <c r="ET56" s="2">
        <v>8268.33</v>
      </c>
      <c r="EU56" s="11">
        <v>20719.310000000001</v>
      </c>
      <c r="EV56" s="12">
        <f t="shared" si="45"/>
        <v>333.27000000000044</v>
      </c>
      <c r="EW56" s="13">
        <f t="shared" si="46"/>
        <v>21.934888548090345</v>
      </c>
      <c r="EX56" s="9">
        <f t="shared" si="47"/>
        <v>355.20488854809076</v>
      </c>
      <c r="EY56" s="5">
        <f t="shared" si="48"/>
        <v>1030.0941767894633</v>
      </c>
      <c r="EZ56" s="2">
        <f t="shared" si="49"/>
        <v>-177.45444223715035</v>
      </c>
      <c r="FA56" s="7">
        <f t="shared" si="50"/>
        <v>852.63973455231292</v>
      </c>
      <c r="FB56" s="32">
        <f t="shared" si="51"/>
        <v>3262.0389309705861</v>
      </c>
      <c r="FC56" s="16">
        <v>2</v>
      </c>
      <c r="FD56" s="2" t="s">
        <v>30</v>
      </c>
      <c r="FE56" s="6">
        <v>6</v>
      </c>
      <c r="FF56" s="2" t="s">
        <v>43</v>
      </c>
      <c r="FG56" s="2" t="s">
        <v>36</v>
      </c>
      <c r="FH56" s="3">
        <v>44013</v>
      </c>
      <c r="FI56" s="10">
        <v>3262</v>
      </c>
      <c r="FJ56" s="2">
        <v>21054.799999999999</v>
      </c>
      <c r="FK56" s="2"/>
      <c r="FL56" s="2"/>
      <c r="FM56" s="2"/>
      <c r="FN56" s="2">
        <v>8268.33</v>
      </c>
      <c r="FO56" s="11">
        <v>21054.799999999999</v>
      </c>
      <c r="FP56" s="12">
        <f t="shared" si="52"/>
        <v>335.48999999999796</v>
      </c>
      <c r="FQ56" s="13">
        <f t="shared" si="53"/>
        <v>40.399249912674591</v>
      </c>
      <c r="FR56" s="14">
        <f t="shared" si="54"/>
        <v>375.88924991267254</v>
      </c>
      <c r="FS56" s="5">
        <f t="shared" si="55"/>
        <v>1146.4622122336511</v>
      </c>
      <c r="FT56" s="2">
        <f t="shared" si="56"/>
        <v>-209.77936814979293</v>
      </c>
      <c r="FU56" s="7">
        <f t="shared" si="57"/>
        <v>936.68284408385819</v>
      </c>
      <c r="FV56" s="32">
        <f t="shared" si="58"/>
        <v>936.72177505444427</v>
      </c>
      <c r="FW56" s="16">
        <v>2</v>
      </c>
      <c r="FX56" s="2" t="s">
        <v>30</v>
      </c>
      <c r="FY56" s="6">
        <v>6</v>
      </c>
      <c r="FZ56" s="2" t="s">
        <v>43</v>
      </c>
      <c r="GA56" s="2" t="s">
        <v>36</v>
      </c>
      <c r="GB56" s="3">
        <v>44081</v>
      </c>
      <c r="GC56" s="10">
        <v>1000</v>
      </c>
      <c r="GD56" s="2">
        <v>21619.4</v>
      </c>
      <c r="GE56" s="2"/>
      <c r="GF56" s="2"/>
      <c r="GG56" s="2"/>
      <c r="GH56" s="2">
        <v>8268.33</v>
      </c>
      <c r="GI56" s="11">
        <v>21619.4</v>
      </c>
      <c r="GJ56" s="12">
        <f t="shared" si="59"/>
        <v>564.60000000000218</v>
      </c>
      <c r="GK56" s="13">
        <f t="shared" si="60"/>
        <v>-29.190390986171007</v>
      </c>
      <c r="GL56" s="14">
        <f t="shared" si="61"/>
        <v>535.40960901383119</v>
      </c>
      <c r="GM56" s="5">
        <f t="shared" si="62"/>
        <v>1632.9993074921849</v>
      </c>
      <c r="GN56" s="2">
        <f t="shared" si="63"/>
        <v>-267.3525613430906</v>
      </c>
      <c r="GO56" s="7">
        <f t="shared" si="64"/>
        <v>1365.6467461490943</v>
      </c>
      <c r="GP56" s="15">
        <f t="shared" si="65"/>
        <v>1302.3685212035384</v>
      </c>
      <c r="GQ56" s="16">
        <v>2</v>
      </c>
      <c r="GR56" s="2" t="s">
        <v>30</v>
      </c>
      <c r="GS56" s="16">
        <v>5</v>
      </c>
      <c r="GT56" s="2" t="s">
        <v>43</v>
      </c>
      <c r="GU56" s="2" t="s">
        <v>36</v>
      </c>
      <c r="GV56" s="3">
        <v>44104</v>
      </c>
      <c r="GW56" s="2">
        <v>21934.37</v>
      </c>
      <c r="GX56" s="2">
        <v>1300</v>
      </c>
      <c r="GY56" s="2"/>
      <c r="GZ56" s="2"/>
      <c r="HA56" s="2"/>
      <c r="HB56" s="2">
        <v>8268.33</v>
      </c>
      <c r="HC56" s="11">
        <v>21934.37</v>
      </c>
      <c r="HD56" s="12">
        <f t="shared" si="66"/>
        <v>314.96999999999753</v>
      </c>
      <c r="HE56" s="13">
        <f t="shared" si="67"/>
        <v>117.25972110141619</v>
      </c>
      <c r="HF56" s="14">
        <f t="shared" si="68"/>
        <v>432.2297211014137</v>
      </c>
      <c r="HG56" s="5">
        <f t="shared" si="69"/>
        <v>1318.3006493593118</v>
      </c>
      <c r="HH56" s="2">
        <f t="shared" si="70"/>
        <v>-280.97933466877316</v>
      </c>
      <c r="HI56" s="7">
        <f t="shared" si="71"/>
        <v>1037.3213146905387</v>
      </c>
      <c r="HJ56" s="32">
        <f t="shared" si="72"/>
        <v>1039.6898358940771</v>
      </c>
      <c r="HK56" s="16">
        <v>2</v>
      </c>
      <c r="HL56" s="2" t="s">
        <v>30</v>
      </c>
    </row>
    <row r="57" spans="17:220" ht="20.100000000000001" customHeight="1" x14ac:dyDescent="0.2">
      <c r="Q57" s="6">
        <v>7</v>
      </c>
      <c r="R57" s="2" t="s">
        <v>44</v>
      </c>
      <c r="S57" s="2" t="s">
        <v>66</v>
      </c>
      <c r="T57" s="3">
        <v>43830</v>
      </c>
      <c r="U57" s="35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2">
        <v>-289.173760573594</v>
      </c>
      <c r="AI57" s="16">
        <v>2</v>
      </c>
      <c r="AJ57" s="2" t="s">
        <v>30</v>
      </c>
      <c r="AK57" s="55">
        <v>7</v>
      </c>
      <c r="AL57" s="56" t="s">
        <v>44</v>
      </c>
      <c r="AM57" s="2" t="s">
        <v>66</v>
      </c>
      <c r="AN57" s="3">
        <v>43861</v>
      </c>
      <c r="AO57" s="35"/>
      <c r="AP57" s="8">
        <v>3526.94</v>
      </c>
      <c r="AQ57" s="8"/>
      <c r="AR57" s="2"/>
      <c r="AS57" s="2"/>
      <c r="AT57" s="2">
        <v>-1433.3799999999999</v>
      </c>
      <c r="AU57" s="11">
        <f t="shared" si="10"/>
        <v>3526.94</v>
      </c>
      <c r="AV57" s="59">
        <f t="shared" si="11"/>
        <v>0</v>
      </c>
      <c r="AW57" s="13">
        <f t="shared" si="12"/>
        <v>0</v>
      </c>
      <c r="AX57" s="9">
        <f t="shared" si="13"/>
        <v>0</v>
      </c>
      <c r="AY57" s="5">
        <f t="shared" si="14"/>
        <v>0</v>
      </c>
      <c r="AZ57" s="8">
        <f t="shared" si="15"/>
        <v>0</v>
      </c>
      <c r="BA57" s="7">
        <f t="shared" si="16"/>
        <v>0</v>
      </c>
      <c r="BB57" s="32">
        <f t="shared" si="17"/>
        <v>-289.173760573594</v>
      </c>
      <c r="BC57" s="16">
        <v>2</v>
      </c>
      <c r="BD57" s="2" t="s">
        <v>30</v>
      </c>
      <c r="BE57" s="68">
        <v>7</v>
      </c>
      <c r="BF57" s="2" t="s">
        <v>44</v>
      </c>
      <c r="BG57" s="2" t="s">
        <v>66</v>
      </c>
      <c r="BH57" s="3">
        <v>43890</v>
      </c>
      <c r="BI57" s="35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18"/>
        <v>0</v>
      </c>
      <c r="BQ57" s="13">
        <f t="shared" si="19"/>
        <v>0</v>
      </c>
      <c r="BR57" s="9">
        <f t="shared" si="20"/>
        <v>0</v>
      </c>
      <c r="BS57" s="5">
        <f t="shared" si="21"/>
        <v>0</v>
      </c>
      <c r="BT57" s="2">
        <f t="shared" si="22"/>
        <v>0</v>
      </c>
      <c r="BU57" s="7">
        <f t="shared" si="23"/>
        <v>0</v>
      </c>
      <c r="BV57" s="15">
        <f t="shared" si="24"/>
        <v>-289.173760573594</v>
      </c>
      <c r="BW57" s="16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5"/>
      <c r="CD57" s="2">
        <v>3526.94</v>
      </c>
      <c r="CE57" s="2"/>
      <c r="CF57" s="2"/>
      <c r="CG57" s="2"/>
      <c r="CH57" s="2">
        <v>-1433.3799999999999</v>
      </c>
      <c r="CI57" s="11">
        <f t="shared" si="25"/>
        <v>3526.94</v>
      </c>
      <c r="CJ57" s="11">
        <f t="shared" si="25"/>
        <v>0</v>
      </c>
      <c r="CK57" s="11">
        <f t="shared" si="25"/>
        <v>0</v>
      </c>
      <c r="CL57" s="11">
        <f t="shared" si="26"/>
        <v>0</v>
      </c>
      <c r="CM57" s="5">
        <f t="shared" si="27"/>
        <v>0</v>
      </c>
      <c r="CN57" s="8">
        <f t="shared" si="28"/>
        <v>0</v>
      </c>
      <c r="CO57" s="10">
        <f t="shared" si="29"/>
        <v>0</v>
      </c>
      <c r="CP57" s="81">
        <f t="shared" si="30"/>
        <v>-289.173760573594</v>
      </c>
      <c r="CQ57" s="16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5"/>
      <c r="DA57" s="88">
        <v>3533.36</v>
      </c>
      <c r="DB57" s="2"/>
      <c r="DC57" s="2"/>
      <c r="DD57" s="2"/>
      <c r="DE57" s="2">
        <v>-1433.3799999999999</v>
      </c>
      <c r="DF57" s="80">
        <f t="shared" si="31"/>
        <v>3533.36</v>
      </c>
      <c r="DG57" s="12">
        <f t="shared" si="32"/>
        <v>6.4200000000000728</v>
      </c>
      <c r="DH57" s="13">
        <f t="shared" si="33"/>
        <v>0.63114269409494794</v>
      </c>
      <c r="DI57" s="9">
        <f t="shared" si="34"/>
        <v>7.051142694095021</v>
      </c>
      <c r="DJ57" s="8">
        <f t="shared" si="35"/>
        <v>20.448313812875561</v>
      </c>
      <c r="DK57" s="5">
        <f t="shared" si="36"/>
        <v>20.448313812875561</v>
      </c>
      <c r="DL57" s="2">
        <f t="shared" si="37"/>
        <v>-2.5362960270659785</v>
      </c>
      <c r="DM57" s="7">
        <f t="shared" si="8"/>
        <v>17.912017785809581</v>
      </c>
      <c r="DN57" s="89">
        <f t="shared" si="9"/>
        <v>-271.26174278778444</v>
      </c>
      <c r="DO57" s="16">
        <v>2</v>
      </c>
      <c r="DP57" s="2" t="s">
        <v>30</v>
      </c>
      <c r="DQ57" s="6">
        <v>7</v>
      </c>
      <c r="DR57" s="2" t="s">
        <v>44</v>
      </c>
      <c r="DS57" s="2" t="s">
        <v>66</v>
      </c>
      <c r="DT57" s="3">
        <v>43982</v>
      </c>
      <c r="DU57" s="10"/>
      <c r="DV57" s="2">
        <v>3602.4300000000003</v>
      </c>
      <c r="DW57" s="2"/>
      <c r="DX57" s="2"/>
      <c r="DY57" s="2"/>
      <c r="DZ57" s="2">
        <v>-1433.3799999999999</v>
      </c>
      <c r="EA57" s="11">
        <v>3602.4300000000003</v>
      </c>
      <c r="EB57" s="12">
        <f t="shared" si="38"/>
        <v>69.070000000000164</v>
      </c>
      <c r="EC57" s="13">
        <f t="shared" si="39"/>
        <v>8.7497622424303927</v>
      </c>
      <c r="ED57" s="9">
        <f t="shared" si="40"/>
        <v>77.819762242430556</v>
      </c>
      <c r="EE57" s="5">
        <f t="shared" si="41"/>
        <v>225.6773105030486</v>
      </c>
      <c r="EF57" s="2">
        <f t="shared" si="42"/>
        <v>-34.989710598252834</v>
      </c>
      <c r="EG57" s="7">
        <f t="shared" si="43"/>
        <v>190.68759990479577</v>
      </c>
      <c r="EH57" s="89">
        <f t="shared" si="44"/>
        <v>-80.574142882988667</v>
      </c>
      <c r="EI57" s="16">
        <v>2</v>
      </c>
      <c r="EJ57" s="2" t="s">
        <v>30</v>
      </c>
      <c r="EK57" s="6">
        <v>7</v>
      </c>
      <c r="EL57" s="2" t="s">
        <v>44</v>
      </c>
      <c r="EM57" s="2" t="s">
        <v>66</v>
      </c>
      <c r="EN57" s="3">
        <v>44013</v>
      </c>
      <c r="EO57" s="10"/>
      <c r="EP57" s="2">
        <v>3687.63</v>
      </c>
      <c r="EQ57" s="2"/>
      <c r="ER57" s="2"/>
      <c r="ES57" s="2"/>
      <c r="ET57" s="2">
        <v>-1433.3799999999999</v>
      </c>
      <c r="EU57" s="11">
        <v>3687.63</v>
      </c>
      <c r="EV57" s="12">
        <f t="shared" si="45"/>
        <v>85.199999999999818</v>
      </c>
      <c r="EW57" s="13">
        <f t="shared" si="46"/>
        <v>5.6076229612545117</v>
      </c>
      <c r="EX57" s="9">
        <f t="shared" si="47"/>
        <v>90.807622961254324</v>
      </c>
      <c r="EY57" s="5">
        <f t="shared" si="48"/>
        <v>263.34210658763755</v>
      </c>
      <c r="EZ57" s="2">
        <f t="shared" si="49"/>
        <v>-45.36597497105997</v>
      </c>
      <c r="FA57" s="7">
        <f t="shared" si="50"/>
        <v>217.97613161657756</v>
      </c>
      <c r="FB57" s="32">
        <f t="shared" si="51"/>
        <v>137.40198873358889</v>
      </c>
      <c r="FC57" s="16">
        <v>2</v>
      </c>
      <c r="FD57" s="2" t="s">
        <v>30</v>
      </c>
      <c r="FE57" s="6">
        <v>7</v>
      </c>
      <c r="FF57" s="2" t="s">
        <v>44</v>
      </c>
      <c r="FG57" s="2" t="s">
        <v>66</v>
      </c>
      <c r="FH57" s="3">
        <v>44013</v>
      </c>
      <c r="FI57" s="10">
        <v>1000</v>
      </c>
      <c r="FJ57" s="2">
        <v>3764.1800000000003</v>
      </c>
      <c r="FK57" s="2"/>
      <c r="FL57" s="2"/>
      <c r="FM57" s="2"/>
      <c r="FN57" s="2">
        <v>-1433.3799999999999</v>
      </c>
      <c r="FO57" s="11">
        <v>3764.1800000000003</v>
      </c>
      <c r="FP57" s="12">
        <f t="shared" si="52"/>
        <v>76.550000000000182</v>
      </c>
      <c r="FQ57" s="13">
        <f t="shared" si="53"/>
        <v>9.2180469784949359</v>
      </c>
      <c r="FR57" s="14">
        <f t="shared" si="54"/>
        <v>85.768046978495121</v>
      </c>
      <c r="FS57" s="5">
        <f t="shared" si="55"/>
        <v>261.59254328441011</v>
      </c>
      <c r="FT57" s="2">
        <f t="shared" si="56"/>
        <v>-47.866137982851313</v>
      </c>
      <c r="FU57" s="7">
        <f t="shared" si="57"/>
        <v>213.7264053015588</v>
      </c>
      <c r="FV57" s="32">
        <f t="shared" si="58"/>
        <v>-648.87160596485228</v>
      </c>
      <c r="FW57" s="16">
        <v>2</v>
      </c>
      <c r="FX57" s="2" t="s">
        <v>30</v>
      </c>
      <c r="FY57" s="6">
        <v>7</v>
      </c>
      <c r="FZ57" s="2" t="s">
        <v>44</v>
      </c>
      <c r="GA57" s="2" t="s">
        <v>66</v>
      </c>
      <c r="GB57" s="3">
        <v>44081</v>
      </c>
      <c r="GC57" s="10"/>
      <c r="GD57" s="2">
        <v>3902.89</v>
      </c>
      <c r="GE57" s="2"/>
      <c r="GF57" s="2"/>
      <c r="GG57" s="2"/>
      <c r="GH57" s="2">
        <v>-1433.3799999999999</v>
      </c>
      <c r="GI57" s="11">
        <v>3902.89</v>
      </c>
      <c r="GJ57" s="12">
        <f t="shared" si="59"/>
        <v>138.70999999999958</v>
      </c>
      <c r="GK57" s="13">
        <f t="shared" si="60"/>
        <v>-7.1714472789439476</v>
      </c>
      <c r="GL57" s="14">
        <f t="shared" si="61"/>
        <v>131.53855272105562</v>
      </c>
      <c r="GM57" s="5">
        <f t="shared" si="62"/>
        <v>401.19258579921961</v>
      </c>
      <c r="GN57" s="2">
        <f t="shared" si="63"/>
        <v>-65.682737839000779</v>
      </c>
      <c r="GO57" s="7">
        <f t="shared" si="64"/>
        <v>335.50984796021885</v>
      </c>
      <c r="GP57" s="15">
        <f t="shared" si="65"/>
        <v>-313.36175800463343</v>
      </c>
      <c r="GQ57" s="16">
        <v>2</v>
      </c>
      <c r="GR57" s="2" t="s">
        <v>30</v>
      </c>
      <c r="GS57" s="16">
        <v>6</v>
      </c>
      <c r="GT57" s="2" t="s">
        <v>44</v>
      </c>
      <c r="GU57" s="2" t="s">
        <v>66</v>
      </c>
      <c r="GV57" s="3">
        <v>44104</v>
      </c>
      <c r="GW57" s="2">
        <v>3933.4</v>
      </c>
      <c r="GX57" s="2"/>
      <c r="GY57" s="2"/>
      <c r="GZ57" s="2"/>
      <c r="HA57" s="2"/>
      <c r="HB57" s="2">
        <v>-1433.3799999999999</v>
      </c>
      <c r="HC57" s="11">
        <v>3933.4</v>
      </c>
      <c r="HD57" s="12">
        <f t="shared" si="66"/>
        <v>30.510000000000218</v>
      </c>
      <c r="HE57" s="13">
        <f t="shared" si="67"/>
        <v>11.358523322234694</v>
      </c>
      <c r="HF57" s="14">
        <f t="shared" si="68"/>
        <v>41.868523322234914</v>
      </c>
      <c r="HG57" s="5">
        <f t="shared" si="69"/>
        <v>127.69899613281648</v>
      </c>
      <c r="HH57" s="2">
        <f t="shared" si="70"/>
        <v>-27.217447695794515</v>
      </c>
      <c r="HI57" s="7">
        <f t="shared" si="71"/>
        <v>100.48154843702196</v>
      </c>
      <c r="HJ57" s="32">
        <f t="shared" si="72"/>
        <v>-212.88020956761147</v>
      </c>
      <c r="HK57" s="16">
        <v>2</v>
      </c>
      <c r="HL57" s="2" t="s">
        <v>30</v>
      </c>
    </row>
    <row r="58" spans="17:220" ht="20.100000000000001" customHeight="1" x14ac:dyDescent="0.2">
      <c r="Q58" s="6">
        <v>8</v>
      </c>
      <c r="R58" s="2" t="s">
        <v>45</v>
      </c>
      <c r="S58" s="2" t="s">
        <v>11</v>
      </c>
      <c r="T58" s="3">
        <v>43830</v>
      </c>
      <c r="U58" s="35"/>
      <c r="V58" s="2">
        <v>3284.8</v>
      </c>
      <c r="W58" s="2"/>
      <c r="X58" s="2"/>
      <c r="Y58" s="2"/>
      <c r="Z58" s="2"/>
      <c r="AA58" s="11">
        <v>3284.8</v>
      </c>
      <c r="AB58" s="12">
        <v>19.260000000000218</v>
      </c>
      <c r="AC58" s="13">
        <v>2.3112000000000279</v>
      </c>
      <c r="AD58" s="9">
        <v>21.571200000000246</v>
      </c>
      <c r="AE58" s="5">
        <v>62.556480000000711</v>
      </c>
      <c r="AF58" s="2">
        <v>-6.3633737074024772</v>
      </c>
      <c r="AG58" s="7">
        <v>56.19310629259823</v>
      </c>
      <c r="AH58" s="32">
        <v>-84.146738778760749</v>
      </c>
      <c r="AI58" s="16">
        <v>1</v>
      </c>
      <c r="AJ58" s="2" t="s">
        <v>30</v>
      </c>
      <c r="AK58" s="55">
        <v>8</v>
      </c>
      <c r="AL58" s="56" t="s">
        <v>45</v>
      </c>
      <c r="AM58" s="2" t="s">
        <v>11</v>
      </c>
      <c r="AN58" s="3">
        <v>43861</v>
      </c>
      <c r="AO58" s="35"/>
      <c r="AP58" s="8">
        <v>3310.9500000000003</v>
      </c>
      <c r="AQ58" s="8"/>
      <c r="AR58" s="2"/>
      <c r="AS58" s="2"/>
      <c r="AT58" s="2"/>
      <c r="AU58" s="11">
        <f t="shared" si="10"/>
        <v>3310.9500000000003</v>
      </c>
      <c r="AV58" s="59">
        <f t="shared" si="11"/>
        <v>26.150000000000091</v>
      </c>
      <c r="AW58" s="13">
        <f t="shared" si="12"/>
        <v>3.1380000000000123</v>
      </c>
      <c r="AX58" s="9">
        <f t="shared" si="13"/>
        <v>29.288000000000103</v>
      </c>
      <c r="AY58" s="5">
        <f t="shared" si="14"/>
        <v>84.935200000000293</v>
      </c>
      <c r="AZ58" s="8">
        <f t="shared" si="15"/>
        <v>-9.0636400427832822</v>
      </c>
      <c r="BA58" s="7">
        <f t="shared" si="16"/>
        <v>75.871559957217016</v>
      </c>
      <c r="BB58" s="32">
        <f t="shared" si="17"/>
        <v>-8.275178821543733</v>
      </c>
      <c r="BC58" s="16">
        <v>1</v>
      </c>
      <c r="BD58" s="2" t="s">
        <v>30</v>
      </c>
      <c r="BE58" s="68">
        <v>8</v>
      </c>
      <c r="BF58" s="2" t="s">
        <v>45</v>
      </c>
      <c r="BG58" s="2" t="s">
        <v>11</v>
      </c>
      <c r="BH58" s="3">
        <v>43890</v>
      </c>
      <c r="BI58" s="35"/>
      <c r="BJ58" s="2">
        <v>3311.88</v>
      </c>
      <c r="BK58" s="2"/>
      <c r="BL58" s="2"/>
      <c r="BM58" s="2"/>
      <c r="BN58" s="2"/>
      <c r="BO58" s="11">
        <v>3311.88</v>
      </c>
      <c r="BP58" s="12">
        <f t="shared" si="18"/>
        <v>0.92999999999983629</v>
      </c>
      <c r="BQ58" s="13">
        <f t="shared" si="19"/>
        <v>0.23405438214119345</v>
      </c>
      <c r="BR58" s="9">
        <f t="shared" si="20"/>
        <v>1.1640543821410296</v>
      </c>
      <c r="BS58" s="5">
        <f t="shared" si="21"/>
        <v>3.3757577082089858</v>
      </c>
      <c r="BT58" s="2">
        <f t="shared" si="22"/>
        <v>-0.33230981052073671</v>
      </c>
      <c r="BU58" s="7">
        <f t="shared" si="23"/>
        <v>3.0434478976882491</v>
      </c>
      <c r="BV58" s="15">
        <f t="shared" si="24"/>
        <v>-5.2317309238554834</v>
      </c>
      <c r="BW58" s="16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5"/>
      <c r="CD58" s="2">
        <v>3311.88</v>
      </c>
      <c r="CE58" s="2"/>
      <c r="CF58" s="2"/>
      <c r="CG58" s="2"/>
      <c r="CH58" s="2"/>
      <c r="CI58" s="11">
        <f t="shared" si="25"/>
        <v>3311.88</v>
      </c>
      <c r="CJ58" s="11">
        <f t="shared" si="25"/>
        <v>0.92999999999983629</v>
      </c>
      <c r="CK58" s="11">
        <f t="shared" si="25"/>
        <v>0.23405438214119345</v>
      </c>
      <c r="CL58" s="11">
        <f t="shared" si="26"/>
        <v>1.1640543821410296</v>
      </c>
      <c r="CM58" s="5">
        <f t="shared" si="27"/>
        <v>2.5184224172352754</v>
      </c>
      <c r="CN58" s="8">
        <f t="shared" si="28"/>
        <v>-0.33230981052073677</v>
      </c>
      <c r="CO58" s="10">
        <f t="shared" si="29"/>
        <v>2.1861126067145387</v>
      </c>
      <c r="CP58" s="81">
        <f t="shared" si="30"/>
        <v>-3.0456183171409448</v>
      </c>
      <c r="CQ58" s="16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5"/>
      <c r="DA58" s="88">
        <v>3404.39</v>
      </c>
      <c r="DB58" s="2"/>
      <c r="DC58" s="2"/>
      <c r="DD58" s="2"/>
      <c r="DE58" s="2"/>
      <c r="DF58" s="80">
        <f t="shared" si="31"/>
        <v>3404.39</v>
      </c>
      <c r="DG58" s="12">
        <f t="shared" si="32"/>
        <v>92.509999999999764</v>
      </c>
      <c r="DH58" s="13">
        <f t="shared" si="33"/>
        <v>9.0945499424801906</v>
      </c>
      <c r="DI58" s="9">
        <f t="shared" si="34"/>
        <v>101.60454994247995</v>
      </c>
      <c r="DJ58" s="8">
        <f t="shared" si="35"/>
        <v>294.65319483319183</v>
      </c>
      <c r="DK58" s="5">
        <f t="shared" si="36"/>
        <v>292.13477241595655</v>
      </c>
      <c r="DL58" s="2">
        <f t="shared" si="37"/>
        <v>-36.234785392420534</v>
      </c>
      <c r="DM58" s="7">
        <f t="shared" si="8"/>
        <v>255.89998702353603</v>
      </c>
      <c r="DN58" s="89">
        <f t="shared" si="9"/>
        <v>252.85436870639509</v>
      </c>
      <c r="DO58" s="16">
        <v>1</v>
      </c>
      <c r="DP58" s="2" t="s">
        <v>30</v>
      </c>
      <c r="DQ58" s="6">
        <v>8</v>
      </c>
      <c r="DR58" s="2" t="s">
        <v>45</v>
      </c>
      <c r="DS58" s="2" t="s">
        <v>11</v>
      </c>
      <c r="DT58" s="3">
        <v>43982</v>
      </c>
      <c r="DU58" s="10">
        <v>300</v>
      </c>
      <c r="DV58" s="2">
        <v>3512.36</v>
      </c>
      <c r="DW58" s="2"/>
      <c r="DX58" s="2"/>
      <c r="DY58" s="2"/>
      <c r="DZ58" s="2"/>
      <c r="EA58" s="11">
        <v>3512.36</v>
      </c>
      <c r="EB58" s="12">
        <f t="shared" si="38"/>
        <v>107.97000000000025</v>
      </c>
      <c r="EC58" s="13">
        <f t="shared" si="39"/>
        <v>13.677599961129426</v>
      </c>
      <c r="ED58" s="9">
        <f t="shared" si="40"/>
        <v>121.64759996112969</v>
      </c>
      <c r="EE58" s="5">
        <f t="shared" si="41"/>
        <v>352.77803988727607</v>
      </c>
      <c r="EF58" s="2">
        <f t="shared" si="42"/>
        <v>-54.695802132522928</v>
      </c>
      <c r="EG58" s="7">
        <f t="shared" si="43"/>
        <v>298.08223775475312</v>
      </c>
      <c r="EH58" s="89">
        <f t="shared" si="44"/>
        <v>250.93660646114822</v>
      </c>
      <c r="EI58" s="16">
        <v>1</v>
      </c>
      <c r="EJ58" s="2" t="s">
        <v>30</v>
      </c>
      <c r="EK58" s="6">
        <v>8</v>
      </c>
      <c r="EL58" s="2" t="s">
        <v>45</v>
      </c>
      <c r="EM58" s="2" t="s">
        <v>11</v>
      </c>
      <c r="EN58" s="3">
        <v>44013</v>
      </c>
      <c r="EO58" s="10"/>
      <c r="EP58" s="2">
        <v>3685.04</v>
      </c>
      <c r="EQ58" s="2"/>
      <c r="ER58" s="2"/>
      <c r="ES58" s="2"/>
      <c r="ET58" s="2"/>
      <c r="EU58" s="11">
        <v>3685.04</v>
      </c>
      <c r="EV58" s="12">
        <f t="shared" si="45"/>
        <v>172.67999999999984</v>
      </c>
      <c r="EW58" s="13">
        <f t="shared" si="46"/>
        <v>11.365309072176411</v>
      </c>
      <c r="EX58" s="9">
        <f t="shared" si="47"/>
        <v>184.04530907217625</v>
      </c>
      <c r="EY58" s="5">
        <f t="shared" si="48"/>
        <v>533.73139630931109</v>
      </c>
      <c r="EZ58" s="2">
        <f t="shared" si="49"/>
        <v>-91.945968990641376</v>
      </c>
      <c r="FA58" s="7">
        <f t="shared" si="50"/>
        <v>441.78542731866969</v>
      </c>
      <c r="FB58" s="32">
        <f t="shared" si="51"/>
        <v>692.72203377981793</v>
      </c>
      <c r="FC58" s="16">
        <v>1</v>
      </c>
      <c r="FD58" s="2" t="s">
        <v>30</v>
      </c>
      <c r="FE58" s="6">
        <v>8</v>
      </c>
      <c r="FF58" s="2" t="s">
        <v>45</v>
      </c>
      <c r="FG58" s="2" t="s">
        <v>11</v>
      </c>
      <c r="FH58" s="3">
        <v>44013</v>
      </c>
      <c r="FI58" s="10">
        <v>700</v>
      </c>
      <c r="FJ58" s="2">
        <v>3809.41</v>
      </c>
      <c r="FK58" s="2"/>
      <c r="FL58" s="2"/>
      <c r="FM58" s="2"/>
      <c r="FN58" s="2"/>
      <c r="FO58" s="11">
        <v>3809.41</v>
      </c>
      <c r="FP58" s="12">
        <f t="shared" si="52"/>
        <v>124.36999999999989</v>
      </c>
      <c r="FQ58" s="13">
        <f t="shared" si="53"/>
        <v>14.976466397327387</v>
      </c>
      <c r="FR58" s="14">
        <f t="shared" si="54"/>
        <v>139.34646639732728</v>
      </c>
      <c r="FS58" s="5">
        <f t="shared" si="55"/>
        <v>425.00672251184818</v>
      </c>
      <c r="FT58" s="2">
        <f t="shared" si="56"/>
        <v>-77.767623526155433</v>
      </c>
      <c r="FU58" s="7">
        <f t="shared" si="57"/>
        <v>347.23909898569275</v>
      </c>
      <c r="FV58" s="32">
        <f t="shared" si="58"/>
        <v>339.96113276551068</v>
      </c>
      <c r="FW58" s="16">
        <v>1</v>
      </c>
      <c r="FX58" s="2" t="s">
        <v>30</v>
      </c>
      <c r="FY58" s="6">
        <v>8</v>
      </c>
      <c r="FZ58" s="2" t="s">
        <v>45</v>
      </c>
      <c r="GA58" s="2" t="s">
        <v>11</v>
      </c>
      <c r="GB58" s="3">
        <v>44081</v>
      </c>
      <c r="GC58" s="10">
        <v>340</v>
      </c>
      <c r="GD58" s="2">
        <v>3985.52</v>
      </c>
      <c r="GE58" s="2"/>
      <c r="GF58" s="2"/>
      <c r="GG58" s="2"/>
      <c r="GH58" s="2"/>
      <c r="GI58" s="11">
        <v>3985.52</v>
      </c>
      <c r="GJ58" s="12">
        <f t="shared" si="59"/>
        <v>176.11000000000013</v>
      </c>
      <c r="GK58" s="13">
        <f t="shared" si="60"/>
        <v>-9.1050651019740698</v>
      </c>
      <c r="GL58" s="14">
        <f t="shared" si="61"/>
        <v>167.00493489802605</v>
      </c>
      <c r="GM58" s="5">
        <f t="shared" si="62"/>
        <v>509.36505143897944</v>
      </c>
      <c r="GN58" s="2">
        <f t="shared" si="63"/>
        <v>-83.392595781316942</v>
      </c>
      <c r="GO58" s="7">
        <f t="shared" si="64"/>
        <v>425.97245565766252</v>
      </c>
      <c r="GP58" s="15">
        <f t="shared" si="65"/>
        <v>425.93358842317321</v>
      </c>
      <c r="GQ58" s="16">
        <v>1</v>
      </c>
      <c r="GR58" s="2" t="s">
        <v>30</v>
      </c>
      <c r="GS58" s="16">
        <v>7</v>
      </c>
      <c r="GT58" s="2" t="s">
        <v>45</v>
      </c>
      <c r="GU58" s="2" t="s">
        <v>11</v>
      </c>
      <c r="GV58" s="3">
        <v>44104</v>
      </c>
      <c r="GW58" s="2">
        <v>4077.1600000000003</v>
      </c>
      <c r="GX58" s="2">
        <v>426</v>
      </c>
      <c r="GY58" s="2"/>
      <c r="GZ58" s="2"/>
      <c r="HA58" s="2"/>
      <c r="HB58" s="2"/>
      <c r="HC58" s="11">
        <v>4077.1600000000003</v>
      </c>
      <c r="HD58" s="12">
        <f t="shared" si="66"/>
        <v>91.640000000000327</v>
      </c>
      <c r="HE58" s="13">
        <f t="shared" si="67"/>
        <v>34.116521705984383</v>
      </c>
      <c r="HF58" s="14">
        <f t="shared" si="68"/>
        <v>125.75652170598471</v>
      </c>
      <c r="HG58" s="5">
        <f t="shared" si="69"/>
        <v>383.55739120325336</v>
      </c>
      <c r="HH58" s="2">
        <f t="shared" si="70"/>
        <v>-81.750472200675205</v>
      </c>
      <c r="HI58" s="7">
        <f t="shared" si="71"/>
        <v>301.80691900257818</v>
      </c>
      <c r="HJ58" s="32">
        <f t="shared" si="72"/>
        <v>301.74050742575139</v>
      </c>
      <c r="HK58" s="16">
        <v>1</v>
      </c>
      <c r="HL58" s="2" t="s">
        <v>30</v>
      </c>
    </row>
    <row r="59" spans="17:220" ht="20.100000000000001" customHeight="1" x14ac:dyDescent="0.2">
      <c r="Q59" s="6">
        <v>9</v>
      </c>
      <c r="R59" s="2" t="s">
        <v>46</v>
      </c>
      <c r="S59" s="2" t="s">
        <v>5</v>
      </c>
      <c r="T59" s="3">
        <v>43830</v>
      </c>
      <c r="U59" s="35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-4.4272693499061688</v>
      </c>
      <c r="AG59" s="7">
        <v>39.095930650094125</v>
      </c>
      <c r="AH59" s="32">
        <v>-42.689237877088793</v>
      </c>
      <c r="AI59" s="16">
        <v>1</v>
      </c>
      <c r="AJ59" s="2" t="s">
        <v>30</v>
      </c>
      <c r="AK59" s="55">
        <v>9</v>
      </c>
      <c r="AL59" s="56" t="s">
        <v>46</v>
      </c>
      <c r="AM59" s="2" t="s">
        <v>5</v>
      </c>
      <c r="AN59" s="3">
        <v>43861</v>
      </c>
      <c r="AO59" s="35"/>
      <c r="AP59" s="8">
        <v>3370.1</v>
      </c>
      <c r="AQ59" s="8"/>
      <c r="AR59" s="2"/>
      <c r="AS59" s="2"/>
      <c r="AT59" s="2"/>
      <c r="AU59" s="11">
        <f t="shared" si="10"/>
        <v>3370.1</v>
      </c>
      <c r="AV59" s="59">
        <f t="shared" si="11"/>
        <v>3.3899999999998727</v>
      </c>
      <c r="AW59" s="13">
        <f t="shared" si="12"/>
        <v>0.4067999999999849</v>
      </c>
      <c r="AX59" s="9">
        <f t="shared" si="13"/>
        <v>3.7967999999998576</v>
      </c>
      <c r="AY59" s="5">
        <f t="shared" si="14"/>
        <v>11.010719999999587</v>
      </c>
      <c r="AZ59" s="8">
        <f t="shared" si="15"/>
        <v>-1.1749804873817999</v>
      </c>
      <c r="BA59" s="7">
        <f t="shared" si="16"/>
        <v>9.8357395126177867</v>
      </c>
      <c r="BB59" s="32">
        <f t="shared" si="17"/>
        <v>-32.853498364471008</v>
      </c>
      <c r="BC59" s="16">
        <v>1</v>
      </c>
      <c r="BD59" s="2" t="s">
        <v>30</v>
      </c>
      <c r="BE59" s="68">
        <v>9</v>
      </c>
      <c r="BF59" s="2" t="s">
        <v>46</v>
      </c>
      <c r="BG59" s="2" t="s">
        <v>5</v>
      </c>
      <c r="BH59" s="3">
        <v>43890</v>
      </c>
      <c r="BI59" s="35"/>
      <c r="BJ59" s="2">
        <v>3390.1</v>
      </c>
      <c r="BK59" s="2"/>
      <c r="BL59" s="2"/>
      <c r="BM59" s="2"/>
      <c r="BN59" s="2"/>
      <c r="BO59" s="11">
        <v>3390.1</v>
      </c>
      <c r="BP59" s="12">
        <f t="shared" si="18"/>
        <v>20</v>
      </c>
      <c r="BQ59" s="13">
        <f t="shared" si="19"/>
        <v>5.033427572929777</v>
      </c>
      <c r="BR59" s="9">
        <f t="shared" si="20"/>
        <v>25.033427572929778</v>
      </c>
      <c r="BS59" s="5">
        <f t="shared" si="21"/>
        <v>72.596939961496361</v>
      </c>
      <c r="BT59" s="2">
        <f t="shared" si="22"/>
        <v>-7.1464475380816195</v>
      </c>
      <c r="BU59" s="7">
        <f t="shared" si="23"/>
        <v>65.450492423414744</v>
      </c>
      <c r="BV59" s="15">
        <f t="shared" si="24"/>
        <v>32.596994058943736</v>
      </c>
      <c r="BW59" s="16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5"/>
      <c r="CD59" s="2">
        <v>3390.1</v>
      </c>
      <c r="CE59" s="2"/>
      <c r="CF59" s="2"/>
      <c r="CG59" s="2"/>
      <c r="CH59" s="2"/>
      <c r="CI59" s="11">
        <f t="shared" si="25"/>
        <v>3390.1</v>
      </c>
      <c r="CJ59" s="11">
        <f t="shared" si="25"/>
        <v>20</v>
      </c>
      <c r="CK59" s="11">
        <f t="shared" si="25"/>
        <v>5.033427572929777</v>
      </c>
      <c r="CL59" s="11">
        <f t="shared" si="26"/>
        <v>25.033427572929778</v>
      </c>
      <c r="CM59" s="5">
        <f t="shared" si="27"/>
        <v>54.159621876036965</v>
      </c>
      <c r="CN59" s="8">
        <f t="shared" si="28"/>
        <v>-7.1464475380816195</v>
      </c>
      <c r="CO59" s="10">
        <f t="shared" si="29"/>
        <v>47.013174337955348</v>
      </c>
      <c r="CP59" s="81">
        <f t="shared" si="30"/>
        <v>79.610168396899084</v>
      </c>
      <c r="CQ59" s="16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5">
        <v>100</v>
      </c>
      <c r="DA59" s="88">
        <v>3446.02</v>
      </c>
      <c r="DB59" s="2"/>
      <c r="DC59" s="2"/>
      <c r="DD59" s="2"/>
      <c r="DE59" s="2"/>
      <c r="DF59" s="80">
        <f t="shared" si="31"/>
        <v>3446.02</v>
      </c>
      <c r="DG59" s="12">
        <f t="shared" si="32"/>
        <v>55.920000000000073</v>
      </c>
      <c r="DH59" s="13">
        <f t="shared" si="33"/>
        <v>5.4974298214624824</v>
      </c>
      <c r="DI59" s="9">
        <f t="shared" si="34"/>
        <v>61.417429821462555</v>
      </c>
      <c r="DJ59" s="8">
        <f t="shared" si="35"/>
        <v>178.1105464822414</v>
      </c>
      <c r="DK59" s="5">
        <f t="shared" si="36"/>
        <v>123.95092460620444</v>
      </c>
      <c r="DL59" s="2">
        <f t="shared" si="37"/>
        <v>-15.374188820983354</v>
      </c>
      <c r="DM59" s="7">
        <f t="shared" si="8"/>
        <v>108.57673578522109</v>
      </c>
      <c r="DN59" s="89">
        <f t="shared" si="9"/>
        <v>88.186904182120173</v>
      </c>
      <c r="DO59" s="16">
        <v>1</v>
      </c>
      <c r="DP59" s="2" t="s">
        <v>30</v>
      </c>
      <c r="DQ59" s="6">
        <v>9</v>
      </c>
      <c r="DR59" s="2" t="s">
        <v>46</v>
      </c>
      <c r="DS59" s="2" t="s">
        <v>5</v>
      </c>
      <c r="DT59" s="3">
        <v>43982</v>
      </c>
      <c r="DU59" s="10">
        <v>100</v>
      </c>
      <c r="DV59" s="2">
        <v>3604.2200000000003</v>
      </c>
      <c r="DW59" s="2"/>
      <c r="DX59" s="2"/>
      <c r="DY59" s="2"/>
      <c r="DZ59" s="2"/>
      <c r="EA59" s="11">
        <v>3604.2200000000003</v>
      </c>
      <c r="EB59" s="12">
        <f t="shared" si="38"/>
        <v>158.20000000000027</v>
      </c>
      <c r="EC59" s="13">
        <f t="shared" si="39"/>
        <v>20.040717920261866</v>
      </c>
      <c r="ED59" s="9">
        <f t="shared" si="40"/>
        <v>178.24071792026214</v>
      </c>
      <c r="EE59" s="5">
        <f t="shared" si="41"/>
        <v>516.89808196876015</v>
      </c>
      <c r="EF59" s="2">
        <f t="shared" si="42"/>
        <v>-80.141482794897854</v>
      </c>
      <c r="EG59" s="7">
        <f t="shared" si="43"/>
        <v>436.7565991738623</v>
      </c>
      <c r="EH59" s="89">
        <f t="shared" si="44"/>
        <v>424.94350335598244</v>
      </c>
      <c r="EI59" s="16">
        <v>1</v>
      </c>
      <c r="EJ59" s="2" t="s">
        <v>30</v>
      </c>
      <c r="EK59" s="6">
        <v>9</v>
      </c>
      <c r="EL59" s="2" t="s">
        <v>46</v>
      </c>
      <c r="EM59" s="2" t="s">
        <v>5</v>
      </c>
      <c r="EN59" s="3">
        <v>44013</v>
      </c>
      <c r="EO59" s="10">
        <v>500</v>
      </c>
      <c r="EP59" s="2">
        <v>3791.03</v>
      </c>
      <c r="EQ59" s="2"/>
      <c r="ER59" s="2"/>
      <c r="ES59" s="2"/>
      <c r="ET59" s="2"/>
      <c r="EU59" s="11">
        <v>3791.03</v>
      </c>
      <c r="EV59" s="12">
        <f t="shared" si="45"/>
        <v>186.80999999999995</v>
      </c>
      <c r="EW59" s="13">
        <f t="shared" si="46"/>
        <v>12.295305697088699</v>
      </c>
      <c r="EX59" s="9">
        <f t="shared" si="47"/>
        <v>199.10530569708865</v>
      </c>
      <c r="EY59" s="5">
        <f t="shared" si="48"/>
        <v>577.40538652155703</v>
      </c>
      <c r="EZ59" s="2">
        <f t="shared" si="49"/>
        <v>-99.469692304503852</v>
      </c>
      <c r="FA59" s="7">
        <f t="shared" si="50"/>
        <v>477.9356942170532</v>
      </c>
      <c r="FB59" s="32">
        <f t="shared" si="51"/>
        <v>402.87919757303564</v>
      </c>
      <c r="FC59" s="16">
        <v>1</v>
      </c>
      <c r="FD59" s="2" t="s">
        <v>30</v>
      </c>
      <c r="FE59" s="6">
        <v>9</v>
      </c>
      <c r="FF59" s="2" t="s">
        <v>46</v>
      </c>
      <c r="FG59" s="2" t="s">
        <v>5</v>
      </c>
      <c r="FH59" s="3">
        <v>44013</v>
      </c>
      <c r="FI59" s="10">
        <v>500</v>
      </c>
      <c r="FJ59" s="2">
        <v>4007.29</v>
      </c>
      <c r="FK59" s="2"/>
      <c r="FL59" s="2"/>
      <c r="FM59" s="2"/>
      <c r="FN59" s="2"/>
      <c r="FO59" s="11">
        <v>4007.29</v>
      </c>
      <c r="FP59" s="12">
        <f t="shared" si="52"/>
        <v>216.25999999999976</v>
      </c>
      <c r="FQ59" s="13">
        <f t="shared" si="53"/>
        <v>26.041735330755166</v>
      </c>
      <c r="FR59" s="14">
        <f t="shared" si="54"/>
        <v>242.30173533075492</v>
      </c>
      <c r="FS59" s="5">
        <f t="shared" si="55"/>
        <v>739.0202927588025</v>
      </c>
      <c r="FT59" s="2">
        <f t="shared" si="56"/>
        <v>-135.22574787944336</v>
      </c>
      <c r="FU59" s="7">
        <f t="shared" si="57"/>
        <v>603.79454487935914</v>
      </c>
      <c r="FV59" s="32">
        <f t="shared" si="58"/>
        <v>506.67374245239478</v>
      </c>
      <c r="FW59" s="16">
        <v>1</v>
      </c>
      <c r="FX59" s="2" t="s">
        <v>30</v>
      </c>
      <c r="FY59" s="6">
        <v>9</v>
      </c>
      <c r="FZ59" s="2" t="s">
        <v>46</v>
      </c>
      <c r="GA59" s="2" t="s">
        <v>5</v>
      </c>
      <c r="GB59" s="3">
        <v>44081</v>
      </c>
      <c r="GC59" s="10">
        <v>600</v>
      </c>
      <c r="GD59" s="2">
        <v>4260.5600000000004</v>
      </c>
      <c r="GE59" s="2"/>
      <c r="GF59" s="2"/>
      <c r="GG59" s="2"/>
      <c r="GH59" s="2"/>
      <c r="GI59" s="11">
        <v>4260.5600000000004</v>
      </c>
      <c r="GJ59" s="12">
        <f t="shared" si="59"/>
        <v>253.27000000000044</v>
      </c>
      <c r="GK59" s="13">
        <f t="shared" si="60"/>
        <v>-13.094315134728154</v>
      </c>
      <c r="GL59" s="14">
        <f t="shared" si="61"/>
        <v>240.17568486527227</v>
      </c>
      <c r="GM59" s="5">
        <f t="shared" si="62"/>
        <v>732.53583883908038</v>
      </c>
      <c r="GN59" s="2">
        <f t="shared" si="63"/>
        <v>-119.92983211364579</v>
      </c>
      <c r="GO59" s="7">
        <f t="shared" si="64"/>
        <v>612.60600672543455</v>
      </c>
      <c r="GP59" s="15">
        <f t="shared" si="65"/>
        <v>519.27974917782933</v>
      </c>
      <c r="GQ59" s="16">
        <v>1</v>
      </c>
      <c r="GR59" s="2" t="s">
        <v>30</v>
      </c>
      <c r="GS59" s="16">
        <v>8</v>
      </c>
      <c r="GT59" s="2" t="s">
        <v>46</v>
      </c>
      <c r="GU59" s="2" t="s">
        <v>5</v>
      </c>
      <c r="GV59" s="3">
        <v>44104</v>
      </c>
      <c r="GW59" s="2">
        <v>4449.12</v>
      </c>
      <c r="GX59" s="2">
        <v>600</v>
      </c>
      <c r="GY59" s="2"/>
      <c r="GZ59" s="2"/>
      <c r="HA59" s="2"/>
      <c r="HB59" s="2"/>
      <c r="HC59" s="11">
        <v>4449.12</v>
      </c>
      <c r="HD59" s="12">
        <f t="shared" si="66"/>
        <v>188.55999999999949</v>
      </c>
      <c r="HE59" s="13">
        <f t="shared" si="67"/>
        <v>70.198726897428799</v>
      </c>
      <c r="HF59" s="14">
        <f t="shared" si="68"/>
        <v>258.75872689742829</v>
      </c>
      <c r="HG59" s="5">
        <f t="shared" si="69"/>
        <v>789.21411703715626</v>
      </c>
      <c r="HH59" s="2">
        <f t="shared" si="70"/>
        <v>-168.21114183936294</v>
      </c>
      <c r="HI59" s="7">
        <f t="shared" si="71"/>
        <v>621.00297519779338</v>
      </c>
      <c r="HJ59" s="32">
        <f t="shared" si="72"/>
        <v>540.28272437562271</v>
      </c>
      <c r="HK59" s="16">
        <v>1</v>
      </c>
      <c r="HL59" s="2" t="s">
        <v>30</v>
      </c>
    </row>
    <row r="60" spans="17:220" ht="20.100000000000001" customHeight="1" x14ac:dyDescent="0.2">
      <c r="Q60" s="6">
        <v>10</v>
      </c>
      <c r="R60" s="2" t="s">
        <v>71</v>
      </c>
      <c r="S60" s="2" t="s">
        <v>72</v>
      </c>
      <c r="T60" s="3">
        <v>43830</v>
      </c>
      <c r="U60" s="35">
        <v>500</v>
      </c>
      <c r="V60" s="2">
        <v>1427.14</v>
      </c>
      <c r="W60" s="2"/>
      <c r="X60" s="2"/>
      <c r="Y60" s="2"/>
      <c r="Z60" s="2">
        <v>301.39999999999998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2">
        <v>-114.95431345041288</v>
      </c>
      <c r="AI60" s="16">
        <v>2</v>
      </c>
      <c r="AJ60" s="2" t="s">
        <v>30</v>
      </c>
      <c r="AK60" s="55">
        <v>10</v>
      </c>
      <c r="AL60" s="56" t="s">
        <v>71</v>
      </c>
      <c r="AM60" s="2" t="s">
        <v>72</v>
      </c>
      <c r="AN60" s="3">
        <v>43861</v>
      </c>
      <c r="AO60" s="35"/>
      <c r="AP60" s="8">
        <v>1427.14</v>
      </c>
      <c r="AQ60" s="8"/>
      <c r="AR60" s="2"/>
      <c r="AS60" s="2"/>
      <c r="AT60" s="2">
        <v>301.39999999999998</v>
      </c>
      <c r="AU60" s="11">
        <f t="shared" si="10"/>
        <v>1427.14</v>
      </c>
      <c r="AV60" s="59">
        <f t="shared" si="11"/>
        <v>0</v>
      </c>
      <c r="AW60" s="13">
        <f t="shared" si="12"/>
        <v>0</v>
      </c>
      <c r="AX60" s="9">
        <f t="shared" si="13"/>
        <v>0</v>
      </c>
      <c r="AY60" s="5">
        <f t="shared" si="14"/>
        <v>0</v>
      </c>
      <c r="AZ60" s="8">
        <f t="shared" si="15"/>
        <v>0</v>
      </c>
      <c r="BA60" s="7">
        <f t="shared" si="16"/>
        <v>0</v>
      </c>
      <c r="BB60" s="32">
        <f t="shared" si="17"/>
        <v>-114.95431345041288</v>
      </c>
      <c r="BC60" s="16">
        <v>2</v>
      </c>
      <c r="BD60" s="2" t="s">
        <v>30</v>
      </c>
      <c r="BE60" s="68">
        <v>10</v>
      </c>
      <c r="BF60" s="2" t="s">
        <v>71</v>
      </c>
      <c r="BG60" s="2" t="s">
        <v>72</v>
      </c>
      <c r="BH60" s="3">
        <v>43890</v>
      </c>
      <c r="BI60" s="35"/>
      <c r="BJ60" s="2">
        <v>1427.14</v>
      </c>
      <c r="BK60" s="2"/>
      <c r="BL60" s="2"/>
      <c r="BM60" s="2"/>
      <c r="BN60" s="2">
        <v>301.39999999999998</v>
      </c>
      <c r="BO60" s="11">
        <v>1427.14</v>
      </c>
      <c r="BP60" s="12">
        <f t="shared" si="18"/>
        <v>0</v>
      </c>
      <c r="BQ60" s="13">
        <f t="shared" si="19"/>
        <v>0</v>
      </c>
      <c r="BR60" s="9">
        <f t="shared" si="20"/>
        <v>0</v>
      </c>
      <c r="BS60" s="5">
        <f t="shared" si="21"/>
        <v>0</v>
      </c>
      <c r="BT60" s="2">
        <f t="shared" si="22"/>
        <v>0</v>
      </c>
      <c r="BU60" s="7">
        <f t="shared" si="23"/>
        <v>0</v>
      </c>
      <c r="BV60" s="15">
        <f t="shared" si="24"/>
        <v>-114.95431345041288</v>
      </c>
      <c r="BW60" s="16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5"/>
      <c r="CD60" s="2">
        <v>1427.14</v>
      </c>
      <c r="CE60" s="2"/>
      <c r="CF60" s="2"/>
      <c r="CG60" s="2"/>
      <c r="CH60" s="2">
        <v>301.39999999999998</v>
      </c>
      <c r="CI60" s="11">
        <f t="shared" si="25"/>
        <v>1427.14</v>
      </c>
      <c r="CJ60" s="11">
        <f t="shared" si="25"/>
        <v>0</v>
      </c>
      <c r="CK60" s="11">
        <f t="shared" si="25"/>
        <v>0</v>
      </c>
      <c r="CL60" s="11">
        <f t="shared" si="26"/>
        <v>0</v>
      </c>
      <c r="CM60" s="5">
        <f t="shared" si="27"/>
        <v>0</v>
      </c>
      <c r="CN60" s="8">
        <f t="shared" si="28"/>
        <v>0</v>
      </c>
      <c r="CO60" s="10">
        <f t="shared" si="29"/>
        <v>0</v>
      </c>
      <c r="CP60" s="81">
        <f t="shared" si="30"/>
        <v>-114.95431345041288</v>
      </c>
      <c r="CQ60" s="16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5"/>
      <c r="DA60" s="88">
        <v>1445.68</v>
      </c>
      <c r="DB60" s="2"/>
      <c r="DC60" s="2"/>
      <c r="DD60" s="2"/>
      <c r="DE60" s="2">
        <v>301.39999999999998</v>
      </c>
      <c r="DF60" s="80">
        <f t="shared" si="31"/>
        <v>1445.68</v>
      </c>
      <c r="DG60" s="12">
        <f t="shared" si="32"/>
        <v>18.539999999999964</v>
      </c>
      <c r="DH60" s="13">
        <f t="shared" si="33"/>
        <v>1.8226457240685638</v>
      </c>
      <c r="DI60" s="9">
        <f t="shared" si="34"/>
        <v>20.362645724068528</v>
      </c>
      <c r="DJ60" s="8">
        <f t="shared" si="35"/>
        <v>59.051672599798728</v>
      </c>
      <c r="DK60" s="5">
        <f t="shared" si="36"/>
        <v>59.051672599798728</v>
      </c>
      <c r="DL60" s="2">
        <f t="shared" si="37"/>
        <v>-7.324443666947448</v>
      </c>
      <c r="DM60" s="7">
        <f t="shared" si="8"/>
        <v>51.727228932851283</v>
      </c>
      <c r="DN60" s="89">
        <f t="shared" si="9"/>
        <v>-63.2270845175616</v>
      </c>
      <c r="DO60" s="16">
        <v>2</v>
      </c>
      <c r="DP60" s="2" t="s">
        <v>30</v>
      </c>
      <c r="DQ60" s="6">
        <v>10</v>
      </c>
      <c r="DR60" s="2" t="s">
        <v>71</v>
      </c>
      <c r="DS60" s="2" t="s">
        <v>72</v>
      </c>
      <c r="DT60" s="3">
        <v>43982</v>
      </c>
      <c r="DU60" s="10"/>
      <c r="DV60" s="2">
        <v>1705.64</v>
      </c>
      <c r="DW60" s="2"/>
      <c r="DX60" s="2"/>
      <c r="DY60" s="2"/>
      <c r="DZ60" s="2">
        <v>301.39999999999998</v>
      </c>
      <c r="EA60" s="11">
        <v>1705.64</v>
      </c>
      <c r="EB60" s="12">
        <f t="shared" si="38"/>
        <v>259.96000000000004</v>
      </c>
      <c r="EC60" s="13">
        <f t="shared" si="39"/>
        <v>32.93163736125959</v>
      </c>
      <c r="ED60" s="9">
        <f t="shared" si="40"/>
        <v>292.89163736125965</v>
      </c>
      <c r="EE60" s="5">
        <f t="shared" si="41"/>
        <v>849.38574834765302</v>
      </c>
      <c r="EF60" s="2">
        <f t="shared" si="42"/>
        <v>-131.69140244855637</v>
      </c>
      <c r="EG60" s="7">
        <f t="shared" si="43"/>
        <v>717.69434589909667</v>
      </c>
      <c r="EH60" s="89">
        <f t="shared" si="44"/>
        <v>654.46726138153508</v>
      </c>
      <c r="EI60" s="16">
        <v>2</v>
      </c>
      <c r="EJ60" s="2" t="s">
        <v>30</v>
      </c>
      <c r="EK60" s="6">
        <v>10</v>
      </c>
      <c r="EL60" s="2" t="s">
        <v>71</v>
      </c>
      <c r="EM60" s="2" t="s">
        <v>72</v>
      </c>
      <c r="EN60" s="3">
        <v>44013</v>
      </c>
      <c r="EO60" s="10">
        <v>1578.15</v>
      </c>
      <c r="EP60" s="2">
        <v>2300.81</v>
      </c>
      <c r="EQ60" s="2"/>
      <c r="ER60" s="2"/>
      <c r="ES60" s="2"/>
      <c r="ET60" s="2">
        <v>301.39999999999998</v>
      </c>
      <c r="EU60" s="11">
        <v>2300.81</v>
      </c>
      <c r="EV60" s="12">
        <f t="shared" si="45"/>
        <v>595.16999999999985</v>
      </c>
      <c r="EW60" s="13">
        <f t="shared" si="46"/>
        <v>39.172405608566358</v>
      </c>
      <c r="EX60" s="9">
        <f t="shared" si="47"/>
        <v>634.3424056085662</v>
      </c>
      <c r="EY60" s="5">
        <f t="shared" si="48"/>
        <v>1839.5929762648418</v>
      </c>
      <c r="EZ60" s="2">
        <f t="shared" si="49"/>
        <v>-316.90689346861279</v>
      </c>
      <c r="FA60" s="7">
        <f t="shared" si="50"/>
        <v>1522.6860827962291</v>
      </c>
      <c r="FB60" s="32">
        <f t="shared" si="51"/>
        <v>599.00334417776401</v>
      </c>
      <c r="FC60" s="16">
        <v>2</v>
      </c>
      <c r="FD60" s="2" t="s">
        <v>30</v>
      </c>
      <c r="FE60" s="6">
        <v>10</v>
      </c>
      <c r="FF60" s="2" t="s">
        <v>71</v>
      </c>
      <c r="FG60" s="2" t="s">
        <v>72</v>
      </c>
      <c r="FH60" s="3">
        <v>44013</v>
      </c>
      <c r="FI60" s="10">
        <v>2200</v>
      </c>
      <c r="FJ60" s="2">
        <v>2840.7400000000002</v>
      </c>
      <c r="FK60" s="2"/>
      <c r="FL60" s="2"/>
      <c r="FM60" s="2"/>
      <c r="FN60" s="2">
        <v>301.39999999999998</v>
      </c>
      <c r="FO60" s="11">
        <v>2840.7400000000002</v>
      </c>
      <c r="FP60" s="12">
        <f t="shared" si="52"/>
        <v>539.93000000000029</v>
      </c>
      <c r="FQ60" s="13">
        <f t="shared" si="53"/>
        <v>65.017636905274486</v>
      </c>
      <c r="FR60" s="14">
        <f t="shared" si="54"/>
        <v>604.94763690527475</v>
      </c>
      <c r="FS60" s="5">
        <f t="shared" si="55"/>
        <v>1845.0902925610878</v>
      </c>
      <c r="FT60" s="2">
        <f t="shared" si="56"/>
        <v>-337.61415912581134</v>
      </c>
      <c r="FU60" s="7">
        <f t="shared" si="57"/>
        <v>1507.4761334352766</v>
      </c>
      <c r="FV60" s="32">
        <f t="shared" si="58"/>
        <v>-93.520522386959328</v>
      </c>
      <c r="FW60" s="16">
        <v>2</v>
      </c>
      <c r="FX60" s="2" t="s">
        <v>30</v>
      </c>
      <c r="FY60" s="6">
        <v>10</v>
      </c>
      <c r="FZ60" s="2" t="s">
        <v>71</v>
      </c>
      <c r="GA60" s="2" t="s">
        <v>72</v>
      </c>
      <c r="GB60" s="3">
        <v>44081</v>
      </c>
      <c r="GC60" s="10">
        <v>-78.150000000000006</v>
      </c>
      <c r="GD60" s="2">
        <v>3501.5</v>
      </c>
      <c r="GE60" s="2"/>
      <c r="GF60" s="2"/>
      <c r="GG60" s="2"/>
      <c r="GH60" s="2">
        <v>301.39999999999998</v>
      </c>
      <c r="GI60" s="11">
        <v>3501.5</v>
      </c>
      <c r="GJ60" s="12">
        <f t="shared" si="59"/>
        <v>660.75999999999976</v>
      </c>
      <c r="GK60" s="13">
        <f t="shared" si="60"/>
        <v>-34.161960233833284</v>
      </c>
      <c r="GL60" s="14">
        <f t="shared" si="61"/>
        <v>626.59803976616649</v>
      </c>
      <c r="GM60" s="5">
        <f t="shared" si="62"/>
        <v>1911.1240212868076</v>
      </c>
      <c r="GN60" s="2">
        <f t="shared" si="63"/>
        <v>-312.88678433060539</v>
      </c>
      <c r="GO60" s="7">
        <f t="shared" si="64"/>
        <v>1598.2372369562022</v>
      </c>
      <c r="GP60" s="15">
        <f t="shared" si="65"/>
        <v>1582.866714569243</v>
      </c>
      <c r="GQ60" s="16">
        <v>2</v>
      </c>
      <c r="GR60" s="2" t="s">
        <v>30</v>
      </c>
      <c r="GS60" s="16">
        <v>9</v>
      </c>
      <c r="GT60" s="2" t="s">
        <v>71</v>
      </c>
      <c r="GU60" s="2" t="s">
        <v>72</v>
      </c>
      <c r="GV60" s="3">
        <v>44104</v>
      </c>
      <c r="GW60" s="2">
        <v>3612.12</v>
      </c>
      <c r="GX60" s="2">
        <v>1600</v>
      </c>
      <c r="GY60" s="2"/>
      <c r="GZ60" s="2"/>
      <c r="HA60" s="2"/>
      <c r="HB60" s="2">
        <v>301.39999999999998</v>
      </c>
      <c r="HC60" s="11">
        <v>3612.12</v>
      </c>
      <c r="HD60" s="12">
        <f t="shared" si="66"/>
        <v>110.61999999999989</v>
      </c>
      <c r="HE60" s="13">
        <f t="shared" si="67"/>
        <v>41.182558174552327</v>
      </c>
      <c r="HF60" s="14">
        <f t="shared" si="68"/>
        <v>151.80255817455222</v>
      </c>
      <c r="HG60" s="5">
        <f t="shared" si="69"/>
        <v>462.99780243238422</v>
      </c>
      <c r="HH60" s="2">
        <f t="shared" si="70"/>
        <v>-98.682204657776609</v>
      </c>
      <c r="HI60" s="7">
        <f t="shared" si="71"/>
        <v>364.31559777460762</v>
      </c>
      <c r="HJ60" s="32">
        <f t="shared" si="72"/>
        <v>347.18231234385058</v>
      </c>
      <c r="HK60" s="16">
        <v>2</v>
      </c>
      <c r="HL60" s="2" t="s">
        <v>30</v>
      </c>
    </row>
    <row r="61" spans="17:220" ht="20.100000000000001" customHeight="1" x14ac:dyDescent="0.2">
      <c r="Q61" s="6">
        <v>11</v>
      </c>
      <c r="R61" s="2" t="s">
        <v>47</v>
      </c>
      <c r="S61" s="2" t="s">
        <v>28</v>
      </c>
      <c r="T61" s="3">
        <v>43830</v>
      </c>
      <c r="U61" s="35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547.09999999999854</v>
      </c>
      <c r="AC61" s="13">
        <v>65.651999999999873</v>
      </c>
      <c r="AD61" s="9">
        <v>612.75199999999836</v>
      </c>
      <c r="AE61" s="5">
        <v>1776.9807999999953</v>
      </c>
      <c r="AF61" s="2">
        <v>-180.75813890549568</v>
      </c>
      <c r="AG61" s="7">
        <v>1596.2226610944995</v>
      </c>
      <c r="AH61" s="32">
        <v>1596.2133945476721</v>
      </c>
      <c r="AI61" s="16">
        <v>2</v>
      </c>
      <c r="AJ61" s="2" t="s">
        <v>30</v>
      </c>
      <c r="AK61" s="55">
        <v>11</v>
      </c>
      <c r="AL61" s="56" t="s">
        <v>47</v>
      </c>
      <c r="AM61" s="2" t="s">
        <v>28</v>
      </c>
      <c r="AN61" s="3">
        <v>43861</v>
      </c>
      <c r="AO61" s="35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10"/>
        <v>23299.32</v>
      </c>
      <c r="AV61" s="59">
        <f t="shared" si="11"/>
        <v>483.27000000000044</v>
      </c>
      <c r="AW61" s="13">
        <f t="shared" si="12"/>
        <v>57.992400000000075</v>
      </c>
      <c r="AX61" s="9">
        <f t="shared" si="13"/>
        <v>541.26240000000053</v>
      </c>
      <c r="AY61" s="5">
        <f t="shared" si="14"/>
        <v>1569.6609600000015</v>
      </c>
      <c r="AZ61" s="8">
        <f t="shared" si="15"/>
        <v>-167.50230682508092</v>
      </c>
      <c r="BA61" s="7">
        <f t="shared" si="16"/>
        <v>1402.1586531749206</v>
      </c>
      <c r="BB61" s="32">
        <f t="shared" si="17"/>
        <v>1402.1520477225927</v>
      </c>
      <c r="BC61" s="16">
        <v>2</v>
      </c>
      <c r="BD61" s="2" t="s">
        <v>30</v>
      </c>
      <c r="BE61" s="68">
        <v>11</v>
      </c>
      <c r="BF61" s="2" t="s">
        <v>47</v>
      </c>
      <c r="BG61" s="2" t="s">
        <v>28</v>
      </c>
      <c r="BH61" s="3">
        <v>43890</v>
      </c>
      <c r="BI61" s="35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18"/>
        <v>678.68000000000029</v>
      </c>
      <c r="BQ61" s="13">
        <f t="shared" si="19"/>
        <v>170.80433125979914</v>
      </c>
      <c r="BR61" s="9">
        <f t="shared" si="20"/>
        <v>849.48433125979943</v>
      </c>
      <c r="BS61" s="5">
        <f t="shared" si="21"/>
        <v>2463.5045606534181</v>
      </c>
      <c r="BT61" s="2">
        <f t="shared" si="22"/>
        <v>-242.50755075726173</v>
      </c>
      <c r="BU61" s="7">
        <f t="shared" si="23"/>
        <v>2220.9970098961562</v>
      </c>
      <c r="BV61" s="15">
        <f t="shared" si="24"/>
        <v>2220.989057618749</v>
      </c>
      <c r="BW61" s="16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5">
        <v>2220.9899999999998</v>
      </c>
      <c r="CD61" s="2">
        <v>23978</v>
      </c>
      <c r="CE61" s="2"/>
      <c r="CF61" s="2"/>
      <c r="CG61" s="2"/>
      <c r="CH61" s="2">
        <v>4241.21</v>
      </c>
      <c r="CI61" s="11">
        <f t="shared" si="25"/>
        <v>23978</v>
      </c>
      <c r="CJ61" s="11">
        <f t="shared" si="25"/>
        <v>678.68000000000029</v>
      </c>
      <c r="CK61" s="11">
        <f t="shared" si="25"/>
        <v>170.80433125979914</v>
      </c>
      <c r="CL61" s="11">
        <f t="shared" si="26"/>
        <v>849.48433125979943</v>
      </c>
      <c r="CM61" s="5">
        <f t="shared" si="27"/>
        <v>1837.8526087414389</v>
      </c>
      <c r="CN61" s="8">
        <f t="shared" si="28"/>
        <v>-242.50755075726175</v>
      </c>
      <c r="CO61" s="10">
        <f t="shared" si="29"/>
        <v>1595.3450579841772</v>
      </c>
      <c r="CP61" s="81">
        <f t="shared" si="30"/>
        <v>1595.3441156029264</v>
      </c>
      <c r="CQ61" s="16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5">
        <v>1595.34</v>
      </c>
      <c r="DA61" s="88">
        <v>25118.48</v>
      </c>
      <c r="DB61" s="2"/>
      <c r="DC61" s="2"/>
      <c r="DD61" s="2"/>
      <c r="DE61" s="2">
        <v>4241.21</v>
      </c>
      <c r="DF61" s="80">
        <f t="shared" si="31"/>
        <v>25118.48</v>
      </c>
      <c r="DG61" s="12">
        <f t="shared" si="32"/>
        <v>1140.4799999999996</v>
      </c>
      <c r="DH61" s="13">
        <f t="shared" si="33"/>
        <v>112.11925541454795</v>
      </c>
      <c r="DI61" s="9">
        <f t="shared" si="34"/>
        <v>1252.5992554145475</v>
      </c>
      <c r="DJ61" s="8">
        <f t="shared" si="35"/>
        <v>3632.5378407021876</v>
      </c>
      <c r="DK61" s="5">
        <f t="shared" si="36"/>
        <v>1794.6852319607488</v>
      </c>
      <c r="DL61" s="2">
        <f t="shared" si="37"/>
        <v>-222.60285446078663</v>
      </c>
      <c r="DM61" s="7">
        <f t="shared" si="8"/>
        <v>1572.0823774999621</v>
      </c>
      <c r="DN61" s="89">
        <f t="shared" si="9"/>
        <v>1572.0864931028887</v>
      </c>
      <c r="DO61" s="16">
        <v>2</v>
      </c>
      <c r="DP61" s="2" t="s">
        <v>30</v>
      </c>
      <c r="DQ61" s="6">
        <v>11</v>
      </c>
      <c r="DR61" s="2" t="s">
        <v>47</v>
      </c>
      <c r="DS61" s="2" t="s">
        <v>28</v>
      </c>
      <c r="DT61" s="3">
        <v>43982</v>
      </c>
      <c r="DU61" s="10">
        <v>1572.09</v>
      </c>
      <c r="DV61" s="2">
        <v>25690.11</v>
      </c>
      <c r="DW61" s="2"/>
      <c r="DX61" s="2"/>
      <c r="DY61" s="2"/>
      <c r="DZ61" s="2">
        <v>4241.21</v>
      </c>
      <c r="EA61" s="11">
        <v>25690.11</v>
      </c>
      <c r="EB61" s="12">
        <f t="shared" si="38"/>
        <v>571.63000000000102</v>
      </c>
      <c r="EC61" s="13">
        <f t="shared" si="39"/>
        <v>72.413878538301461</v>
      </c>
      <c r="ED61" s="9">
        <f t="shared" si="40"/>
        <v>644.04387853830247</v>
      </c>
      <c r="EE61" s="5">
        <f t="shared" si="41"/>
        <v>1867.727247761077</v>
      </c>
      <c r="EF61" s="2">
        <f t="shared" si="42"/>
        <v>-289.57822888778418</v>
      </c>
      <c r="EG61" s="7">
        <f t="shared" si="43"/>
        <v>1578.1490188732928</v>
      </c>
      <c r="EH61" s="89">
        <f t="shared" si="44"/>
        <v>1578.1455119761815</v>
      </c>
      <c r="EI61" s="16">
        <v>2</v>
      </c>
      <c r="EJ61" s="2" t="s">
        <v>30</v>
      </c>
      <c r="EK61" s="6">
        <v>11</v>
      </c>
      <c r="EL61" s="2" t="s">
        <v>47</v>
      </c>
      <c r="EM61" s="2" t="s">
        <v>28</v>
      </c>
      <c r="EN61" s="3">
        <v>44013</v>
      </c>
      <c r="EO61" s="10"/>
      <c r="EP61" s="2">
        <v>26069.95</v>
      </c>
      <c r="EQ61" s="2"/>
      <c r="ER61" s="2"/>
      <c r="ES61" s="2"/>
      <c r="ET61" s="2">
        <v>4241.21</v>
      </c>
      <c r="EU61" s="11">
        <v>26069.95</v>
      </c>
      <c r="EV61" s="12">
        <f t="shared" si="45"/>
        <v>379.84000000000015</v>
      </c>
      <c r="EW61" s="13">
        <f t="shared" si="46"/>
        <v>24.999994197217358</v>
      </c>
      <c r="EX61" s="9">
        <f t="shared" si="47"/>
        <v>404.83999419721749</v>
      </c>
      <c r="EY61" s="5">
        <f t="shared" si="48"/>
        <v>1174.0359831719306</v>
      </c>
      <c r="EZ61" s="2">
        <f t="shared" si="49"/>
        <v>-202.2513137676932</v>
      </c>
      <c r="FA61" s="7">
        <f t="shared" si="50"/>
        <v>971.78466940423743</v>
      </c>
      <c r="FB61" s="32">
        <f t="shared" si="51"/>
        <v>2549.9301813804186</v>
      </c>
      <c r="FC61" s="16">
        <v>2</v>
      </c>
      <c r="FD61" s="2" t="s">
        <v>30</v>
      </c>
      <c r="FE61" s="6">
        <v>11</v>
      </c>
      <c r="FF61" s="2" t="s">
        <v>47</v>
      </c>
      <c r="FG61" s="2" t="s">
        <v>28</v>
      </c>
      <c r="FH61" s="3">
        <v>44013</v>
      </c>
      <c r="FI61" s="10">
        <v>971.79</v>
      </c>
      <c r="FJ61" s="2">
        <v>26400.959999999999</v>
      </c>
      <c r="FK61" s="2"/>
      <c r="FL61" s="2"/>
      <c r="FM61" s="2"/>
      <c r="FN61" s="2">
        <v>4241.21</v>
      </c>
      <c r="FO61" s="11">
        <v>26400.959999999999</v>
      </c>
      <c r="FP61" s="12">
        <f t="shared" si="52"/>
        <v>331.0099999999984</v>
      </c>
      <c r="FQ61" s="13">
        <f t="shared" si="53"/>
        <v>39.859774400412633</v>
      </c>
      <c r="FR61" s="14">
        <f t="shared" si="54"/>
        <v>370.86977440041102</v>
      </c>
      <c r="FS61" s="5">
        <f t="shared" si="55"/>
        <v>1131.1528119212535</v>
      </c>
      <c r="FT61" s="2">
        <f t="shared" si="56"/>
        <v>-206.97805791905287</v>
      </c>
      <c r="FU61" s="7">
        <f t="shared" si="57"/>
        <v>924.17475400220064</v>
      </c>
      <c r="FV61" s="32">
        <f t="shared" si="58"/>
        <v>2502.3149353826193</v>
      </c>
      <c r="FW61" s="16">
        <v>2</v>
      </c>
      <c r="FX61" s="2" t="s">
        <v>30</v>
      </c>
      <c r="FY61" s="6">
        <v>11</v>
      </c>
      <c r="FZ61" s="2" t="s">
        <v>47</v>
      </c>
      <c r="GA61" s="2" t="s">
        <v>28</v>
      </c>
      <c r="GB61" s="3">
        <v>44081</v>
      </c>
      <c r="GC61" s="10">
        <v>2502.3200000000002</v>
      </c>
      <c r="GD61" s="2">
        <v>26938.07</v>
      </c>
      <c r="GE61" s="2"/>
      <c r="GF61" s="2"/>
      <c r="GG61" s="2"/>
      <c r="GH61" s="2">
        <v>4241.21</v>
      </c>
      <c r="GI61" s="11">
        <v>26938.07</v>
      </c>
      <c r="GJ61" s="12">
        <f t="shared" si="59"/>
        <v>537.11000000000058</v>
      </c>
      <c r="GK61" s="13">
        <f t="shared" si="60"/>
        <v>-27.769130185232495</v>
      </c>
      <c r="GL61" s="14">
        <f t="shared" si="61"/>
        <v>509.3408698147681</v>
      </c>
      <c r="GM61" s="5">
        <f t="shared" si="62"/>
        <v>1553.4896529350426</v>
      </c>
      <c r="GN61" s="2">
        <f t="shared" si="63"/>
        <v>-254.33534222987427</v>
      </c>
      <c r="GO61" s="7">
        <f t="shared" si="64"/>
        <v>1299.1543107051684</v>
      </c>
      <c r="GP61" s="15">
        <f t="shared" si="65"/>
        <v>1299.1492460877876</v>
      </c>
      <c r="GQ61" s="16">
        <v>2</v>
      </c>
      <c r="GR61" s="2" t="s">
        <v>30</v>
      </c>
      <c r="GS61" s="16">
        <v>10</v>
      </c>
      <c r="GT61" s="2" t="s">
        <v>47</v>
      </c>
      <c r="GU61" s="2" t="s">
        <v>28</v>
      </c>
      <c r="GV61" s="3">
        <v>44104</v>
      </c>
      <c r="GW61" s="2">
        <v>27209.27</v>
      </c>
      <c r="GX61" s="2">
        <v>1299.1500000000001</v>
      </c>
      <c r="GY61" s="2"/>
      <c r="GZ61" s="2"/>
      <c r="HA61" s="2"/>
      <c r="HB61" s="2">
        <v>4241.21</v>
      </c>
      <c r="HC61" s="11">
        <v>27209.27</v>
      </c>
      <c r="HD61" s="12">
        <f t="shared" si="66"/>
        <v>271.20000000000073</v>
      </c>
      <c r="HE61" s="13">
        <f t="shared" si="67"/>
        <v>100.96465175319683</v>
      </c>
      <c r="HF61" s="14">
        <f t="shared" si="68"/>
        <v>372.16465175319757</v>
      </c>
      <c r="HG61" s="5">
        <f t="shared" si="69"/>
        <v>1135.1021878472525</v>
      </c>
      <c r="HH61" s="2">
        <f t="shared" si="70"/>
        <v>-241.93286840706128</v>
      </c>
      <c r="HI61" s="7">
        <f t="shared" si="71"/>
        <v>893.1693194401912</v>
      </c>
      <c r="HJ61" s="32">
        <f t="shared" si="72"/>
        <v>893.16856552797867</v>
      </c>
      <c r="HK61" s="16">
        <v>2</v>
      </c>
      <c r="HL61" s="2" t="s">
        <v>30</v>
      </c>
    </row>
    <row r="62" spans="17:220" ht="20.100000000000001" customHeight="1" x14ac:dyDescent="0.2">
      <c r="Q62" s="6">
        <v>12</v>
      </c>
      <c r="R62" s="2" t="s">
        <v>48</v>
      </c>
      <c r="S62" s="2" t="s">
        <v>9</v>
      </c>
      <c r="T62" s="3">
        <v>43830</v>
      </c>
      <c r="U62" s="35"/>
      <c r="V62" s="2">
        <v>6114.71</v>
      </c>
      <c r="W62" s="2"/>
      <c r="X62" s="2"/>
      <c r="Y62" s="2"/>
      <c r="Z62" s="2"/>
      <c r="AA62" s="11">
        <v>6114.71</v>
      </c>
      <c r="AB62" s="12">
        <v>68.809999999999491</v>
      </c>
      <c r="AC62" s="13">
        <v>8.2571999999999441</v>
      </c>
      <c r="AD62" s="9">
        <v>77.067199999999431</v>
      </c>
      <c r="AE62" s="5">
        <v>223.49487999999835</v>
      </c>
      <c r="AF62" s="2">
        <v>-22.73435850500292</v>
      </c>
      <c r="AG62" s="7">
        <v>200.76052149499543</v>
      </c>
      <c r="AH62" s="32">
        <v>-1072.5438656888659</v>
      </c>
      <c r="AI62" s="16">
        <v>1</v>
      </c>
      <c r="AJ62" s="2" t="s">
        <v>30</v>
      </c>
      <c r="AK62" s="55">
        <v>12</v>
      </c>
      <c r="AL62" s="56" t="s">
        <v>48</v>
      </c>
      <c r="AM62" s="2" t="s">
        <v>9</v>
      </c>
      <c r="AN62" s="3">
        <v>43861</v>
      </c>
      <c r="AO62" s="35"/>
      <c r="AP62" s="8">
        <v>6203.79</v>
      </c>
      <c r="AQ62" s="8"/>
      <c r="AR62" s="2"/>
      <c r="AS62" s="2"/>
      <c r="AT62" s="2"/>
      <c r="AU62" s="11">
        <f t="shared" si="10"/>
        <v>6203.79</v>
      </c>
      <c r="AV62" s="59">
        <f t="shared" si="11"/>
        <v>89.079999999999927</v>
      </c>
      <c r="AW62" s="13">
        <f t="shared" si="12"/>
        <v>10.689599999999995</v>
      </c>
      <c r="AX62" s="9">
        <f t="shared" si="13"/>
        <v>99.769599999999926</v>
      </c>
      <c r="AY62" s="5">
        <f t="shared" si="14"/>
        <v>289.33183999999977</v>
      </c>
      <c r="AZ62" s="8">
        <f t="shared" si="15"/>
        <v>-30.875298470788962</v>
      </c>
      <c r="BA62" s="7">
        <f t="shared" si="16"/>
        <v>258.45654152921082</v>
      </c>
      <c r="BB62" s="32">
        <f t="shared" si="17"/>
        <v>-814.08732415965505</v>
      </c>
      <c r="BC62" s="16">
        <v>1</v>
      </c>
      <c r="BD62" s="2" t="s">
        <v>30</v>
      </c>
      <c r="BE62" s="68">
        <v>12</v>
      </c>
      <c r="BF62" s="2" t="s">
        <v>48</v>
      </c>
      <c r="BG62" s="2" t="s">
        <v>9</v>
      </c>
      <c r="BH62" s="3">
        <v>43890</v>
      </c>
      <c r="BI62" s="35"/>
      <c r="BJ62" s="2">
        <v>6386.12</v>
      </c>
      <c r="BK62" s="2"/>
      <c r="BL62" s="2"/>
      <c r="BM62" s="2"/>
      <c r="BN62" s="2"/>
      <c r="BO62" s="11">
        <v>6386.12</v>
      </c>
      <c r="BP62" s="12">
        <f t="shared" si="18"/>
        <v>182.32999999999993</v>
      </c>
      <c r="BQ62" s="13">
        <f t="shared" si="19"/>
        <v>45.887242468614296</v>
      </c>
      <c r="BR62" s="9">
        <f t="shared" si="20"/>
        <v>228.21724246861422</v>
      </c>
      <c r="BS62" s="5">
        <f t="shared" si="21"/>
        <v>661.83000315898119</v>
      </c>
      <c r="BT62" s="2">
        <f t="shared" si="22"/>
        <v>-65.150588980921043</v>
      </c>
      <c r="BU62" s="7">
        <f t="shared" si="23"/>
        <v>596.67941417806014</v>
      </c>
      <c r="BV62" s="15">
        <f t="shared" si="24"/>
        <v>-217.40790998159491</v>
      </c>
      <c r="BW62" s="16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5"/>
      <c r="CD62" s="2">
        <v>6386.12</v>
      </c>
      <c r="CE62" s="2"/>
      <c r="CF62" s="2"/>
      <c r="CG62" s="2"/>
      <c r="CH62" s="2"/>
      <c r="CI62" s="11">
        <f t="shared" si="25"/>
        <v>6386.12</v>
      </c>
      <c r="CJ62" s="11">
        <f t="shared" si="25"/>
        <v>182.32999999999993</v>
      </c>
      <c r="CK62" s="11">
        <f t="shared" si="25"/>
        <v>45.887242468614296</v>
      </c>
      <c r="CL62" s="11">
        <f t="shared" si="26"/>
        <v>228.21724246861422</v>
      </c>
      <c r="CM62" s="5">
        <f t="shared" si="27"/>
        <v>493.74619283289076</v>
      </c>
      <c r="CN62" s="8">
        <f t="shared" si="28"/>
        <v>-65.150588980921057</v>
      </c>
      <c r="CO62" s="10">
        <f t="shared" si="29"/>
        <v>428.59560385196971</v>
      </c>
      <c r="CP62" s="81">
        <f t="shared" si="30"/>
        <v>211.1876938703748</v>
      </c>
      <c r="CQ62" s="16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5"/>
      <c r="DA62" s="88">
        <v>6784.9400000000005</v>
      </c>
      <c r="DB62" s="2"/>
      <c r="DC62" s="2"/>
      <c r="DD62" s="2"/>
      <c r="DE62" s="2"/>
      <c r="DF62" s="80">
        <f t="shared" si="31"/>
        <v>6784.9400000000005</v>
      </c>
      <c r="DG62" s="12">
        <f t="shared" si="32"/>
        <v>398.82000000000062</v>
      </c>
      <c r="DH62" s="13">
        <f t="shared" si="33"/>
        <v>39.207527921954004</v>
      </c>
      <c r="DI62" s="9">
        <f t="shared" si="34"/>
        <v>438.02752792195463</v>
      </c>
      <c r="DJ62" s="8">
        <f t="shared" si="35"/>
        <v>1270.2798309736684</v>
      </c>
      <c r="DK62" s="5">
        <f t="shared" si="36"/>
        <v>776.53363814077761</v>
      </c>
      <c r="DL62" s="2">
        <f t="shared" si="37"/>
        <v>-96.316948151461261</v>
      </c>
      <c r="DM62" s="7">
        <f t="shared" si="8"/>
        <v>680.21668998931636</v>
      </c>
      <c r="DN62" s="89">
        <f t="shared" si="9"/>
        <v>891.40438385969117</v>
      </c>
      <c r="DO62" s="16">
        <v>1</v>
      </c>
      <c r="DP62" s="2" t="s">
        <v>30</v>
      </c>
      <c r="DQ62" s="6">
        <v>12</v>
      </c>
      <c r="DR62" s="2" t="s">
        <v>48</v>
      </c>
      <c r="DS62" s="2" t="s">
        <v>9</v>
      </c>
      <c r="DT62" s="3">
        <v>43982</v>
      </c>
      <c r="DU62" s="10">
        <v>2000</v>
      </c>
      <c r="DV62" s="2">
        <v>7051.49</v>
      </c>
      <c r="DW62" s="2"/>
      <c r="DX62" s="2"/>
      <c r="DY62" s="2"/>
      <c r="DZ62" s="2"/>
      <c r="EA62" s="11">
        <v>7051.49</v>
      </c>
      <c r="EB62" s="12">
        <f t="shared" si="38"/>
        <v>266.54999999999927</v>
      </c>
      <c r="EC62" s="13">
        <f t="shared" si="39"/>
        <v>33.76645614188228</v>
      </c>
      <c r="ED62" s="9">
        <f t="shared" si="40"/>
        <v>300.31645614188153</v>
      </c>
      <c r="EE62" s="5">
        <f t="shared" si="41"/>
        <v>870.91772281145643</v>
      </c>
      <c r="EF62" s="2">
        <f t="shared" si="42"/>
        <v>-135.02978659279347</v>
      </c>
      <c r="EG62" s="7">
        <f t="shared" si="43"/>
        <v>735.88793621866296</v>
      </c>
      <c r="EH62" s="89">
        <f t="shared" si="44"/>
        <v>-372.70767992164576</v>
      </c>
      <c r="EI62" s="16">
        <v>1</v>
      </c>
      <c r="EJ62" s="2" t="s">
        <v>30</v>
      </c>
      <c r="EK62" s="6">
        <v>12</v>
      </c>
      <c r="EL62" s="2" t="s">
        <v>48</v>
      </c>
      <c r="EM62" s="2" t="s">
        <v>9</v>
      </c>
      <c r="EN62" s="3">
        <v>44013</v>
      </c>
      <c r="EO62" s="10"/>
      <c r="EP62" s="2">
        <v>7296.21</v>
      </c>
      <c r="EQ62" s="2"/>
      <c r="ER62" s="2"/>
      <c r="ES62" s="2"/>
      <c r="ET62" s="2"/>
      <c r="EU62" s="11">
        <v>7296.21</v>
      </c>
      <c r="EV62" s="12">
        <f t="shared" si="45"/>
        <v>244.72000000000025</v>
      </c>
      <c r="EW62" s="13">
        <f t="shared" si="46"/>
        <v>16.106778064298219</v>
      </c>
      <c r="EX62" s="9">
        <f t="shared" si="47"/>
        <v>260.82677806429848</v>
      </c>
      <c r="EY62" s="5">
        <f t="shared" si="48"/>
        <v>756.39765638646554</v>
      </c>
      <c r="EZ62" s="2">
        <f t="shared" si="49"/>
        <v>-130.30471120795576</v>
      </c>
      <c r="FA62" s="7">
        <f t="shared" si="50"/>
        <v>626.09294517850981</v>
      </c>
      <c r="FB62" s="32">
        <f t="shared" si="51"/>
        <v>253.38526525686402</v>
      </c>
      <c r="FC62" s="16">
        <v>1</v>
      </c>
      <c r="FD62" s="2" t="s">
        <v>30</v>
      </c>
      <c r="FE62" s="6">
        <v>12</v>
      </c>
      <c r="FF62" s="2" t="s">
        <v>48</v>
      </c>
      <c r="FG62" s="2" t="s">
        <v>9</v>
      </c>
      <c r="FH62" s="3">
        <v>44013</v>
      </c>
      <c r="FI62" s="10"/>
      <c r="FJ62" s="2">
        <v>7567.56</v>
      </c>
      <c r="FK62" s="2"/>
      <c r="FL62" s="2"/>
      <c r="FM62" s="2"/>
      <c r="FN62" s="2"/>
      <c r="FO62" s="11">
        <v>7567.56</v>
      </c>
      <c r="FP62" s="12">
        <f t="shared" si="52"/>
        <v>271.35000000000036</v>
      </c>
      <c r="FQ62" s="13">
        <f t="shared" si="53"/>
        <v>32.675598270602201</v>
      </c>
      <c r="FR62" s="14">
        <f t="shared" si="54"/>
        <v>304.02559827060259</v>
      </c>
      <c r="FS62" s="5">
        <f t="shared" si="55"/>
        <v>927.27807472533789</v>
      </c>
      <c r="FT62" s="2">
        <f t="shared" si="56"/>
        <v>-169.67310962307891</v>
      </c>
      <c r="FU62" s="7">
        <f t="shared" si="57"/>
        <v>757.60496510225903</v>
      </c>
      <c r="FV62" s="32">
        <f t="shared" si="58"/>
        <v>1010.9902303591231</v>
      </c>
      <c r="FW62" s="16">
        <v>1</v>
      </c>
      <c r="FX62" s="2" t="s">
        <v>30</v>
      </c>
      <c r="FY62" s="6">
        <v>12</v>
      </c>
      <c r="FZ62" s="2" t="s">
        <v>48</v>
      </c>
      <c r="GA62" s="2" t="s">
        <v>9</v>
      </c>
      <c r="GB62" s="3">
        <v>44081</v>
      </c>
      <c r="GC62" s="10">
        <v>3000</v>
      </c>
      <c r="GD62" s="2">
        <v>7902.52</v>
      </c>
      <c r="GE62" s="2"/>
      <c r="GF62" s="2"/>
      <c r="GG62" s="2"/>
      <c r="GH62" s="2"/>
      <c r="GI62" s="11">
        <v>7902.52</v>
      </c>
      <c r="GJ62" s="12">
        <f t="shared" si="59"/>
        <v>334.96000000000004</v>
      </c>
      <c r="GK62" s="13">
        <f t="shared" si="60"/>
        <v>-17.317770748720871</v>
      </c>
      <c r="GL62" s="14">
        <f t="shared" si="61"/>
        <v>317.64222925127916</v>
      </c>
      <c r="GM62" s="5">
        <f t="shared" si="62"/>
        <v>968.80879921640144</v>
      </c>
      <c r="GN62" s="2">
        <f t="shared" si="63"/>
        <v>-158.61213947481633</v>
      </c>
      <c r="GO62" s="7">
        <f t="shared" si="64"/>
        <v>810.19665974158511</v>
      </c>
      <c r="GP62" s="15">
        <f t="shared" si="65"/>
        <v>-1178.8131098992919</v>
      </c>
      <c r="GQ62" s="16">
        <v>1</v>
      </c>
      <c r="GR62" s="2" t="s">
        <v>30</v>
      </c>
      <c r="GS62" s="16">
        <v>11</v>
      </c>
      <c r="GT62" s="2" t="s">
        <v>48</v>
      </c>
      <c r="GU62" s="2" t="s">
        <v>9</v>
      </c>
      <c r="GV62" s="3">
        <v>44104</v>
      </c>
      <c r="GW62" s="2">
        <v>8046.87</v>
      </c>
      <c r="GX62" s="2"/>
      <c r="GY62" s="2"/>
      <c r="GZ62" s="2"/>
      <c r="HA62" s="2"/>
      <c r="HB62" s="2"/>
      <c r="HC62" s="11">
        <v>8046.87</v>
      </c>
      <c r="HD62" s="12">
        <f t="shared" si="66"/>
        <v>144.34999999999945</v>
      </c>
      <c r="HE62" s="13">
        <f t="shared" si="67"/>
        <v>53.739850592086533</v>
      </c>
      <c r="HF62" s="14">
        <f t="shared" si="68"/>
        <v>198.08985059208598</v>
      </c>
      <c r="HG62" s="5">
        <f t="shared" si="69"/>
        <v>604.17404430586225</v>
      </c>
      <c r="HH62" s="2">
        <f t="shared" si="70"/>
        <v>-128.77215912448034</v>
      </c>
      <c r="HI62" s="7">
        <f t="shared" si="71"/>
        <v>475.40188518138189</v>
      </c>
      <c r="HJ62" s="32">
        <f t="shared" si="72"/>
        <v>-703.41122471791005</v>
      </c>
      <c r="HK62" s="16">
        <v>1</v>
      </c>
      <c r="HL62" s="2" t="s">
        <v>30</v>
      </c>
    </row>
    <row r="63" spans="17:220" ht="20.100000000000001" customHeight="1" x14ac:dyDescent="0.2">
      <c r="Q63" s="6">
        <v>13</v>
      </c>
      <c r="R63" s="2" t="s">
        <v>49</v>
      </c>
      <c r="S63" s="2" t="s">
        <v>8</v>
      </c>
      <c r="T63" s="3">
        <v>43830</v>
      </c>
      <c r="U63" s="35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602.22999999999593</v>
      </c>
      <c r="AC63" s="13">
        <v>72.267599999999561</v>
      </c>
      <c r="AD63" s="9">
        <v>674.49759999999549</v>
      </c>
      <c r="AE63" s="5">
        <v>1956.0430399999868</v>
      </c>
      <c r="AF63" s="2">
        <v>-198.97271795477283</v>
      </c>
      <c r="AG63" s="7">
        <v>1757.070322045214</v>
      </c>
      <c r="AH63" s="32">
        <v>-1104.9958816567425</v>
      </c>
      <c r="AI63" s="16">
        <v>1</v>
      </c>
      <c r="AJ63" s="2" t="s">
        <v>30</v>
      </c>
      <c r="AK63" s="55">
        <v>13</v>
      </c>
      <c r="AL63" s="56" t="s">
        <v>49</v>
      </c>
      <c r="AM63" s="2" t="s">
        <v>8</v>
      </c>
      <c r="AN63" s="3">
        <v>43861</v>
      </c>
      <c r="AO63" s="35"/>
      <c r="AP63" s="8">
        <v>34087.18</v>
      </c>
      <c r="AQ63" s="8"/>
      <c r="AR63" s="2"/>
      <c r="AS63" s="2"/>
      <c r="AT63" s="2"/>
      <c r="AU63" s="11">
        <f t="shared" si="10"/>
        <v>34087.18</v>
      </c>
      <c r="AV63" s="59">
        <f t="shared" si="11"/>
        <v>665.86000000000058</v>
      </c>
      <c r="AW63" s="13">
        <f t="shared" si="12"/>
        <v>79.903200000000098</v>
      </c>
      <c r="AX63" s="9">
        <f t="shared" si="13"/>
        <v>745.76320000000067</v>
      </c>
      <c r="AY63" s="5">
        <f t="shared" si="14"/>
        <v>2162.7132800000018</v>
      </c>
      <c r="AZ63" s="8">
        <f t="shared" si="15"/>
        <v>-230.78835024426999</v>
      </c>
      <c r="BA63" s="7">
        <f t="shared" si="16"/>
        <v>1931.9249297557317</v>
      </c>
      <c r="BB63" s="32">
        <f t="shared" si="17"/>
        <v>826.92904809898914</v>
      </c>
      <c r="BC63" s="16">
        <v>1</v>
      </c>
      <c r="BD63" s="2" t="s">
        <v>30</v>
      </c>
      <c r="BE63" s="68">
        <v>13</v>
      </c>
      <c r="BF63" s="2" t="s">
        <v>49</v>
      </c>
      <c r="BG63" s="2" t="s">
        <v>8</v>
      </c>
      <c r="BH63" s="3">
        <v>43890</v>
      </c>
      <c r="BI63" s="35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18"/>
        <v>597.98999999999796</v>
      </c>
      <c r="BQ63" s="13">
        <f t="shared" si="19"/>
        <v>150.49696771681337</v>
      </c>
      <c r="BR63" s="9">
        <f t="shared" si="20"/>
        <v>748.48696771681136</v>
      </c>
      <c r="BS63" s="5">
        <f t="shared" si="21"/>
        <v>2170.6122063787529</v>
      </c>
      <c r="BT63" s="2">
        <f t="shared" si="22"/>
        <v>-213.67520816487064</v>
      </c>
      <c r="BU63" s="7">
        <f t="shared" si="23"/>
        <v>1956.9369982138824</v>
      </c>
      <c r="BV63" s="15">
        <f t="shared" si="24"/>
        <v>-216.13395368712827</v>
      </c>
      <c r="BW63" s="16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5"/>
      <c r="CD63" s="2">
        <v>34685.17</v>
      </c>
      <c r="CE63" s="2"/>
      <c r="CF63" s="2"/>
      <c r="CG63" s="2"/>
      <c r="CH63" s="2"/>
      <c r="CI63" s="11">
        <f t="shared" si="25"/>
        <v>34685.17</v>
      </c>
      <c r="CJ63" s="11">
        <f t="shared" si="25"/>
        <v>597.98999999999796</v>
      </c>
      <c r="CK63" s="11">
        <f t="shared" si="25"/>
        <v>150.49696771681337</v>
      </c>
      <c r="CL63" s="11">
        <f t="shared" si="26"/>
        <v>748.48696771681136</v>
      </c>
      <c r="CM63" s="5">
        <f t="shared" si="27"/>
        <v>1619.3456142825617</v>
      </c>
      <c r="CN63" s="8">
        <f t="shared" si="28"/>
        <v>-213.67520816487064</v>
      </c>
      <c r="CO63" s="10">
        <f t="shared" si="29"/>
        <v>1405.6704061176911</v>
      </c>
      <c r="CP63" s="81">
        <f t="shared" si="30"/>
        <v>1189.5364524305628</v>
      </c>
      <c r="CQ63" s="16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5">
        <v>3000</v>
      </c>
      <c r="DA63" s="88">
        <v>35704.020000000004</v>
      </c>
      <c r="DB63" s="2"/>
      <c r="DC63" s="2"/>
      <c r="DD63" s="2"/>
      <c r="DE63" s="2"/>
      <c r="DF63" s="80">
        <f t="shared" si="31"/>
        <v>35704.020000000004</v>
      </c>
      <c r="DG63" s="12">
        <f t="shared" si="32"/>
        <v>1018.8500000000058</v>
      </c>
      <c r="DH63" s="13">
        <f t="shared" si="33"/>
        <v>100.16195231754426</v>
      </c>
      <c r="DI63" s="9">
        <f t="shared" si="34"/>
        <v>1119.0119523175501</v>
      </c>
      <c r="DJ63" s="8">
        <f t="shared" si="35"/>
        <v>3245.1346617208951</v>
      </c>
      <c r="DK63" s="5">
        <f t="shared" si="36"/>
        <v>1625.7890474383335</v>
      </c>
      <c r="DL63" s="2">
        <f t="shared" si="37"/>
        <v>-201.6539035736443</v>
      </c>
      <c r="DM63" s="7">
        <f t="shared" si="8"/>
        <v>1424.1351438646891</v>
      </c>
      <c r="DN63" s="89">
        <f t="shared" si="9"/>
        <v>-386.3284037047481</v>
      </c>
      <c r="DO63" s="16">
        <v>1</v>
      </c>
      <c r="DP63" s="2" t="s">
        <v>30</v>
      </c>
      <c r="DQ63" s="6">
        <v>13</v>
      </c>
      <c r="DR63" s="2" t="s">
        <v>49</v>
      </c>
      <c r="DS63" s="2" t="s">
        <v>8</v>
      </c>
      <c r="DT63" s="3">
        <v>43982</v>
      </c>
      <c r="DU63" s="10"/>
      <c r="DV63" s="2">
        <v>36226.020000000004</v>
      </c>
      <c r="DW63" s="2"/>
      <c r="DX63" s="2"/>
      <c r="DY63" s="2"/>
      <c r="DZ63" s="2"/>
      <c r="EA63" s="11">
        <v>36226.020000000004</v>
      </c>
      <c r="EB63" s="12">
        <f t="shared" si="38"/>
        <v>522</v>
      </c>
      <c r="EC63" s="13">
        <f t="shared" si="39"/>
        <v>66.126768358891766</v>
      </c>
      <c r="ED63" s="9">
        <f t="shared" si="40"/>
        <v>588.12676835889181</v>
      </c>
      <c r="EE63" s="5">
        <f t="shared" si="41"/>
        <v>1705.5676282407862</v>
      </c>
      <c r="EF63" s="2">
        <f t="shared" si="42"/>
        <v>-264.4364982233667</v>
      </c>
      <c r="EG63" s="7">
        <f t="shared" si="43"/>
        <v>1441.1311300174195</v>
      </c>
      <c r="EH63" s="89">
        <f t="shared" si="44"/>
        <v>1054.8027263126714</v>
      </c>
      <c r="EI63" s="16">
        <v>1</v>
      </c>
      <c r="EJ63" s="2" t="s">
        <v>30</v>
      </c>
      <c r="EK63" s="6">
        <v>13</v>
      </c>
      <c r="EL63" s="2" t="s">
        <v>49</v>
      </c>
      <c r="EM63" s="2" t="s">
        <v>8</v>
      </c>
      <c r="EN63" s="3">
        <v>44013</v>
      </c>
      <c r="EO63" s="10">
        <v>3000</v>
      </c>
      <c r="EP63" s="2">
        <v>36726</v>
      </c>
      <c r="EQ63" s="2"/>
      <c r="ER63" s="2"/>
      <c r="ES63" s="2"/>
      <c r="ET63" s="2"/>
      <c r="EU63" s="11">
        <v>36726</v>
      </c>
      <c r="EV63" s="12">
        <f t="shared" si="45"/>
        <v>499.97999999999593</v>
      </c>
      <c r="EW63" s="13">
        <f t="shared" si="46"/>
        <v>32.907269109953212</v>
      </c>
      <c r="EX63" s="9">
        <f t="shared" si="47"/>
        <v>532.8872691099491</v>
      </c>
      <c r="EY63" s="5">
        <f t="shared" si="48"/>
        <v>1545.3730804188524</v>
      </c>
      <c r="EZ63" s="2">
        <f t="shared" si="49"/>
        <v>-266.22159819284536</v>
      </c>
      <c r="FA63" s="7">
        <f t="shared" si="50"/>
        <v>1279.1514822260069</v>
      </c>
      <c r="FB63" s="32">
        <f t="shared" si="51"/>
        <v>-666.04579146132153</v>
      </c>
      <c r="FC63" s="16">
        <v>1</v>
      </c>
      <c r="FD63" s="2" t="s">
        <v>30</v>
      </c>
      <c r="FE63" s="6">
        <v>13</v>
      </c>
      <c r="FF63" s="2" t="s">
        <v>49</v>
      </c>
      <c r="FG63" s="2" t="s">
        <v>8</v>
      </c>
      <c r="FH63" s="3">
        <v>44013</v>
      </c>
      <c r="FI63" s="10"/>
      <c r="FJ63" s="2">
        <v>37192.620000000003</v>
      </c>
      <c r="FK63" s="2"/>
      <c r="FL63" s="2"/>
      <c r="FM63" s="2"/>
      <c r="FN63" s="2"/>
      <c r="FO63" s="11">
        <v>37192.620000000003</v>
      </c>
      <c r="FP63" s="12">
        <f t="shared" si="52"/>
        <v>466.62000000000262</v>
      </c>
      <c r="FQ63" s="13">
        <f t="shared" si="53"/>
        <v>56.189746324040776</v>
      </c>
      <c r="FR63" s="14">
        <f t="shared" si="54"/>
        <v>522.80974632404343</v>
      </c>
      <c r="FS63" s="5">
        <f t="shared" si="55"/>
        <v>1594.5697262883323</v>
      </c>
      <c r="FT63" s="2">
        <f t="shared" si="56"/>
        <v>-291.77396872055061</v>
      </c>
      <c r="FU63" s="7">
        <f t="shared" si="57"/>
        <v>1302.7957575677817</v>
      </c>
      <c r="FV63" s="32">
        <f t="shared" si="58"/>
        <v>636.74996610646019</v>
      </c>
      <c r="FW63" s="16">
        <v>1</v>
      </c>
      <c r="FX63" s="2" t="s">
        <v>30</v>
      </c>
      <c r="FY63" s="6">
        <v>13</v>
      </c>
      <c r="FZ63" s="2" t="s">
        <v>49</v>
      </c>
      <c r="GA63" s="2" t="s">
        <v>8</v>
      </c>
      <c r="GB63" s="3">
        <v>44081</v>
      </c>
      <c r="GC63" s="10">
        <v>2000</v>
      </c>
      <c r="GD63" s="2">
        <v>37744.07</v>
      </c>
      <c r="GE63" s="2"/>
      <c r="GF63" s="2"/>
      <c r="GG63" s="2"/>
      <c r="GH63" s="2"/>
      <c r="GI63" s="11">
        <v>37744.07</v>
      </c>
      <c r="GJ63" s="12">
        <f t="shared" si="59"/>
        <v>551.44999999999709</v>
      </c>
      <c r="GK63" s="13">
        <f t="shared" si="60"/>
        <v>-28.510522687431553</v>
      </c>
      <c r="GL63" s="14">
        <f t="shared" si="61"/>
        <v>522.93947731256549</v>
      </c>
      <c r="GM63" s="5">
        <f t="shared" si="62"/>
        <v>1594.9654058033245</v>
      </c>
      <c r="GN63" s="2">
        <f t="shared" si="63"/>
        <v>-261.12569952647175</v>
      </c>
      <c r="GO63" s="7">
        <f t="shared" si="64"/>
        <v>1333.8397062768527</v>
      </c>
      <c r="GP63" s="15">
        <f t="shared" si="65"/>
        <v>-29.410327616687027</v>
      </c>
      <c r="GQ63" s="16">
        <v>1</v>
      </c>
      <c r="GR63" s="2" t="s">
        <v>30</v>
      </c>
      <c r="GS63" s="16">
        <v>12</v>
      </c>
      <c r="GT63" s="2" t="s">
        <v>49</v>
      </c>
      <c r="GU63" s="2" t="s">
        <v>8</v>
      </c>
      <c r="GV63" s="3">
        <v>44104</v>
      </c>
      <c r="GW63" s="2">
        <v>38185.17</v>
      </c>
      <c r="GX63" s="2"/>
      <c r="GY63" s="2"/>
      <c r="GZ63" s="2"/>
      <c r="HA63" s="2"/>
      <c r="HB63" s="2"/>
      <c r="HC63" s="11">
        <v>38185.17</v>
      </c>
      <c r="HD63" s="12">
        <f t="shared" si="66"/>
        <v>441.09999999999854</v>
      </c>
      <c r="HE63" s="13">
        <f t="shared" si="67"/>
        <v>164.21647451450906</v>
      </c>
      <c r="HF63" s="14">
        <f t="shared" si="68"/>
        <v>605.3164745145076</v>
      </c>
      <c r="HG63" s="5">
        <f t="shared" si="69"/>
        <v>1846.215247269248</v>
      </c>
      <c r="HH63" s="2">
        <f t="shared" si="70"/>
        <v>-393.49774430071568</v>
      </c>
      <c r="HI63" s="7">
        <f t="shared" si="71"/>
        <v>1452.7175029685322</v>
      </c>
      <c r="HJ63" s="32">
        <f t="shared" si="72"/>
        <v>1423.3071753518452</v>
      </c>
      <c r="HK63" s="16">
        <v>1</v>
      </c>
      <c r="HL63" s="2" t="s">
        <v>30</v>
      </c>
    </row>
    <row r="64" spans="17:220" ht="20.100000000000001" customHeight="1" x14ac:dyDescent="0.2">
      <c r="Q64" s="6">
        <v>14</v>
      </c>
      <c r="R64" s="2" t="s">
        <v>50</v>
      </c>
      <c r="S64" s="2" t="s">
        <v>13</v>
      </c>
      <c r="T64" s="3">
        <v>43830</v>
      </c>
      <c r="U64" s="35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1.5623999999999989</v>
      </c>
      <c r="AD64" s="9">
        <v>14.58239999999998</v>
      </c>
      <c r="AE64" s="5">
        <v>42.288959999999939</v>
      </c>
      <c r="AF64" s="2">
        <v>-4.3017199205804362</v>
      </c>
      <c r="AG64" s="7">
        <v>37.9872400794195</v>
      </c>
      <c r="AH64" s="32">
        <v>-318.96417743080031</v>
      </c>
      <c r="AI64" s="16">
        <v>1</v>
      </c>
      <c r="AJ64" s="2" t="s">
        <v>30</v>
      </c>
      <c r="AK64" s="55">
        <v>14</v>
      </c>
      <c r="AL64" s="56" t="s">
        <v>50</v>
      </c>
      <c r="AM64" s="2" t="s">
        <v>13</v>
      </c>
      <c r="AN64" s="3">
        <v>43861</v>
      </c>
      <c r="AO64" s="35"/>
      <c r="AP64" s="8">
        <v>2116.9299999999998</v>
      </c>
      <c r="AQ64" s="8"/>
      <c r="AR64" s="2"/>
      <c r="AS64" s="2"/>
      <c r="AT64" s="2"/>
      <c r="AU64" s="11">
        <f t="shared" si="10"/>
        <v>2116.9299999999998</v>
      </c>
      <c r="AV64" s="59">
        <f t="shared" si="11"/>
        <v>0.51999999999998181</v>
      </c>
      <c r="AW64" s="13">
        <f t="shared" si="12"/>
        <v>6.2399999999997846E-2</v>
      </c>
      <c r="AX64" s="9">
        <f t="shared" si="13"/>
        <v>0.5823999999999796</v>
      </c>
      <c r="AY64" s="5">
        <f t="shared" si="14"/>
        <v>1.6889599999999407</v>
      </c>
      <c r="AZ64" s="8">
        <f t="shared" si="15"/>
        <v>-0.18023299511461283</v>
      </c>
      <c r="BA64" s="7">
        <f t="shared" si="16"/>
        <v>1.5087270048853278</v>
      </c>
      <c r="BB64" s="32">
        <f t="shared" si="17"/>
        <v>-317.45545042591499</v>
      </c>
      <c r="BC64" s="16">
        <v>1</v>
      </c>
      <c r="BD64" s="2" t="s">
        <v>30</v>
      </c>
      <c r="BE64" s="68">
        <v>14</v>
      </c>
      <c r="BF64" s="2" t="s">
        <v>50</v>
      </c>
      <c r="BG64" s="2" t="s">
        <v>13</v>
      </c>
      <c r="BH64" s="3">
        <v>43890</v>
      </c>
      <c r="BI64" s="35"/>
      <c r="BJ64" s="2">
        <v>2121.31</v>
      </c>
      <c r="BK64" s="2"/>
      <c r="BL64" s="2"/>
      <c r="BM64" s="2"/>
      <c r="BN64" s="2"/>
      <c r="BO64" s="11">
        <v>2121.31</v>
      </c>
      <c r="BP64" s="12">
        <f t="shared" si="18"/>
        <v>4.3800000000001091</v>
      </c>
      <c r="BQ64" s="13">
        <f t="shared" si="19"/>
        <v>1.1023206384716486</v>
      </c>
      <c r="BR64" s="9">
        <f t="shared" si="20"/>
        <v>5.4823206384717578</v>
      </c>
      <c r="BS64" s="5">
        <f t="shared" si="21"/>
        <v>15.898729851568097</v>
      </c>
      <c r="BT64" s="2">
        <f t="shared" si="22"/>
        <v>-1.5650720108399134</v>
      </c>
      <c r="BU64" s="7">
        <f t="shared" si="23"/>
        <v>14.333657840728184</v>
      </c>
      <c r="BV64" s="15">
        <f t="shared" si="24"/>
        <v>-303.12179258518682</v>
      </c>
      <c r="BW64" s="16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5"/>
      <c r="CD64" s="2">
        <v>2121.31</v>
      </c>
      <c r="CE64" s="2"/>
      <c r="CF64" s="2"/>
      <c r="CG64" s="2"/>
      <c r="CH64" s="2"/>
      <c r="CI64" s="11">
        <f t="shared" si="25"/>
        <v>2121.31</v>
      </c>
      <c r="CJ64" s="11">
        <f t="shared" si="25"/>
        <v>4.3800000000001091</v>
      </c>
      <c r="CK64" s="11">
        <f t="shared" si="25"/>
        <v>1.1023206384716486</v>
      </c>
      <c r="CL64" s="11">
        <f t="shared" si="26"/>
        <v>5.4823206384717578</v>
      </c>
      <c r="CM64" s="5">
        <f t="shared" si="27"/>
        <v>11.860957190852391</v>
      </c>
      <c r="CN64" s="8">
        <f t="shared" si="28"/>
        <v>-1.5650720108399137</v>
      </c>
      <c r="CO64" s="10">
        <f t="shared" si="29"/>
        <v>10.295885180012476</v>
      </c>
      <c r="CP64" s="81">
        <f t="shared" si="30"/>
        <v>-292.82590740517435</v>
      </c>
      <c r="CQ64" s="16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5"/>
      <c r="DA64" s="88">
        <v>2155.69</v>
      </c>
      <c r="DB64" s="2"/>
      <c r="DC64" s="2"/>
      <c r="DD64" s="2"/>
      <c r="DE64" s="2"/>
      <c r="DF64" s="80">
        <f t="shared" si="31"/>
        <v>2155.69</v>
      </c>
      <c r="DG64" s="12">
        <f t="shared" si="32"/>
        <v>34.380000000000109</v>
      </c>
      <c r="DH64" s="13">
        <f t="shared" si="33"/>
        <v>3.379857604826189</v>
      </c>
      <c r="DI64" s="9">
        <f t="shared" si="34"/>
        <v>37.759857604826301</v>
      </c>
      <c r="DJ64" s="8">
        <f t="shared" si="35"/>
        <v>109.50358705399627</v>
      </c>
      <c r="DK64" s="5">
        <f t="shared" si="36"/>
        <v>97.642629863143881</v>
      </c>
      <c r="DL64" s="2">
        <f t="shared" si="37"/>
        <v>-12.1110530902665</v>
      </c>
      <c r="DM64" s="7">
        <f t="shared" si="8"/>
        <v>85.531576772877386</v>
      </c>
      <c r="DN64" s="89">
        <f t="shared" si="9"/>
        <v>-207.29433063229698</v>
      </c>
      <c r="DO64" s="16">
        <v>1</v>
      </c>
      <c r="DP64" s="2" t="s">
        <v>30</v>
      </c>
      <c r="DQ64" s="6">
        <v>14</v>
      </c>
      <c r="DR64" s="2" t="s">
        <v>50</v>
      </c>
      <c r="DS64" s="2" t="s">
        <v>13</v>
      </c>
      <c r="DT64" s="3">
        <v>43982</v>
      </c>
      <c r="DU64" s="10"/>
      <c r="DV64" s="2">
        <v>2194.14</v>
      </c>
      <c r="DW64" s="2"/>
      <c r="DX64" s="2"/>
      <c r="DY64" s="2"/>
      <c r="DZ64" s="2"/>
      <c r="EA64" s="11">
        <v>2194.14</v>
      </c>
      <c r="EB64" s="12">
        <f t="shared" si="38"/>
        <v>38.449999999999818</v>
      </c>
      <c r="EC64" s="13">
        <f t="shared" si="39"/>
        <v>4.8708318839068507</v>
      </c>
      <c r="ED64" s="9">
        <f t="shared" si="40"/>
        <v>43.320831883906671</v>
      </c>
      <c r="EE64" s="5">
        <f t="shared" si="41"/>
        <v>125.63041246332934</v>
      </c>
      <c r="EF64" s="2">
        <f t="shared" si="42"/>
        <v>-19.478129035801533</v>
      </c>
      <c r="EG64" s="7">
        <f t="shared" si="43"/>
        <v>106.15228342752781</v>
      </c>
      <c r="EH64" s="89">
        <f t="shared" si="44"/>
        <v>-101.14204720476917</v>
      </c>
      <c r="EI64" s="16">
        <v>1</v>
      </c>
      <c r="EJ64" s="2" t="s">
        <v>30</v>
      </c>
      <c r="EK64" s="6">
        <v>14</v>
      </c>
      <c r="EL64" s="2" t="s">
        <v>50</v>
      </c>
      <c r="EM64" s="2" t="s">
        <v>13</v>
      </c>
      <c r="EN64" s="3">
        <v>44013</v>
      </c>
      <c r="EO64" s="10"/>
      <c r="EP64" s="2">
        <v>2227.3200000000002</v>
      </c>
      <c r="EQ64" s="2"/>
      <c r="ER64" s="2"/>
      <c r="ES64" s="2"/>
      <c r="ET64" s="2"/>
      <c r="EU64" s="11">
        <v>2227.3200000000002</v>
      </c>
      <c r="EV64" s="12">
        <f t="shared" si="45"/>
        <v>33.180000000000291</v>
      </c>
      <c r="EW64" s="13">
        <f t="shared" si="46"/>
        <v>2.1838137306857597</v>
      </c>
      <c r="EX64" s="9">
        <f t="shared" si="47"/>
        <v>35.363813730686047</v>
      </c>
      <c r="EY64" s="5">
        <f t="shared" si="48"/>
        <v>102.55505981898953</v>
      </c>
      <c r="EZ64" s="2">
        <f t="shared" si="49"/>
        <v>-17.667171942955235</v>
      </c>
      <c r="FA64" s="7">
        <f t="shared" si="50"/>
        <v>84.887887876034299</v>
      </c>
      <c r="FB64" s="32">
        <f t="shared" si="51"/>
        <v>-16.254159328734872</v>
      </c>
      <c r="FC64" s="16">
        <v>1</v>
      </c>
      <c r="FD64" s="2" t="s">
        <v>30</v>
      </c>
      <c r="FE64" s="6">
        <v>14</v>
      </c>
      <c r="FF64" s="2" t="s">
        <v>50</v>
      </c>
      <c r="FG64" s="2" t="s">
        <v>13</v>
      </c>
      <c r="FH64" s="3">
        <v>44013</v>
      </c>
      <c r="FI64" s="10">
        <v>1000</v>
      </c>
      <c r="FJ64" s="2">
        <v>2305.02</v>
      </c>
      <c r="FK64" s="2"/>
      <c r="FL64" s="2"/>
      <c r="FM64" s="2"/>
      <c r="FN64" s="2"/>
      <c r="FO64" s="11">
        <v>2305.02</v>
      </c>
      <c r="FP64" s="12">
        <f t="shared" si="52"/>
        <v>77.699999999999818</v>
      </c>
      <c r="FQ64" s="13">
        <f t="shared" si="53"/>
        <v>9.3565284157942941</v>
      </c>
      <c r="FR64" s="14">
        <f t="shared" si="54"/>
        <v>87.056528415794105</v>
      </c>
      <c r="FS64" s="5">
        <f t="shared" si="55"/>
        <v>265.52241166817203</v>
      </c>
      <c r="FT64" s="2">
        <f t="shared" si="56"/>
        <v>-48.585224314402737</v>
      </c>
      <c r="FU64" s="7">
        <f t="shared" si="57"/>
        <v>216.93718735376927</v>
      </c>
      <c r="FV64" s="32">
        <f t="shared" si="58"/>
        <v>-799.31697197496555</v>
      </c>
      <c r="FW64" s="16">
        <v>1</v>
      </c>
      <c r="FX64" s="2" t="s">
        <v>30</v>
      </c>
      <c r="FY64" s="6">
        <v>14</v>
      </c>
      <c r="FZ64" s="2" t="s">
        <v>50</v>
      </c>
      <c r="GA64" s="2" t="s">
        <v>13</v>
      </c>
      <c r="GB64" s="3">
        <v>44081</v>
      </c>
      <c r="GC64" s="10">
        <v>200</v>
      </c>
      <c r="GD64" s="2">
        <v>2403.4700000000003</v>
      </c>
      <c r="GE64" s="2"/>
      <c r="GF64" s="2"/>
      <c r="GG64" s="2"/>
      <c r="GH64" s="2"/>
      <c r="GI64" s="11">
        <v>2403.4700000000003</v>
      </c>
      <c r="GJ64" s="12">
        <f t="shared" si="59"/>
        <v>98.450000000000273</v>
      </c>
      <c r="GK64" s="13">
        <f t="shared" si="60"/>
        <v>-5.0899645635645285</v>
      </c>
      <c r="GL64" s="14">
        <f t="shared" si="61"/>
        <v>93.360035436435737</v>
      </c>
      <c r="GM64" s="5">
        <f t="shared" si="62"/>
        <v>284.74810808112898</v>
      </c>
      <c r="GN64" s="2">
        <f t="shared" si="63"/>
        <v>-46.618596642272834</v>
      </c>
      <c r="GO64" s="7">
        <f t="shared" si="64"/>
        <v>238.12951143885613</v>
      </c>
      <c r="GP64" s="15">
        <f t="shared" si="65"/>
        <v>-761.18746053610948</v>
      </c>
      <c r="GQ64" s="16">
        <v>1</v>
      </c>
      <c r="GR64" s="2" t="s">
        <v>30</v>
      </c>
      <c r="GS64" s="16">
        <v>13</v>
      </c>
      <c r="GT64" s="2" t="s">
        <v>50</v>
      </c>
      <c r="GU64" s="2" t="s">
        <v>13</v>
      </c>
      <c r="GV64" s="3">
        <v>44104</v>
      </c>
      <c r="GW64" s="2">
        <v>2429.19</v>
      </c>
      <c r="GX64" s="2"/>
      <c r="GY64" s="2"/>
      <c r="GZ64" s="2"/>
      <c r="HA64" s="2"/>
      <c r="HB64" s="2"/>
      <c r="HC64" s="11">
        <v>2429.19</v>
      </c>
      <c r="HD64" s="12">
        <f t="shared" si="66"/>
        <v>25.7199999999998</v>
      </c>
      <c r="HE64" s="13">
        <f t="shared" si="67"/>
        <v>9.5752612208414281</v>
      </c>
      <c r="HF64" s="14">
        <f t="shared" si="68"/>
        <v>35.295261220841226</v>
      </c>
      <c r="HG64" s="5">
        <f t="shared" si="69"/>
        <v>107.65054672356574</v>
      </c>
      <c r="HH64" s="2">
        <f t="shared" si="70"/>
        <v>-22.944370853353799</v>
      </c>
      <c r="HI64" s="7">
        <f t="shared" si="71"/>
        <v>84.706175870211936</v>
      </c>
      <c r="HJ64" s="32">
        <f t="shared" si="72"/>
        <v>-676.48128466589753</v>
      </c>
      <c r="HK64" s="16">
        <v>1</v>
      </c>
      <c r="HL64" s="2" t="s">
        <v>30</v>
      </c>
    </row>
    <row r="65" spans="17:220" ht="20.100000000000001" customHeight="1" x14ac:dyDescent="0.2">
      <c r="Q65" s="6">
        <v>15</v>
      </c>
      <c r="R65" s="2" t="s">
        <v>51</v>
      </c>
      <c r="S65" s="2" t="s">
        <v>37</v>
      </c>
      <c r="T65" s="3">
        <v>43830</v>
      </c>
      <c r="U65" s="35"/>
      <c r="V65" s="2">
        <v>17086.599999999999</v>
      </c>
      <c r="W65" s="2"/>
      <c r="X65" s="2"/>
      <c r="Y65" s="2"/>
      <c r="Z65" s="2">
        <v>888.72000000000037</v>
      </c>
      <c r="AA65" s="11">
        <v>17086.599999999999</v>
      </c>
      <c r="AB65" s="12">
        <v>257.83999999999651</v>
      </c>
      <c r="AC65" s="13">
        <v>30.940799999999602</v>
      </c>
      <c r="AD65" s="9">
        <v>288.78079999999613</v>
      </c>
      <c r="AE65" s="5">
        <v>837.46431999998879</v>
      </c>
      <c r="AF65" s="2">
        <v>-85.188591729834584</v>
      </c>
      <c r="AG65" s="7">
        <v>752.27572827015422</v>
      </c>
      <c r="AH65" s="32">
        <v>-6617.050827441125</v>
      </c>
      <c r="AI65" s="16">
        <v>2</v>
      </c>
      <c r="AJ65" s="2" t="s">
        <v>30</v>
      </c>
      <c r="AK65" s="55">
        <v>15</v>
      </c>
      <c r="AL65" s="56" t="s">
        <v>51</v>
      </c>
      <c r="AM65" s="2" t="s">
        <v>37</v>
      </c>
      <c r="AN65" s="3">
        <v>43861</v>
      </c>
      <c r="AO65" s="35"/>
      <c r="AP65" s="8">
        <v>17374.599999999999</v>
      </c>
      <c r="AQ65" s="8"/>
      <c r="AR65" s="2"/>
      <c r="AS65" s="2"/>
      <c r="AT65" s="2">
        <v>888.72000000000037</v>
      </c>
      <c r="AU65" s="11">
        <f t="shared" si="10"/>
        <v>17374.599999999999</v>
      </c>
      <c r="AV65" s="59">
        <f t="shared" si="11"/>
        <v>288</v>
      </c>
      <c r="AW65" s="13">
        <f t="shared" si="12"/>
        <v>34.560000000000016</v>
      </c>
      <c r="AX65" s="9">
        <f t="shared" si="13"/>
        <v>322.56</v>
      </c>
      <c r="AY65" s="5">
        <f t="shared" si="14"/>
        <v>935.42399999999998</v>
      </c>
      <c r="AZ65" s="8">
        <f t="shared" si="15"/>
        <v>-99.821351140404445</v>
      </c>
      <c r="BA65" s="7">
        <f t="shared" si="16"/>
        <v>835.60264885959555</v>
      </c>
      <c r="BB65" s="32">
        <f t="shared" si="17"/>
        <v>-5781.4481785815296</v>
      </c>
      <c r="BC65" s="16">
        <v>2</v>
      </c>
      <c r="BD65" s="2" t="s">
        <v>30</v>
      </c>
      <c r="BE65" s="68">
        <v>15</v>
      </c>
      <c r="BF65" s="2" t="s">
        <v>51</v>
      </c>
      <c r="BG65" s="2" t="s">
        <v>37</v>
      </c>
      <c r="BH65" s="3">
        <v>43890</v>
      </c>
      <c r="BI65" s="35"/>
      <c r="BJ65" s="2">
        <v>17663.53</v>
      </c>
      <c r="BK65" s="2"/>
      <c r="BL65" s="2"/>
      <c r="BM65" s="2"/>
      <c r="BN65" s="2">
        <v>888.72000000000037</v>
      </c>
      <c r="BO65" s="11">
        <v>17663.53</v>
      </c>
      <c r="BP65" s="12">
        <f t="shared" si="18"/>
        <v>288.93000000000029</v>
      </c>
      <c r="BQ65" s="13">
        <f t="shared" si="19"/>
        <v>72.7154114323301</v>
      </c>
      <c r="BR65" s="9">
        <f t="shared" si="20"/>
        <v>361.64541143233038</v>
      </c>
      <c r="BS65" s="5">
        <f t="shared" si="21"/>
        <v>1048.771693153758</v>
      </c>
      <c r="BT65" s="2">
        <f t="shared" si="22"/>
        <v>-103.2411543588962</v>
      </c>
      <c r="BU65" s="7">
        <f t="shared" si="23"/>
        <v>945.53053879486174</v>
      </c>
      <c r="BV65" s="15">
        <f t="shared" si="24"/>
        <v>-4835.9176397866677</v>
      </c>
      <c r="BW65" s="16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5"/>
      <c r="CD65" s="2">
        <v>17663.53</v>
      </c>
      <c r="CE65" s="2"/>
      <c r="CF65" s="2"/>
      <c r="CG65" s="2"/>
      <c r="CH65" s="2">
        <v>888.72000000000037</v>
      </c>
      <c r="CI65" s="11">
        <f t="shared" si="25"/>
        <v>17663.53</v>
      </c>
      <c r="CJ65" s="11">
        <f t="shared" si="25"/>
        <v>288.93000000000029</v>
      </c>
      <c r="CK65" s="11">
        <f t="shared" si="25"/>
        <v>72.7154114323301</v>
      </c>
      <c r="CL65" s="11">
        <f t="shared" si="26"/>
        <v>361.64541143233038</v>
      </c>
      <c r="CM65" s="5">
        <f t="shared" si="27"/>
        <v>782.41697743216866</v>
      </c>
      <c r="CN65" s="8">
        <f t="shared" si="28"/>
        <v>-103.2411543588962</v>
      </c>
      <c r="CO65" s="10">
        <f t="shared" si="29"/>
        <v>679.17582307327245</v>
      </c>
      <c r="CP65" s="81">
        <f t="shared" si="30"/>
        <v>-4156.7418167133956</v>
      </c>
      <c r="CQ65" s="16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5"/>
      <c r="DA65" s="88">
        <v>18150.96</v>
      </c>
      <c r="DB65" s="2"/>
      <c r="DC65" s="2"/>
      <c r="DD65" s="2"/>
      <c r="DE65" s="2">
        <v>888.72000000000037</v>
      </c>
      <c r="DF65" s="80">
        <f t="shared" si="31"/>
        <v>18150.96</v>
      </c>
      <c r="DG65" s="12">
        <f t="shared" si="32"/>
        <v>487.43000000000029</v>
      </c>
      <c r="DH65" s="13">
        <f t="shared" si="33"/>
        <v>47.918673424096134</v>
      </c>
      <c r="DI65" s="9">
        <f t="shared" si="34"/>
        <v>535.34867342409643</v>
      </c>
      <c r="DJ65" s="8">
        <f t="shared" si="35"/>
        <v>1552.5111529298797</v>
      </c>
      <c r="DK65" s="5">
        <f t="shared" si="36"/>
        <v>770.09417549771103</v>
      </c>
      <c r="DL65" s="2">
        <f t="shared" si="37"/>
        <v>-95.518232733285032</v>
      </c>
      <c r="DM65" s="7">
        <f t="shared" si="8"/>
        <v>674.57594276442603</v>
      </c>
      <c r="DN65" s="89">
        <f t="shared" si="9"/>
        <v>-3482.1658739489694</v>
      </c>
      <c r="DO65" s="16">
        <v>2</v>
      </c>
      <c r="DP65" s="2" t="s">
        <v>30</v>
      </c>
      <c r="DQ65" s="6">
        <v>15</v>
      </c>
      <c r="DR65" s="2" t="s">
        <v>51</v>
      </c>
      <c r="DS65" s="2" t="s">
        <v>37</v>
      </c>
      <c r="DT65" s="3">
        <v>43982</v>
      </c>
      <c r="DU65" s="10"/>
      <c r="DV65" s="2">
        <v>18558.740000000002</v>
      </c>
      <c r="DW65" s="2"/>
      <c r="DX65" s="2"/>
      <c r="DY65" s="2"/>
      <c r="DZ65" s="2">
        <v>888.72000000000037</v>
      </c>
      <c r="EA65" s="11">
        <v>18558.740000000002</v>
      </c>
      <c r="EB65" s="12">
        <f t="shared" si="38"/>
        <v>407.78000000000247</v>
      </c>
      <c r="EC65" s="13">
        <f t="shared" si="39"/>
        <v>51.65742069231618</v>
      </c>
      <c r="ED65" s="9">
        <f t="shared" si="40"/>
        <v>459.43742069231865</v>
      </c>
      <c r="EE65" s="5">
        <f t="shared" si="41"/>
        <v>1332.3685200077241</v>
      </c>
      <c r="EF65" s="2">
        <f t="shared" si="42"/>
        <v>-206.57455027878376</v>
      </c>
      <c r="EG65" s="7">
        <f t="shared" si="43"/>
        <v>1125.7939697289403</v>
      </c>
      <c r="EH65" s="89">
        <f t="shared" si="44"/>
        <v>-2356.3719042200291</v>
      </c>
      <c r="EI65" s="16">
        <v>2</v>
      </c>
      <c r="EJ65" s="2" t="s">
        <v>30</v>
      </c>
      <c r="EK65" s="6">
        <v>15</v>
      </c>
      <c r="EL65" s="2" t="s">
        <v>51</v>
      </c>
      <c r="EM65" s="2" t="s">
        <v>37</v>
      </c>
      <c r="EN65" s="3">
        <v>44013</v>
      </c>
      <c r="EO65" s="10"/>
      <c r="EP65" s="2">
        <v>18847.150000000001</v>
      </c>
      <c r="EQ65" s="2"/>
      <c r="ER65" s="2"/>
      <c r="ES65" s="2"/>
      <c r="ET65" s="2">
        <v>888.72000000000037</v>
      </c>
      <c r="EU65" s="11">
        <v>18847.150000000001</v>
      </c>
      <c r="EV65" s="12">
        <f t="shared" si="45"/>
        <v>288.40999999999985</v>
      </c>
      <c r="EW65" s="13">
        <f t="shared" si="46"/>
        <v>18.982330261213807</v>
      </c>
      <c r="EX65" s="9">
        <f t="shared" si="47"/>
        <v>307.39233026121366</v>
      </c>
      <c r="EY65" s="5">
        <f t="shared" si="48"/>
        <v>891.43775775751953</v>
      </c>
      <c r="EZ65" s="2">
        <f t="shared" si="49"/>
        <v>-153.56808499299797</v>
      </c>
      <c r="FA65" s="7">
        <f t="shared" si="50"/>
        <v>737.86967276452151</v>
      </c>
      <c r="FB65" s="32">
        <f t="shared" si="51"/>
        <v>-1618.5022314555074</v>
      </c>
      <c r="FC65" s="16">
        <v>2</v>
      </c>
      <c r="FD65" s="2" t="s">
        <v>30</v>
      </c>
      <c r="FE65" s="6">
        <v>15</v>
      </c>
      <c r="FF65" s="2" t="s">
        <v>51</v>
      </c>
      <c r="FG65" s="2" t="s">
        <v>37</v>
      </c>
      <c r="FH65" s="3">
        <v>44013</v>
      </c>
      <c r="FI65" s="10"/>
      <c r="FJ65" s="2">
        <v>19039.670000000002</v>
      </c>
      <c r="FK65" s="2"/>
      <c r="FL65" s="2"/>
      <c r="FM65" s="2"/>
      <c r="FN65" s="2">
        <v>888.72000000000037</v>
      </c>
      <c r="FO65" s="11">
        <v>19039.670000000002</v>
      </c>
      <c r="FP65" s="12">
        <f t="shared" si="52"/>
        <v>192.52000000000044</v>
      </c>
      <c r="FQ65" s="13">
        <f t="shared" si="53"/>
        <v>23.182996790331092</v>
      </c>
      <c r="FR65" s="14">
        <f t="shared" si="54"/>
        <v>215.70299679033153</v>
      </c>
      <c r="FS65" s="5">
        <f t="shared" si="55"/>
        <v>657.89414021051107</v>
      </c>
      <c r="FT65" s="2">
        <f t="shared" si="56"/>
        <v>-120.38130482636882</v>
      </c>
      <c r="FU65" s="7">
        <f t="shared" si="57"/>
        <v>537.51283538414225</v>
      </c>
      <c r="FV65" s="32">
        <f t="shared" si="58"/>
        <v>-1080.9893960713653</v>
      </c>
      <c r="FW65" s="16">
        <v>2</v>
      </c>
      <c r="FX65" s="2" t="s">
        <v>30</v>
      </c>
      <c r="FY65" s="6">
        <v>15</v>
      </c>
      <c r="FZ65" s="2" t="s">
        <v>51</v>
      </c>
      <c r="GA65" s="2" t="s">
        <v>37</v>
      </c>
      <c r="GB65" s="3">
        <v>44081</v>
      </c>
      <c r="GC65" s="10"/>
      <c r="GD65" s="2">
        <v>19238.87</v>
      </c>
      <c r="GE65" s="2"/>
      <c r="GF65" s="2"/>
      <c r="GG65" s="2"/>
      <c r="GH65" s="2">
        <v>888.72000000000037</v>
      </c>
      <c r="GI65" s="11">
        <v>19238.87</v>
      </c>
      <c r="GJ65" s="12">
        <f t="shared" si="59"/>
        <v>199.19999999999709</v>
      </c>
      <c r="GK65" s="13">
        <f t="shared" si="60"/>
        <v>-10.298841453144098</v>
      </c>
      <c r="GL65" s="14">
        <f t="shared" si="61"/>
        <v>188.901158546853</v>
      </c>
      <c r="GM65" s="5">
        <f t="shared" si="62"/>
        <v>576.14853356790161</v>
      </c>
      <c r="GN65" s="2">
        <f t="shared" si="63"/>
        <v>-94.326302195435119</v>
      </c>
      <c r="GO65" s="7">
        <f t="shared" si="64"/>
        <v>481.82223137246649</v>
      </c>
      <c r="GP65" s="15">
        <f t="shared" si="65"/>
        <v>-599.16716469889877</v>
      </c>
      <c r="GQ65" s="16">
        <v>2</v>
      </c>
      <c r="GR65" s="2" t="s">
        <v>30</v>
      </c>
      <c r="GS65" s="16">
        <v>14</v>
      </c>
      <c r="GT65" s="2" t="s">
        <v>51</v>
      </c>
      <c r="GU65" s="2" t="s">
        <v>37</v>
      </c>
      <c r="GV65" s="3">
        <v>44104</v>
      </c>
      <c r="GW65" s="2">
        <v>19333.170000000002</v>
      </c>
      <c r="GX65" s="2">
        <v>4500</v>
      </c>
      <c r="GY65" s="2"/>
      <c r="GZ65" s="2"/>
      <c r="HA65" s="2"/>
      <c r="HB65" s="2">
        <v>888.72000000000037</v>
      </c>
      <c r="HC65" s="11">
        <v>19333.170000000002</v>
      </c>
      <c r="HD65" s="12">
        <f t="shared" si="66"/>
        <v>94.30000000000291</v>
      </c>
      <c r="HE65" s="13">
        <f t="shared" si="67"/>
        <v>35.10680921949384</v>
      </c>
      <c r="HF65" s="14">
        <f t="shared" si="68"/>
        <v>129.40680921949675</v>
      </c>
      <c r="HG65" s="5">
        <f t="shared" si="69"/>
        <v>394.69076811946508</v>
      </c>
      <c r="HH65" s="2">
        <f t="shared" si="70"/>
        <v>-84.123412576646459</v>
      </c>
      <c r="HI65" s="7">
        <f t="shared" si="71"/>
        <v>310.56735554281863</v>
      </c>
      <c r="HJ65" s="32">
        <f t="shared" si="72"/>
        <v>-4788.5998091560805</v>
      </c>
      <c r="HK65" s="16">
        <v>2</v>
      </c>
      <c r="HL65" s="2" t="s">
        <v>30</v>
      </c>
    </row>
    <row r="66" spans="17:220" ht="20.100000000000001" customHeight="1" x14ac:dyDescent="0.2">
      <c r="Q66" s="6">
        <v>16</v>
      </c>
      <c r="R66" s="2" t="s">
        <v>52</v>
      </c>
      <c r="S66" s="2" t="s">
        <v>94</v>
      </c>
      <c r="T66" s="3">
        <v>43830</v>
      </c>
      <c r="U66" s="35">
        <v>3000</v>
      </c>
      <c r="V66" s="2">
        <v>9970.89</v>
      </c>
      <c r="W66" s="2">
        <v>90.64</v>
      </c>
      <c r="X66" s="2">
        <v>-7969.5899999999992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43.129200000000012</v>
      </c>
      <c r="AD66" s="9">
        <v>402.53919999999988</v>
      </c>
      <c r="AE66" s="5">
        <v>1167.3636799999997</v>
      </c>
      <c r="AF66" s="2">
        <v>-118.74663261565409</v>
      </c>
      <c r="AG66" s="7">
        <v>1048.6170473843456</v>
      </c>
      <c r="AH66" s="32">
        <v>134.53707783251843</v>
      </c>
      <c r="AI66" s="16">
        <v>2</v>
      </c>
      <c r="AJ66" s="2" t="s">
        <v>30</v>
      </c>
      <c r="AK66" s="55">
        <v>16</v>
      </c>
      <c r="AL66" s="56" t="s">
        <v>52</v>
      </c>
      <c r="AM66" s="2" t="s">
        <v>94</v>
      </c>
      <c r="AN66" s="3">
        <v>43861</v>
      </c>
      <c r="AO66" s="35"/>
      <c r="AP66" s="8">
        <v>10525.08</v>
      </c>
      <c r="AQ66" s="8">
        <v>90.64</v>
      </c>
      <c r="AR66" s="2">
        <v>-7969.5899999999992</v>
      </c>
      <c r="AS66" s="2">
        <v>1067.8600000000001</v>
      </c>
      <c r="AT66" s="2"/>
      <c r="AU66" s="11">
        <f t="shared" si="10"/>
        <v>3713.9900000000002</v>
      </c>
      <c r="AV66" s="59">
        <f t="shared" si="11"/>
        <v>554.19000000000051</v>
      </c>
      <c r="AW66" s="13">
        <f t="shared" si="12"/>
        <v>66.502800000000093</v>
      </c>
      <c r="AX66" s="9">
        <f t="shared" si="13"/>
        <v>620.6928000000006</v>
      </c>
      <c r="AY66" s="5">
        <f t="shared" si="14"/>
        <v>1800.0091200000018</v>
      </c>
      <c r="AZ66" s="8">
        <f t="shared" si="15"/>
        <v>-192.08331454340555</v>
      </c>
      <c r="BA66" s="7">
        <f t="shared" si="16"/>
        <v>1607.9258054565962</v>
      </c>
      <c r="BB66" s="32">
        <f t="shared" si="17"/>
        <v>1742.4628832891146</v>
      </c>
      <c r="BC66" s="16">
        <v>2</v>
      </c>
      <c r="BD66" s="2" t="s">
        <v>30</v>
      </c>
      <c r="BE66" s="68">
        <v>16</v>
      </c>
      <c r="BF66" s="2" t="s">
        <v>52</v>
      </c>
      <c r="BG66" s="2" t="s">
        <v>94</v>
      </c>
      <c r="BH66" s="3">
        <v>43890</v>
      </c>
      <c r="BI66" s="35">
        <v>3000</v>
      </c>
      <c r="BJ66" s="2">
        <v>11205.300000000001</v>
      </c>
      <c r="BK66" s="2">
        <v>90.64</v>
      </c>
      <c r="BL66" s="2">
        <v>-7969.5899999999992</v>
      </c>
      <c r="BM66" s="2">
        <v>1067.8600000000001</v>
      </c>
      <c r="BN66" s="2"/>
      <c r="BO66" s="11">
        <v>4394.2100000000009</v>
      </c>
      <c r="BP66" s="12">
        <f t="shared" si="18"/>
        <v>680.22000000000071</v>
      </c>
      <c r="BQ66" s="13">
        <f t="shared" si="19"/>
        <v>171.19190518291484</v>
      </c>
      <c r="BR66" s="9">
        <f t="shared" si="20"/>
        <v>851.41190518291558</v>
      </c>
      <c r="BS66" s="5">
        <f t="shared" si="21"/>
        <v>2469.0945250304553</v>
      </c>
      <c r="BT66" s="2">
        <f t="shared" si="22"/>
        <v>-243.05782721769421</v>
      </c>
      <c r="BU66" s="7">
        <f t="shared" si="23"/>
        <v>2226.0366978127613</v>
      </c>
      <c r="BV66" s="15">
        <f t="shared" si="24"/>
        <v>968.49958110187595</v>
      </c>
      <c r="BW66" s="16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5"/>
      <c r="CD66" s="2">
        <v>11205.300000000001</v>
      </c>
      <c r="CE66" s="2">
        <v>90.64</v>
      </c>
      <c r="CF66" s="2">
        <v>-7969.5899999999992</v>
      </c>
      <c r="CG66" s="2">
        <v>1067.8600000000001</v>
      </c>
      <c r="CH66" s="2"/>
      <c r="CI66" s="11">
        <f t="shared" si="25"/>
        <v>4394.2100000000009</v>
      </c>
      <c r="CJ66" s="11">
        <f t="shared" si="25"/>
        <v>680.22000000000071</v>
      </c>
      <c r="CK66" s="11">
        <f t="shared" si="25"/>
        <v>171.19190518291484</v>
      </c>
      <c r="CL66" s="11">
        <f t="shared" si="26"/>
        <v>851.41190518291558</v>
      </c>
      <c r="CM66" s="5">
        <f t="shared" si="27"/>
        <v>1842.0228996258952</v>
      </c>
      <c r="CN66" s="8">
        <f t="shared" si="28"/>
        <v>-243.05782721769421</v>
      </c>
      <c r="CO66" s="10">
        <f t="shared" si="29"/>
        <v>1598.965072408201</v>
      </c>
      <c r="CP66" s="81">
        <f t="shared" si="30"/>
        <v>2567.4646535100769</v>
      </c>
      <c r="CQ66" s="16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5">
        <v>3000</v>
      </c>
      <c r="DA66" s="88">
        <v>12258.42</v>
      </c>
      <c r="DB66" s="2">
        <v>90.64</v>
      </c>
      <c r="DC66" s="2">
        <v>-7969.5899999999992</v>
      </c>
      <c r="DD66" s="2">
        <v>1067.8600000000001</v>
      </c>
      <c r="DE66" s="2"/>
      <c r="DF66" s="80">
        <f t="shared" si="31"/>
        <v>5447.33</v>
      </c>
      <c r="DG66" s="12">
        <f t="shared" si="32"/>
        <v>1053.119999999999</v>
      </c>
      <c r="DH66" s="13">
        <f t="shared" si="33"/>
        <v>103.53099595097561</v>
      </c>
      <c r="DI66" s="9">
        <f t="shared" si="34"/>
        <v>1156.6509959509747</v>
      </c>
      <c r="DJ66" s="8">
        <f t="shared" si="35"/>
        <v>3354.2878882578266</v>
      </c>
      <c r="DK66" s="5">
        <f t="shared" si="36"/>
        <v>1512.2649886319314</v>
      </c>
      <c r="DL66" s="2">
        <f t="shared" si="37"/>
        <v>-187.57300565893297</v>
      </c>
      <c r="DM66" s="7">
        <f t="shared" si="8"/>
        <v>1324.6919829729984</v>
      </c>
      <c r="DN66" s="89">
        <f t="shared" si="9"/>
        <v>892.15663648307532</v>
      </c>
      <c r="DO66" s="16">
        <v>2</v>
      </c>
      <c r="DP66" s="2" t="s">
        <v>30</v>
      </c>
      <c r="DQ66" s="6">
        <v>16</v>
      </c>
      <c r="DR66" s="2" t="s">
        <v>52</v>
      </c>
      <c r="DS66" s="2" t="s">
        <v>94</v>
      </c>
      <c r="DT66" s="3">
        <v>43982</v>
      </c>
      <c r="DU66" s="10"/>
      <c r="DV66" s="2">
        <v>12561.01</v>
      </c>
      <c r="DW66" s="2">
        <v>90.64</v>
      </c>
      <c r="DX66" s="2">
        <v>-7969.5899999999992</v>
      </c>
      <c r="DY66" s="2">
        <v>1067.8600000000001</v>
      </c>
      <c r="DZ66" s="2"/>
      <c r="EA66" s="11">
        <v>5749.92</v>
      </c>
      <c r="EB66" s="12">
        <f t="shared" si="38"/>
        <v>302.59000000000015</v>
      </c>
      <c r="EC66" s="13">
        <f t="shared" si="39"/>
        <v>38.331990110569095</v>
      </c>
      <c r="ED66" s="9">
        <f t="shared" si="40"/>
        <v>340.92199011056925</v>
      </c>
      <c r="EE66" s="5">
        <f t="shared" si="41"/>
        <v>988.67377132065076</v>
      </c>
      <c r="EF66" s="2">
        <f t="shared" si="42"/>
        <v>-153.28704980346467</v>
      </c>
      <c r="EG66" s="7">
        <f t="shared" si="43"/>
        <v>835.38672151718606</v>
      </c>
      <c r="EH66" s="89">
        <f t="shared" si="44"/>
        <v>1727.5433580002614</v>
      </c>
      <c r="EI66" s="16">
        <v>2</v>
      </c>
      <c r="EJ66" s="2" t="s">
        <v>30</v>
      </c>
      <c r="EK66" s="6">
        <v>16</v>
      </c>
      <c r="EL66" s="2" t="s">
        <v>52</v>
      </c>
      <c r="EM66" s="2" t="s">
        <v>94</v>
      </c>
      <c r="EN66" s="3">
        <v>44013</v>
      </c>
      <c r="EO66" s="10">
        <v>3000</v>
      </c>
      <c r="EP66" s="2">
        <v>12617.64</v>
      </c>
      <c r="EQ66" s="2">
        <v>90.64</v>
      </c>
      <c r="ER66" s="2">
        <v>-7969.5899999999992</v>
      </c>
      <c r="ES66" s="2">
        <v>1067.8600000000001</v>
      </c>
      <c r="ET66" s="2"/>
      <c r="EU66" s="11">
        <v>5806.5499999999993</v>
      </c>
      <c r="EV66" s="12">
        <f t="shared" si="45"/>
        <v>56.6299999999992</v>
      </c>
      <c r="EW66" s="13">
        <f t="shared" si="46"/>
        <v>3.7272263884488166</v>
      </c>
      <c r="EX66" s="9">
        <f t="shared" si="47"/>
        <v>60.357226388448019</v>
      </c>
      <c r="EY66" s="5">
        <f t="shared" si="48"/>
        <v>175.03595652649926</v>
      </c>
      <c r="EZ66" s="2">
        <f t="shared" si="49"/>
        <v>-30.15346434989549</v>
      </c>
      <c r="FA66" s="7">
        <f t="shared" si="50"/>
        <v>144.88249217660376</v>
      </c>
      <c r="FB66" s="32">
        <f t="shared" si="51"/>
        <v>-1127.5741498231348</v>
      </c>
      <c r="FC66" s="16">
        <v>2</v>
      </c>
      <c r="FD66" s="2" t="s">
        <v>30</v>
      </c>
      <c r="FE66" s="6">
        <v>16</v>
      </c>
      <c r="FF66" s="2" t="s">
        <v>52</v>
      </c>
      <c r="FG66" s="2" t="s">
        <v>94</v>
      </c>
      <c r="FH66" s="3">
        <v>44013</v>
      </c>
      <c r="FI66" s="10">
        <v>3000</v>
      </c>
      <c r="FJ66" s="2">
        <v>12708.73</v>
      </c>
      <c r="FK66" s="2">
        <v>90.64</v>
      </c>
      <c r="FL66" s="2">
        <v>-7969.5899999999992</v>
      </c>
      <c r="FM66" s="2">
        <v>1067.8600000000001</v>
      </c>
      <c r="FN66" s="2"/>
      <c r="FO66" s="11">
        <v>5897.6399999999994</v>
      </c>
      <c r="FP66" s="12">
        <f t="shared" si="52"/>
        <v>91.090000000000146</v>
      </c>
      <c r="FQ66" s="13">
        <f t="shared" si="53"/>
        <v>10.968934020523882</v>
      </c>
      <c r="FR66" s="14">
        <f t="shared" si="54"/>
        <v>102.05893402052402</v>
      </c>
      <c r="FS66" s="5">
        <f t="shared" si="55"/>
        <v>311.27974876259822</v>
      </c>
      <c r="FT66" s="2">
        <f t="shared" si="56"/>
        <v>-56.957890383513025</v>
      </c>
      <c r="FU66" s="7">
        <f t="shared" si="57"/>
        <v>254.3218583790852</v>
      </c>
      <c r="FV66" s="32">
        <f t="shared" si="58"/>
        <v>-3873.2522914440492</v>
      </c>
      <c r="FW66" s="16">
        <v>2</v>
      </c>
      <c r="FX66" s="2" t="s">
        <v>30</v>
      </c>
      <c r="FY66" s="6">
        <v>16</v>
      </c>
      <c r="FZ66" s="2" t="s">
        <v>52</v>
      </c>
      <c r="GA66" s="2" t="s">
        <v>94</v>
      </c>
      <c r="GB66" s="3">
        <v>44081</v>
      </c>
      <c r="GC66" s="10"/>
      <c r="GD66" s="2">
        <v>12901.720000000001</v>
      </c>
      <c r="GE66" s="2">
        <v>90.64</v>
      </c>
      <c r="GF66" s="2">
        <v>-7969.5899999999992</v>
      </c>
      <c r="GG66" s="2">
        <v>1067.8600000000001</v>
      </c>
      <c r="GH66" s="2"/>
      <c r="GI66" s="11">
        <v>6090.630000000001</v>
      </c>
      <c r="GJ66" s="12">
        <f t="shared" si="59"/>
        <v>192.9900000000016</v>
      </c>
      <c r="GK66" s="13">
        <f t="shared" si="60"/>
        <v>-9.9777781729032373</v>
      </c>
      <c r="GL66" s="14">
        <f t="shared" si="61"/>
        <v>183.01222182709836</v>
      </c>
      <c r="GM66" s="5">
        <f t="shared" si="62"/>
        <v>558.18727657264992</v>
      </c>
      <c r="GN66" s="2">
        <f t="shared" si="63"/>
        <v>-91.385708136031326</v>
      </c>
      <c r="GO66" s="7">
        <f t="shared" si="64"/>
        <v>466.8015684366186</v>
      </c>
      <c r="GP66" s="15">
        <f t="shared" si="65"/>
        <v>-3406.4507230074305</v>
      </c>
      <c r="GQ66" s="16">
        <v>2</v>
      </c>
      <c r="GR66" s="2" t="s">
        <v>30</v>
      </c>
      <c r="GS66" s="16">
        <v>15</v>
      </c>
      <c r="GT66" s="2" t="s">
        <v>52</v>
      </c>
      <c r="GU66" s="2" t="s">
        <v>94</v>
      </c>
      <c r="GV66" s="3">
        <v>44104</v>
      </c>
      <c r="GW66" s="2">
        <v>13035.27</v>
      </c>
      <c r="GX66" s="2"/>
      <c r="GY66" s="2">
        <v>90.64</v>
      </c>
      <c r="GZ66" s="2">
        <v>-7969.5899999999992</v>
      </c>
      <c r="HA66" s="2">
        <v>1067.8600000000001</v>
      </c>
      <c r="HB66" s="2"/>
      <c r="HC66" s="11">
        <v>6224.18</v>
      </c>
      <c r="HD66" s="12">
        <f t="shared" si="66"/>
        <v>133.54999999999927</v>
      </c>
      <c r="HE66" s="13">
        <f t="shared" si="67"/>
        <v>49.719134371826428</v>
      </c>
      <c r="HF66" s="14">
        <f t="shared" si="68"/>
        <v>183.26913437182571</v>
      </c>
      <c r="HG66" s="5">
        <f t="shared" si="69"/>
        <v>558.97085983406839</v>
      </c>
      <c r="HH66" s="2">
        <f t="shared" si="70"/>
        <v>-119.13766436490698</v>
      </c>
      <c r="HI66" s="7">
        <f t="shared" si="71"/>
        <v>439.83319546916141</v>
      </c>
      <c r="HJ66" s="32">
        <f t="shared" si="72"/>
        <v>-2966.6175275382693</v>
      </c>
      <c r="HK66" s="16">
        <v>2</v>
      </c>
      <c r="HL66" s="2" t="s">
        <v>30</v>
      </c>
    </row>
    <row r="67" spans="17:220" ht="20.100000000000001" customHeight="1" x14ac:dyDescent="0.2">
      <c r="Q67" s="6">
        <v>17</v>
      </c>
      <c r="R67" s="2" t="s">
        <v>91</v>
      </c>
      <c r="S67" s="2" t="s">
        <v>89</v>
      </c>
      <c r="T67" s="3">
        <v>43830</v>
      </c>
      <c r="U67" s="35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2">
        <v>-831.66013229039334</v>
      </c>
      <c r="AI67" s="16">
        <v>2</v>
      </c>
      <c r="AJ67" s="2" t="s">
        <v>30</v>
      </c>
      <c r="AK67" s="55">
        <v>17</v>
      </c>
      <c r="AL67" s="56" t="s">
        <v>91</v>
      </c>
      <c r="AM67" s="2" t="s">
        <v>89</v>
      </c>
      <c r="AN67" s="3">
        <v>43861</v>
      </c>
      <c r="AO67" s="35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10"/>
        <v>1890.17</v>
      </c>
      <c r="AV67" s="59">
        <f t="shared" si="11"/>
        <v>0</v>
      </c>
      <c r="AW67" s="13">
        <f t="shared" si="12"/>
        <v>0</v>
      </c>
      <c r="AX67" s="9">
        <f t="shared" si="13"/>
        <v>0</v>
      </c>
      <c r="AY67" s="5">
        <f t="shared" si="14"/>
        <v>0</v>
      </c>
      <c r="AZ67" s="8">
        <f t="shared" si="15"/>
        <v>0</v>
      </c>
      <c r="BA67" s="7">
        <f t="shared" si="16"/>
        <v>0</v>
      </c>
      <c r="BB67" s="32">
        <f t="shared" si="17"/>
        <v>-831.66013229039334</v>
      </c>
      <c r="BC67" s="16">
        <v>2</v>
      </c>
      <c r="BD67" s="2" t="s">
        <v>30</v>
      </c>
      <c r="BE67" s="68">
        <v>17</v>
      </c>
      <c r="BF67" s="2" t="s">
        <v>91</v>
      </c>
      <c r="BG67" s="2" t="s">
        <v>89</v>
      </c>
      <c r="BH67" s="3">
        <v>43890</v>
      </c>
      <c r="BI67" s="35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18"/>
        <v>0</v>
      </c>
      <c r="BQ67" s="13">
        <f t="shared" si="19"/>
        <v>0</v>
      </c>
      <c r="BR67" s="9">
        <f t="shared" si="20"/>
        <v>0</v>
      </c>
      <c r="BS67" s="5">
        <f t="shared" si="21"/>
        <v>0</v>
      </c>
      <c r="BT67" s="2">
        <f t="shared" si="22"/>
        <v>0</v>
      </c>
      <c r="BU67" s="7">
        <f t="shared" si="23"/>
        <v>0</v>
      </c>
      <c r="BV67" s="15">
        <f t="shared" si="24"/>
        <v>-831.66013229039334</v>
      </c>
      <c r="BW67" s="16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5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25"/>
        <v>1890.17</v>
      </c>
      <c r="CJ67" s="11">
        <f t="shared" si="25"/>
        <v>0</v>
      </c>
      <c r="CK67" s="11">
        <f t="shared" si="25"/>
        <v>0</v>
      </c>
      <c r="CL67" s="11">
        <f t="shared" si="26"/>
        <v>0</v>
      </c>
      <c r="CM67" s="5">
        <f t="shared" si="27"/>
        <v>0</v>
      </c>
      <c r="CN67" s="8">
        <f t="shared" si="28"/>
        <v>0</v>
      </c>
      <c r="CO67" s="10">
        <f t="shared" si="29"/>
        <v>0</v>
      </c>
      <c r="CP67" s="81">
        <f t="shared" si="30"/>
        <v>-831.66013229039334</v>
      </c>
      <c r="CQ67" s="16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5"/>
      <c r="DA67" s="88">
        <v>7797.1</v>
      </c>
      <c r="DB67" s="2">
        <v>5.01</v>
      </c>
      <c r="DC67" s="2">
        <v>-5890.88</v>
      </c>
      <c r="DD67" s="2"/>
      <c r="DE67" s="2"/>
      <c r="DF67" s="80">
        <f t="shared" si="31"/>
        <v>1911.2300000000005</v>
      </c>
      <c r="DG67" s="12">
        <f t="shared" si="32"/>
        <v>21.0600000000004</v>
      </c>
      <c r="DH67" s="13">
        <f t="shared" si="33"/>
        <v>2.0703839778254993</v>
      </c>
      <c r="DI67" s="9">
        <f t="shared" si="34"/>
        <v>23.1303839778259</v>
      </c>
      <c r="DJ67" s="8">
        <f t="shared" si="35"/>
        <v>67.07811353569511</v>
      </c>
      <c r="DK67" s="5">
        <f t="shared" si="36"/>
        <v>67.07811353569511</v>
      </c>
      <c r="DL67" s="2">
        <f t="shared" si="37"/>
        <v>-8.3199991168239755</v>
      </c>
      <c r="DM67" s="7">
        <f t="shared" si="8"/>
        <v>58.758114418871131</v>
      </c>
      <c r="DN67" s="89">
        <f t="shared" si="9"/>
        <v>-772.90201787152216</v>
      </c>
      <c r="DO67" s="16">
        <v>2</v>
      </c>
      <c r="DP67" s="2" t="s">
        <v>30</v>
      </c>
      <c r="DQ67" s="6">
        <v>17</v>
      </c>
      <c r="DR67" s="2" t="s">
        <v>91</v>
      </c>
      <c r="DS67" s="2" t="s">
        <v>89</v>
      </c>
      <c r="DT67" s="3">
        <v>43982</v>
      </c>
      <c r="DU67" s="10">
        <v>2000</v>
      </c>
      <c r="DV67" s="2">
        <v>7956.97</v>
      </c>
      <c r="DW67" s="2">
        <v>5.01</v>
      </c>
      <c r="DX67" s="2">
        <v>-5890.88</v>
      </c>
      <c r="DY67" s="2"/>
      <c r="DZ67" s="2"/>
      <c r="EA67" s="11">
        <v>2071.1000000000004</v>
      </c>
      <c r="EB67" s="12">
        <f t="shared" si="38"/>
        <v>159.86999999999989</v>
      </c>
      <c r="EC67" s="13">
        <f t="shared" si="39"/>
        <v>20.252272907157124</v>
      </c>
      <c r="ED67" s="9">
        <f t="shared" si="40"/>
        <v>180.12227290715703</v>
      </c>
      <c r="EE67" s="5">
        <f t="shared" si="41"/>
        <v>522.35459143075536</v>
      </c>
      <c r="EF67" s="2">
        <f t="shared" si="42"/>
        <v>-80.987476955880467</v>
      </c>
      <c r="EG67" s="7">
        <f t="shared" si="43"/>
        <v>441.36711447487488</v>
      </c>
      <c r="EH67" s="89">
        <f t="shared" si="44"/>
        <v>-2331.5349033966472</v>
      </c>
      <c r="EI67" s="16">
        <v>2</v>
      </c>
      <c r="EJ67" s="2" t="s">
        <v>30</v>
      </c>
      <c r="EK67" s="6">
        <v>17</v>
      </c>
      <c r="EL67" s="2" t="s">
        <v>91</v>
      </c>
      <c r="EM67" s="2" t="s">
        <v>89</v>
      </c>
      <c r="EN67" s="3">
        <v>44013</v>
      </c>
      <c r="EO67" s="10"/>
      <c r="EP67" s="2">
        <v>8064.42</v>
      </c>
      <c r="EQ67" s="2">
        <v>5.01</v>
      </c>
      <c r="ER67" s="2">
        <v>-5890.88</v>
      </c>
      <c r="ES67" s="2"/>
      <c r="ET67" s="2"/>
      <c r="EU67" s="11">
        <v>2178.5500000000002</v>
      </c>
      <c r="EV67" s="12">
        <f t="shared" si="45"/>
        <v>107.44999999999982</v>
      </c>
      <c r="EW67" s="13">
        <f t="shared" si="46"/>
        <v>7.0720550139295479</v>
      </c>
      <c r="EX67" s="9">
        <f t="shared" si="47"/>
        <v>114.52205501392936</v>
      </c>
      <c r="EY67" s="5">
        <f t="shared" si="48"/>
        <v>332.11395954039511</v>
      </c>
      <c r="EZ67" s="2">
        <f t="shared" si="49"/>
        <v>-57.213309984042198</v>
      </c>
      <c r="FA67" s="7">
        <f t="shared" si="50"/>
        <v>274.9006495563529</v>
      </c>
      <c r="FB67" s="32">
        <f t="shared" si="51"/>
        <v>-2056.6342538402941</v>
      </c>
      <c r="FC67" s="16">
        <v>2</v>
      </c>
      <c r="FD67" s="2" t="s">
        <v>30</v>
      </c>
      <c r="FE67" s="6">
        <v>17</v>
      </c>
      <c r="FF67" s="2" t="s">
        <v>91</v>
      </c>
      <c r="FG67" s="2" t="s">
        <v>89</v>
      </c>
      <c r="FH67" s="3">
        <v>44013</v>
      </c>
      <c r="FI67" s="10"/>
      <c r="FJ67" s="2">
        <v>8140.9400000000005</v>
      </c>
      <c r="FK67" s="2">
        <v>5.01</v>
      </c>
      <c r="FL67" s="2">
        <v>-5890.88</v>
      </c>
      <c r="FM67" s="2"/>
      <c r="FN67" s="2"/>
      <c r="FO67" s="11">
        <v>2255.0700000000006</v>
      </c>
      <c r="FP67" s="12">
        <f t="shared" si="52"/>
        <v>76.520000000000437</v>
      </c>
      <c r="FQ67" s="13">
        <f t="shared" si="53"/>
        <v>9.2144344192610692</v>
      </c>
      <c r="FR67" s="14">
        <f t="shared" si="54"/>
        <v>85.734434419261504</v>
      </c>
      <c r="FS67" s="5">
        <f t="shared" si="55"/>
        <v>261.49002497874756</v>
      </c>
      <c r="FT67" s="2">
        <f t="shared" si="56"/>
        <v>-47.847379208984904</v>
      </c>
      <c r="FU67" s="7">
        <f t="shared" si="57"/>
        <v>213.64264576976265</v>
      </c>
      <c r="FV67" s="32">
        <f t="shared" si="58"/>
        <v>-1842.9916080705316</v>
      </c>
      <c r="FW67" s="16">
        <v>2</v>
      </c>
      <c r="FX67" s="2" t="s">
        <v>30</v>
      </c>
      <c r="FY67" s="6">
        <v>17</v>
      </c>
      <c r="FZ67" s="2" t="s">
        <v>91</v>
      </c>
      <c r="GA67" s="2" t="s">
        <v>89</v>
      </c>
      <c r="GB67" s="3">
        <v>44081</v>
      </c>
      <c r="GC67" s="10"/>
      <c r="GD67" s="2">
        <v>8284.17</v>
      </c>
      <c r="GE67" s="2">
        <v>5.01</v>
      </c>
      <c r="GF67" s="2">
        <v>-5890.88</v>
      </c>
      <c r="GG67" s="2"/>
      <c r="GH67" s="2"/>
      <c r="GI67" s="11">
        <v>2398.3000000000002</v>
      </c>
      <c r="GJ67" s="12">
        <f t="shared" si="59"/>
        <v>143.22999999999956</v>
      </c>
      <c r="GK67" s="13">
        <f t="shared" si="60"/>
        <v>-7.4051358500695086</v>
      </c>
      <c r="GL67" s="14">
        <f t="shared" si="61"/>
        <v>135.82486414993005</v>
      </c>
      <c r="GM67" s="5">
        <f t="shared" si="62"/>
        <v>414.26583565728663</v>
      </c>
      <c r="GN67" s="2">
        <f t="shared" si="63"/>
        <v>-67.82307361170848</v>
      </c>
      <c r="GO67" s="7">
        <f t="shared" si="64"/>
        <v>346.44276204557815</v>
      </c>
      <c r="GP67" s="15">
        <f t="shared" si="65"/>
        <v>-1496.5488460249535</v>
      </c>
      <c r="GQ67" s="16">
        <v>2</v>
      </c>
      <c r="GR67" s="2" t="s">
        <v>30</v>
      </c>
      <c r="GS67" s="16">
        <v>16</v>
      </c>
      <c r="GT67" s="2" t="s">
        <v>91</v>
      </c>
      <c r="GU67" s="2" t="s">
        <v>89</v>
      </c>
      <c r="GV67" s="3">
        <v>44104</v>
      </c>
      <c r="GW67" s="2">
        <v>8359.7199999999993</v>
      </c>
      <c r="GX67" s="2"/>
      <c r="GY67" s="2">
        <v>5.01</v>
      </c>
      <c r="GZ67" s="2">
        <v>-5890.88</v>
      </c>
      <c r="HA67" s="2"/>
      <c r="HB67" s="2"/>
      <c r="HC67" s="11">
        <v>2473.8499999999995</v>
      </c>
      <c r="HD67" s="12">
        <f t="shared" si="66"/>
        <v>75.549999999999272</v>
      </c>
      <c r="HE67" s="13">
        <f t="shared" si="67"/>
        <v>28.12639911487436</v>
      </c>
      <c r="HF67" s="14">
        <f t="shared" si="68"/>
        <v>103.67639911487363</v>
      </c>
      <c r="HG67" s="5">
        <f t="shared" si="69"/>
        <v>316.21301730036458</v>
      </c>
      <c r="HH67" s="2">
        <f t="shared" si="70"/>
        <v>-67.396859174606391</v>
      </c>
      <c r="HI67" s="7">
        <f t="shared" si="71"/>
        <v>248.81615812575819</v>
      </c>
      <c r="HJ67" s="32">
        <f t="shared" si="72"/>
        <v>-1247.7326878991953</v>
      </c>
      <c r="HK67" s="16">
        <v>2</v>
      </c>
      <c r="HL67" s="2" t="s">
        <v>30</v>
      </c>
    </row>
    <row r="68" spans="17:220" ht="20.100000000000001" customHeight="1" x14ac:dyDescent="0.2">
      <c r="Q68" s="6">
        <v>18</v>
      </c>
      <c r="R68" s="2" t="s">
        <v>53</v>
      </c>
      <c r="S68" s="2" t="s">
        <v>81</v>
      </c>
      <c r="T68" s="3">
        <v>43830</v>
      </c>
      <c r="U68" s="35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2">
        <v>496.47733657354502</v>
      </c>
      <c r="AI68" s="16">
        <v>2</v>
      </c>
      <c r="AJ68" s="2" t="s">
        <v>30</v>
      </c>
      <c r="AK68" s="55">
        <v>18</v>
      </c>
      <c r="AL68" s="56" t="s">
        <v>53</v>
      </c>
      <c r="AM68" s="2" t="s">
        <v>81</v>
      </c>
      <c r="AN68" s="3">
        <v>43861</v>
      </c>
      <c r="AO68" s="35"/>
      <c r="AP68" s="8">
        <v>239.64000000000001</v>
      </c>
      <c r="AQ68" s="8"/>
      <c r="AR68" s="2"/>
      <c r="AS68" s="2">
        <v>1556.52</v>
      </c>
      <c r="AT68" s="2"/>
      <c r="AU68" s="11">
        <f t="shared" si="10"/>
        <v>1796.16</v>
      </c>
      <c r="AV68" s="59">
        <f t="shared" si="11"/>
        <v>0</v>
      </c>
      <c r="AW68" s="13">
        <f t="shared" si="12"/>
        <v>0</v>
      </c>
      <c r="AX68" s="9">
        <f t="shared" si="13"/>
        <v>0</v>
      </c>
      <c r="AY68" s="5">
        <f t="shared" si="14"/>
        <v>0</v>
      </c>
      <c r="AZ68" s="8">
        <f t="shared" si="15"/>
        <v>0</v>
      </c>
      <c r="BA68" s="7">
        <f t="shared" si="16"/>
        <v>0</v>
      </c>
      <c r="BB68" s="32">
        <f t="shared" si="17"/>
        <v>496.47733657354502</v>
      </c>
      <c r="BC68" s="16">
        <v>2</v>
      </c>
      <c r="BD68" s="2" t="s">
        <v>30</v>
      </c>
      <c r="BE68" s="68">
        <v>18</v>
      </c>
      <c r="BF68" s="2" t="s">
        <v>53</v>
      </c>
      <c r="BG68" s="2" t="s">
        <v>81</v>
      </c>
      <c r="BH68" s="3">
        <v>43890</v>
      </c>
      <c r="BI68" s="35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18"/>
        <v>0</v>
      </c>
      <c r="BQ68" s="13">
        <f t="shared" si="19"/>
        <v>0</v>
      </c>
      <c r="BR68" s="9">
        <f t="shared" si="20"/>
        <v>0</v>
      </c>
      <c r="BS68" s="5">
        <f t="shared" si="21"/>
        <v>0</v>
      </c>
      <c r="BT68" s="2">
        <f t="shared" si="22"/>
        <v>0</v>
      </c>
      <c r="BU68" s="7">
        <f t="shared" si="23"/>
        <v>0</v>
      </c>
      <c r="BV68" s="15">
        <f t="shared" si="24"/>
        <v>496.47733657354502</v>
      </c>
      <c r="BW68" s="16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5"/>
      <c r="CD68" s="2">
        <v>239.64000000000001</v>
      </c>
      <c r="CE68" s="2"/>
      <c r="CF68" s="2"/>
      <c r="CG68" s="2">
        <v>1556.52</v>
      </c>
      <c r="CH68" s="2"/>
      <c r="CI68" s="11">
        <f t="shared" si="25"/>
        <v>1796.16</v>
      </c>
      <c r="CJ68" s="11">
        <f t="shared" si="25"/>
        <v>0</v>
      </c>
      <c r="CK68" s="11">
        <f t="shared" si="25"/>
        <v>0</v>
      </c>
      <c r="CL68" s="11">
        <f t="shared" si="26"/>
        <v>0</v>
      </c>
      <c r="CM68" s="5">
        <f t="shared" si="27"/>
        <v>0</v>
      </c>
      <c r="CN68" s="8">
        <f t="shared" si="28"/>
        <v>0</v>
      </c>
      <c r="CO68" s="10">
        <f t="shared" si="29"/>
        <v>0</v>
      </c>
      <c r="CP68" s="81">
        <f t="shared" si="30"/>
        <v>496.47733657354502</v>
      </c>
      <c r="CQ68" s="16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5"/>
      <c r="DA68" s="88">
        <v>252.66</v>
      </c>
      <c r="DB68" s="2"/>
      <c r="DC68" s="2"/>
      <c r="DD68" s="2">
        <v>1556.52</v>
      </c>
      <c r="DE68" s="2"/>
      <c r="DF68" s="80">
        <f t="shared" si="31"/>
        <v>1809.18</v>
      </c>
      <c r="DG68" s="12">
        <f t="shared" si="32"/>
        <v>13.019999999999982</v>
      </c>
      <c r="DH68" s="13">
        <f t="shared" si="33"/>
        <v>1.2799809777439437</v>
      </c>
      <c r="DI68" s="9">
        <f t="shared" si="34"/>
        <v>14.299980977743925</v>
      </c>
      <c r="DJ68" s="8">
        <f t="shared" si="35"/>
        <v>41.469944835457383</v>
      </c>
      <c r="DK68" s="5">
        <f t="shared" si="36"/>
        <v>41.469944835457383</v>
      </c>
      <c r="DL68" s="2">
        <f t="shared" si="37"/>
        <v>-5.1437031576944889</v>
      </c>
      <c r="DM68" s="7">
        <f t="shared" si="8"/>
        <v>36.326241677762894</v>
      </c>
      <c r="DN68" s="89">
        <f t="shared" si="9"/>
        <v>532.80357825130795</v>
      </c>
      <c r="DO68" s="16">
        <v>2</v>
      </c>
      <c r="DP68" s="2" t="s">
        <v>30</v>
      </c>
      <c r="DQ68" s="6">
        <v>18</v>
      </c>
      <c r="DR68" s="2" t="s">
        <v>53</v>
      </c>
      <c r="DS68" s="2" t="s">
        <v>81</v>
      </c>
      <c r="DT68" s="3">
        <v>43982</v>
      </c>
      <c r="DU68" s="10"/>
      <c r="DV68" s="2">
        <v>319.35000000000002</v>
      </c>
      <c r="DW68" s="2"/>
      <c r="DX68" s="2"/>
      <c r="DY68" s="2">
        <v>1556.52</v>
      </c>
      <c r="DZ68" s="2"/>
      <c r="EA68" s="11">
        <v>1875.87</v>
      </c>
      <c r="EB68" s="12">
        <f t="shared" si="38"/>
        <v>66.689999999999827</v>
      </c>
      <c r="EC68" s="13">
        <f t="shared" si="39"/>
        <v>8.4482647161963218</v>
      </c>
      <c r="ED68" s="9">
        <f t="shared" si="40"/>
        <v>75.138264716196147</v>
      </c>
      <c r="EE68" s="5">
        <f t="shared" si="41"/>
        <v>217.90096767696883</v>
      </c>
      <c r="EF68" s="2">
        <f t="shared" si="42"/>
        <v>-33.784042273019693</v>
      </c>
      <c r="EG68" s="7">
        <f t="shared" si="43"/>
        <v>184.11692540394915</v>
      </c>
      <c r="EH68" s="89">
        <f t="shared" si="44"/>
        <v>716.92050365525711</v>
      </c>
      <c r="EI68" s="16">
        <v>2</v>
      </c>
      <c r="EJ68" s="2" t="s">
        <v>30</v>
      </c>
      <c r="EK68" s="6">
        <v>18</v>
      </c>
      <c r="EL68" s="2" t="s">
        <v>53</v>
      </c>
      <c r="EM68" s="2" t="s">
        <v>81</v>
      </c>
      <c r="EN68" s="3">
        <v>44013</v>
      </c>
      <c r="EO68" s="10"/>
      <c r="EP68" s="2">
        <v>381.3</v>
      </c>
      <c r="EQ68" s="2"/>
      <c r="ER68" s="2"/>
      <c r="ES68" s="2">
        <v>1556.52</v>
      </c>
      <c r="ET68" s="2"/>
      <c r="EU68" s="11">
        <v>1937.82</v>
      </c>
      <c r="EV68" s="12">
        <f t="shared" si="45"/>
        <v>61.950000000000045</v>
      </c>
      <c r="EW68" s="13">
        <f t="shared" si="46"/>
        <v>4.0773737376727457</v>
      </c>
      <c r="EX68" s="9">
        <f t="shared" si="47"/>
        <v>66.027373737672789</v>
      </c>
      <c r="EY68" s="5">
        <f t="shared" si="48"/>
        <v>191.47938383925108</v>
      </c>
      <c r="EZ68" s="2">
        <f t="shared" si="49"/>
        <v>-32.98617546311236</v>
      </c>
      <c r="FA68" s="7">
        <f t="shared" si="50"/>
        <v>158.49320837613874</v>
      </c>
      <c r="FB68" s="32">
        <f t="shared" si="51"/>
        <v>875.4137120313959</v>
      </c>
      <c r="FC68" s="16">
        <v>2</v>
      </c>
      <c r="FD68" s="2" t="s">
        <v>30</v>
      </c>
      <c r="FE68" s="6">
        <v>18</v>
      </c>
      <c r="FF68" s="2" t="s">
        <v>53</v>
      </c>
      <c r="FG68" s="2" t="s">
        <v>81</v>
      </c>
      <c r="FH68" s="3">
        <v>44013</v>
      </c>
      <c r="FI68" s="10">
        <v>1100</v>
      </c>
      <c r="FJ68" s="2">
        <v>451.12</v>
      </c>
      <c r="FK68" s="2"/>
      <c r="FL68" s="2"/>
      <c r="FM68" s="2">
        <v>1556.52</v>
      </c>
      <c r="FN68" s="2"/>
      <c r="FO68" s="11">
        <v>2007.6399999999999</v>
      </c>
      <c r="FP68" s="12">
        <f t="shared" si="52"/>
        <v>69.819999999999936</v>
      </c>
      <c r="FQ68" s="13">
        <f t="shared" si="53"/>
        <v>8.407629523690586</v>
      </c>
      <c r="FR68" s="14">
        <f t="shared" si="54"/>
        <v>78.227629523690524</v>
      </c>
      <c r="FS68" s="5">
        <f t="shared" si="55"/>
        <v>238.59427004725609</v>
      </c>
      <c r="FT68" s="2">
        <f t="shared" si="56"/>
        <v>-43.657919712118456</v>
      </c>
      <c r="FU68" s="7">
        <f t="shared" si="57"/>
        <v>194.93635033513763</v>
      </c>
      <c r="FV68" s="32">
        <f t="shared" si="58"/>
        <v>-29.649937633466465</v>
      </c>
      <c r="FW68" s="16">
        <v>2</v>
      </c>
      <c r="FX68" s="2" t="s">
        <v>30</v>
      </c>
      <c r="FY68" s="6">
        <v>18</v>
      </c>
      <c r="FZ68" s="2" t="s">
        <v>53</v>
      </c>
      <c r="GA68" s="2" t="s">
        <v>81</v>
      </c>
      <c r="GB68" s="3">
        <v>44081</v>
      </c>
      <c r="GC68" s="10"/>
      <c r="GD68" s="2">
        <v>535.96</v>
      </c>
      <c r="GE68" s="2"/>
      <c r="GF68" s="2"/>
      <c r="GG68" s="2">
        <v>1556.52</v>
      </c>
      <c r="GH68" s="2"/>
      <c r="GI68" s="11">
        <v>2092.48</v>
      </c>
      <c r="GJ68" s="12">
        <f t="shared" si="59"/>
        <v>84.840000000000146</v>
      </c>
      <c r="GK68" s="13">
        <f t="shared" si="60"/>
        <v>-4.386313799622287</v>
      </c>
      <c r="GL68" s="14">
        <f t="shared" si="61"/>
        <v>80.453686200377859</v>
      </c>
      <c r="GM68" s="5">
        <f t="shared" si="62"/>
        <v>245.38374291115247</v>
      </c>
      <c r="GN68" s="2">
        <f t="shared" si="63"/>
        <v>-40.173913043478144</v>
      </c>
      <c r="GO68" s="7">
        <f t="shared" si="64"/>
        <v>205.20982986767433</v>
      </c>
      <c r="GP68" s="15">
        <f t="shared" si="65"/>
        <v>175.55989223420787</v>
      </c>
      <c r="GQ68" s="16">
        <v>2</v>
      </c>
      <c r="GR68" s="2" t="s">
        <v>30</v>
      </c>
      <c r="GS68" s="16">
        <v>17</v>
      </c>
      <c r="GT68" s="2" t="s">
        <v>53</v>
      </c>
      <c r="GU68" s="2" t="s">
        <v>81</v>
      </c>
      <c r="GV68" s="3">
        <v>44104</v>
      </c>
      <c r="GW68" s="2">
        <v>563.4</v>
      </c>
      <c r="GX68" s="2"/>
      <c r="GY68" s="2"/>
      <c r="GZ68" s="2"/>
      <c r="HA68" s="2">
        <v>1556.52</v>
      </c>
      <c r="HB68" s="2"/>
      <c r="HC68" s="11">
        <v>2119.92</v>
      </c>
      <c r="HD68" s="12">
        <f t="shared" si="66"/>
        <v>27.440000000000055</v>
      </c>
      <c r="HE68" s="13">
        <f t="shared" si="67"/>
        <v>10.215597507771825</v>
      </c>
      <c r="HF68" s="14">
        <f t="shared" si="68"/>
        <v>37.65559750777188</v>
      </c>
      <c r="HG68" s="5">
        <f t="shared" si="69"/>
        <v>114.84957239870423</v>
      </c>
      <c r="HH68" s="2">
        <f t="shared" si="70"/>
        <v>-24.47875335210087</v>
      </c>
      <c r="HI68" s="7">
        <f t="shared" si="71"/>
        <v>90.370819046603359</v>
      </c>
      <c r="HJ68" s="32">
        <f t="shared" si="72"/>
        <v>265.93071128081124</v>
      </c>
      <c r="HK68" s="16">
        <v>2</v>
      </c>
      <c r="HL68" s="2" t="s">
        <v>30</v>
      </c>
    </row>
    <row r="69" spans="17:220" ht="20.100000000000001" customHeight="1" x14ac:dyDescent="0.2">
      <c r="Q69" s="6">
        <v>19</v>
      </c>
      <c r="R69" s="2" t="s">
        <v>54</v>
      </c>
      <c r="S69" s="2" t="s">
        <v>14</v>
      </c>
      <c r="T69" s="3">
        <v>43830</v>
      </c>
      <c r="U69" s="35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2.5899999999999181</v>
      </c>
      <c r="AC69" s="13">
        <v>0.31079999999999036</v>
      </c>
      <c r="AD69" s="9">
        <v>2.9007999999999083</v>
      </c>
      <c r="AE69" s="5">
        <v>8.4123199999997347</v>
      </c>
      <c r="AF69" s="2">
        <v>-0.85571847882511476</v>
      </c>
      <c r="AG69" s="7">
        <v>7.5566015211746196</v>
      </c>
      <c r="AH69" s="32">
        <v>-1971.5290530568118</v>
      </c>
      <c r="AI69" s="16">
        <v>1</v>
      </c>
      <c r="AJ69" s="2" t="s">
        <v>30</v>
      </c>
      <c r="AK69" s="55">
        <v>19</v>
      </c>
      <c r="AL69" s="56" t="s">
        <v>54</v>
      </c>
      <c r="AM69" s="2" t="s">
        <v>14</v>
      </c>
      <c r="AN69" s="3">
        <v>43861</v>
      </c>
      <c r="AO69" s="35"/>
      <c r="AP69" s="8">
        <v>1558.8600000000001</v>
      </c>
      <c r="AQ69" s="8"/>
      <c r="AR69" s="2"/>
      <c r="AS69" s="2"/>
      <c r="AT69" s="2"/>
      <c r="AU69" s="11">
        <f t="shared" si="10"/>
        <v>1558.8600000000001</v>
      </c>
      <c r="AV69" s="59">
        <f t="shared" si="11"/>
        <v>2.3200000000001637</v>
      </c>
      <c r="AW69" s="13">
        <f t="shared" si="12"/>
        <v>0.27840000000001974</v>
      </c>
      <c r="AX69" s="9">
        <f t="shared" si="13"/>
        <v>2.5984000000001837</v>
      </c>
      <c r="AY69" s="5">
        <f t="shared" si="14"/>
        <v>7.5353600000005327</v>
      </c>
      <c r="AZ69" s="8">
        <f t="shared" si="15"/>
        <v>-0.80411643974220381</v>
      </c>
      <c r="BA69" s="7">
        <f t="shared" si="16"/>
        <v>6.7312435602583287</v>
      </c>
      <c r="BB69" s="32">
        <f t="shared" si="17"/>
        <v>-1964.7978094965536</v>
      </c>
      <c r="BC69" s="16">
        <v>1</v>
      </c>
      <c r="BD69" s="2" t="s">
        <v>30</v>
      </c>
      <c r="BE69" s="68">
        <v>19</v>
      </c>
      <c r="BF69" s="2" t="s">
        <v>54</v>
      </c>
      <c r="BG69" s="2" t="s">
        <v>14</v>
      </c>
      <c r="BH69" s="3">
        <v>43890</v>
      </c>
      <c r="BI69" s="35"/>
      <c r="BJ69" s="2">
        <v>1561.08</v>
      </c>
      <c r="BK69" s="2"/>
      <c r="BL69" s="2"/>
      <c r="BM69" s="2"/>
      <c r="BN69" s="2"/>
      <c r="BO69" s="11">
        <v>1561.08</v>
      </c>
      <c r="BP69" s="12">
        <f t="shared" si="18"/>
        <v>2.2199999999997999</v>
      </c>
      <c r="BQ69" s="13">
        <f t="shared" si="19"/>
        <v>0.55871046059515495</v>
      </c>
      <c r="BR69" s="9">
        <f t="shared" si="20"/>
        <v>2.7787104605949549</v>
      </c>
      <c r="BS69" s="5">
        <f t="shared" si="21"/>
        <v>8.0582603357253682</v>
      </c>
      <c r="BT69" s="2">
        <f t="shared" si="22"/>
        <v>-0.79325567672698805</v>
      </c>
      <c r="BU69" s="7">
        <f t="shared" si="23"/>
        <v>7.2650046589983805</v>
      </c>
      <c r="BV69" s="15">
        <f t="shared" si="24"/>
        <v>-1957.5328048375552</v>
      </c>
      <c r="BW69" s="16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5"/>
      <c r="CD69" s="2">
        <v>1561.08</v>
      </c>
      <c r="CE69" s="2"/>
      <c r="CF69" s="2"/>
      <c r="CG69" s="2"/>
      <c r="CH69" s="2"/>
      <c r="CI69" s="11">
        <f t="shared" si="25"/>
        <v>1561.08</v>
      </c>
      <c r="CJ69" s="11">
        <f t="shared" si="25"/>
        <v>2.2199999999997999</v>
      </c>
      <c r="CK69" s="11">
        <f t="shared" si="25"/>
        <v>0.55871046059515495</v>
      </c>
      <c r="CL69" s="11">
        <f t="shared" si="26"/>
        <v>2.7787104605949549</v>
      </c>
      <c r="CM69" s="5">
        <f t="shared" si="27"/>
        <v>6.0117180282395601</v>
      </c>
      <c r="CN69" s="8">
        <f t="shared" si="28"/>
        <v>-0.79325567672698816</v>
      </c>
      <c r="CO69" s="10">
        <f t="shared" si="29"/>
        <v>5.2184623515125717</v>
      </c>
      <c r="CP69" s="81">
        <f t="shared" si="30"/>
        <v>-1952.3143424860427</v>
      </c>
      <c r="CQ69" s="16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5"/>
      <c r="DA69" s="88">
        <v>1599.02</v>
      </c>
      <c r="DB69" s="2"/>
      <c r="DC69" s="2"/>
      <c r="DD69" s="2"/>
      <c r="DE69" s="2"/>
      <c r="DF69" s="80">
        <f t="shared" si="31"/>
        <v>1599.02</v>
      </c>
      <c r="DG69" s="12">
        <f t="shared" si="32"/>
        <v>37.940000000000055</v>
      </c>
      <c r="DH69" s="13">
        <f t="shared" si="33"/>
        <v>3.7298370426732226</v>
      </c>
      <c r="DI69" s="9">
        <f t="shared" si="34"/>
        <v>41.669837042673279</v>
      </c>
      <c r="DJ69" s="8">
        <f t="shared" si="35"/>
        <v>120.8425274237525</v>
      </c>
      <c r="DK69" s="5">
        <f t="shared" si="36"/>
        <v>114.83080939551294</v>
      </c>
      <c r="DL69" s="2">
        <f t="shared" si="37"/>
        <v>-14.242980048126206</v>
      </c>
      <c r="DM69" s="7">
        <f t="shared" si="8"/>
        <v>100.58782934738673</v>
      </c>
      <c r="DN69" s="89">
        <f t="shared" si="9"/>
        <v>-1851.7265131386559</v>
      </c>
      <c r="DO69" s="16">
        <v>1</v>
      </c>
      <c r="DP69" s="2" t="s">
        <v>30</v>
      </c>
      <c r="DQ69" s="6">
        <v>19</v>
      </c>
      <c r="DR69" s="2" t="s">
        <v>54</v>
      </c>
      <c r="DS69" s="2" t="s">
        <v>14</v>
      </c>
      <c r="DT69" s="3">
        <v>43982</v>
      </c>
      <c r="DU69" s="10"/>
      <c r="DV69" s="2">
        <v>1665.3700000000001</v>
      </c>
      <c r="DW69" s="2"/>
      <c r="DX69" s="2"/>
      <c r="DY69" s="2"/>
      <c r="DZ69" s="2"/>
      <c r="EA69" s="11">
        <v>1665.3700000000001</v>
      </c>
      <c r="EB69" s="12">
        <f t="shared" si="38"/>
        <v>66.350000000000136</v>
      </c>
      <c r="EC69" s="13">
        <f t="shared" si="39"/>
        <v>8.4051936410200714</v>
      </c>
      <c r="ED69" s="9">
        <f t="shared" si="40"/>
        <v>74.755193641020213</v>
      </c>
      <c r="EE69" s="5">
        <f t="shared" si="41"/>
        <v>216.7900615589586</v>
      </c>
      <c r="EF69" s="2">
        <f t="shared" si="42"/>
        <v>-33.611803940843707</v>
      </c>
      <c r="EG69" s="7">
        <f t="shared" si="43"/>
        <v>183.17825761811488</v>
      </c>
      <c r="EH69" s="89">
        <f t="shared" si="44"/>
        <v>-1668.548255520541</v>
      </c>
      <c r="EI69" s="16">
        <v>1</v>
      </c>
      <c r="EJ69" s="2" t="s">
        <v>30</v>
      </c>
      <c r="EK69" s="6">
        <v>19</v>
      </c>
      <c r="EL69" s="2" t="s">
        <v>54</v>
      </c>
      <c r="EM69" s="2" t="s">
        <v>14</v>
      </c>
      <c r="EN69" s="3">
        <v>44013</v>
      </c>
      <c r="EO69" s="10"/>
      <c r="EP69" s="2">
        <v>1724.72</v>
      </c>
      <c r="EQ69" s="2"/>
      <c r="ER69" s="2"/>
      <c r="ES69" s="2"/>
      <c r="ET69" s="2"/>
      <c r="EU69" s="11">
        <v>1724.72</v>
      </c>
      <c r="EV69" s="12">
        <f t="shared" si="45"/>
        <v>59.349999999999909</v>
      </c>
      <c r="EW69" s="13">
        <f t="shared" si="46"/>
        <v>3.9062490933152048</v>
      </c>
      <c r="EX69" s="9">
        <f t="shared" si="47"/>
        <v>63.256249093315112</v>
      </c>
      <c r="EY69" s="5">
        <f t="shared" si="48"/>
        <v>183.44312237061382</v>
      </c>
      <c r="EZ69" s="2">
        <f t="shared" si="49"/>
        <v>-31.601767776202006</v>
      </c>
      <c r="FA69" s="7">
        <f t="shared" si="50"/>
        <v>151.84135459441183</v>
      </c>
      <c r="FB69" s="32">
        <f t="shared" si="51"/>
        <v>-1516.7069009261293</v>
      </c>
      <c r="FC69" s="16">
        <v>1</v>
      </c>
      <c r="FD69" s="2" t="s">
        <v>30</v>
      </c>
      <c r="FE69" s="6">
        <v>19</v>
      </c>
      <c r="FF69" s="2" t="s">
        <v>54</v>
      </c>
      <c r="FG69" s="2" t="s">
        <v>14</v>
      </c>
      <c r="FH69" s="3">
        <v>44013</v>
      </c>
      <c r="FI69" s="10"/>
      <c r="FJ69" s="2">
        <v>1786.47</v>
      </c>
      <c r="FK69" s="2"/>
      <c r="FL69" s="2"/>
      <c r="FM69" s="2"/>
      <c r="FN69" s="2"/>
      <c r="FO69" s="11">
        <v>1786.47</v>
      </c>
      <c r="FP69" s="12">
        <f t="shared" si="52"/>
        <v>61.75</v>
      </c>
      <c r="FQ69" s="13">
        <f t="shared" si="53"/>
        <v>7.4358510897721883</v>
      </c>
      <c r="FR69" s="14">
        <f t="shared" si="54"/>
        <v>69.185851089772186</v>
      </c>
      <c r="FS69" s="5">
        <f t="shared" si="55"/>
        <v>211.01684582380514</v>
      </c>
      <c r="FT69" s="2">
        <f t="shared" si="56"/>
        <v>-38.611809542012558</v>
      </c>
      <c r="FU69" s="7">
        <f t="shared" si="57"/>
        <v>172.40503628179258</v>
      </c>
      <c r="FV69" s="32">
        <f t="shared" si="58"/>
        <v>-1344.3018646443368</v>
      </c>
      <c r="FW69" s="16">
        <v>1</v>
      </c>
      <c r="FX69" s="2" t="s">
        <v>30</v>
      </c>
      <c r="FY69" s="6">
        <v>19</v>
      </c>
      <c r="FZ69" s="2" t="s">
        <v>54</v>
      </c>
      <c r="GA69" s="2" t="s">
        <v>14</v>
      </c>
      <c r="GB69" s="3">
        <v>44081</v>
      </c>
      <c r="GC69" s="10"/>
      <c r="GD69" s="2">
        <v>1868.31</v>
      </c>
      <c r="GE69" s="2"/>
      <c r="GF69" s="2"/>
      <c r="GG69" s="2"/>
      <c r="GH69" s="2"/>
      <c r="GI69" s="11">
        <v>1868.31</v>
      </c>
      <c r="GJ69" s="12">
        <f t="shared" si="59"/>
        <v>81.839999999999918</v>
      </c>
      <c r="GK69" s="13">
        <f t="shared" si="60"/>
        <v>-4.2312107656893794</v>
      </c>
      <c r="GL69" s="14">
        <f t="shared" si="61"/>
        <v>77.608789234310535</v>
      </c>
      <c r="GM69" s="5">
        <f t="shared" si="62"/>
        <v>236.70680716464713</v>
      </c>
      <c r="GN69" s="2">
        <f t="shared" si="63"/>
        <v>-38.75333620318532</v>
      </c>
      <c r="GO69" s="7">
        <f t="shared" si="64"/>
        <v>197.95347096146182</v>
      </c>
      <c r="GP69" s="15">
        <f t="shared" si="65"/>
        <v>-1146.348393682875</v>
      </c>
      <c r="GQ69" s="16">
        <v>1</v>
      </c>
      <c r="GR69" s="2" t="s">
        <v>30</v>
      </c>
      <c r="GS69" s="16">
        <v>18</v>
      </c>
      <c r="GT69" s="2" t="s">
        <v>54</v>
      </c>
      <c r="GU69" s="2" t="s">
        <v>14</v>
      </c>
      <c r="GV69" s="3">
        <v>44104</v>
      </c>
      <c r="GW69" s="2">
        <v>1919.29</v>
      </c>
      <c r="GX69" s="2"/>
      <c r="GY69" s="2"/>
      <c r="GZ69" s="2"/>
      <c r="HA69" s="2"/>
      <c r="HB69" s="2"/>
      <c r="HC69" s="11">
        <v>1919.29</v>
      </c>
      <c r="HD69" s="12">
        <f t="shared" si="66"/>
        <v>50.980000000000018</v>
      </c>
      <c r="HE69" s="13">
        <f t="shared" si="67"/>
        <v>18.979269713783047</v>
      </c>
      <c r="HF69" s="14">
        <f t="shared" si="68"/>
        <v>69.959269713783073</v>
      </c>
      <c r="HG69" s="5">
        <f t="shared" si="69"/>
        <v>213.37577262703837</v>
      </c>
      <c r="HH69" s="2">
        <f t="shared" si="70"/>
        <v>-45.478383596578013</v>
      </c>
      <c r="HI69" s="7">
        <f t="shared" si="71"/>
        <v>167.89738903046037</v>
      </c>
      <c r="HJ69" s="32">
        <f t="shared" si="72"/>
        <v>-978.45100465241467</v>
      </c>
      <c r="HK69" s="16">
        <v>1</v>
      </c>
      <c r="HL69" s="2" t="s">
        <v>30</v>
      </c>
    </row>
    <row r="70" spans="17:220" ht="20.100000000000001" customHeight="1" x14ac:dyDescent="0.2">
      <c r="Q70" s="6">
        <v>20</v>
      </c>
      <c r="R70" s="2" t="s">
        <v>55</v>
      </c>
      <c r="S70" s="2" t="s">
        <v>38</v>
      </c>
      <c r="T70" s="3">
        <v>43830</v>
      </c>
      <c r="U70" s="35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2834.8999999999942</v>
      </c>
      <c r="AC70" s="13">
        <v>340.18799999999953</v>
      </c>
      <c r="AD70" s="9">
        <v>3175.0879999999938</v>
      </c>
      <c r="AE70" s="5">
        <v>9207.7551999999814</v>
      </c>
      <c r="AF70" s="2">
        <v>-936.63178209320051</v>
      </c>
      <c r="AG70" s="7">
        <v>8271.1234179067815</v>
      </c>
      <c r="AH70" s="32">
        <v>8258.0383000850907</v>
      </c>
      <c r="AI70" s="16">
        <v>2</v>
      </c>
      <c r="AJ70" s="2" t="s">
        <v>30</v>
      </c>
      <c r="AK70" s="55">
        <v>20</v>
      </c>
      <c r="AL70" s="56" t="s">
        <v>55</v>
      </c>
      <c r="AM70" s="2" t="s">
        <v>38</v>
      </c>
      <c r="AN70" s="3">
        <v>43861</v>
      </c>
      <c r="AO70" s="35">
        <v>8500</v>
      </c>
      <c r="AP70" s="8">
        <v>70075.820000000007</v>
      </c>
      <c r="AQ70" s="8"/>
      <c r="AR70" s="2"/>
      <c r="AS70" s="2"/>
      <c r="AT70" s="2">
        <v>2917.13</v>
      </c>
      <c r="AU70" s="11">
        <f t="shared" si="10"/>
        <v>70075.820000000007</v>
      </c>
      <c r="AV70" s="59">
        <f t="shared" si="11"/>
        <v>2537.7300000000105</v>
      </c>
      <c r="AW70" s="13">
        <f t="shared" si="12"/>
        <v>304.52760000000137</v>
      </c>
      <c r="AX70" s="9">
        <f t="shared" si="13"/>
        <v>2842.2576000000117</v>
      </c>
      <c r="AY70" s="5">
        <f t="shared" si="14"/>
        <v>8242.547040000034</v>
      </c>
      <c r="AZ70" s="8">
        <f t="shared" si="15"/>
        <v>-879.58207440812373</v>
      </c>
      <c r="BA70" s="7">
        <f t="shared" si="16"/>
        <v>7362.9649655919102</v>
      </c>
      <c r="BB70" s="32">
        <f t="shared" si="17"/>
        <v>7121.0032656770009</v>
      </c>
      <c r="BC70" s="16">
        <v>2</v>
      </c>
      <c r="BD70" s="2" t="s">
        <v>30</v>
      </c>
      <c r="BE70" s="68">
        <v>20</v>
      </c>
      <c r="BF70" s="2" t="s">
        <v>55</v>
      </c>
      <c r="BG70" s="2" t="s">
        <v>38</v>
      </c>
      <c r="BH70" s="3">
        <v>43890</v>
      </c>
      <c r="BI70" s="35">
        <v>7200</v>
      </c>
      <c r="BJ70" s="2">
        <v>72336.070000000007</v>
      </c>
      <c r="BK70" s="2"/>
      <c r="BL70" s="2"/>
      <c r="BM70" s="2"/>
      <c r="BN70" s="2">
        <v>2917.13</v>
      </c>
      <c r="BO70" s="11">
        <v>72336.070000000007</v>
      </c>
      <c r="BP70" s="12">
        <f t="shared" si="18"/>
        <v>2260.25</v>
      </c>
      <c r="BQ70" s="13">
        <f t="shared" si="19"/>
        <v>568.84023358572642</v>
      </c>
      <c r="BR70" s="9">
        <f t="shared" si="20"/>
        <v>2829.0902335857263</v>
      </c>
      <c r="BS70" s="5">
        <f t="shared" si="21"/>
        <v>8204.3616773986068</v>
      </c>
      <c r="BT70" s="2">
        <f t="shared" si="22"/>
        <v>-807.6379023974489</v>
      </c>
      <c r="BU70" s="7">
        <f t="shared" si="23"/>
        <v>7396.7237750011582</v>
      </c>
      <c r="BV70" s="15">
        <f t="shared" si="24"/>
        <v>7317.727040678159</v>
      </c>
      <c r="BW70" s="16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5"/>
      <c r="CD70" s="2">
        <v>72336.070000000007</v>
      </c>
      <c r="CE70" s="2"/>
      <c r="CF70" s="2"/>
      <c r="CG70" s="2"/>
      <c r="CH70" s="2">
        <v>2917.13</v>
      </c>
      <c r="CI70" s="11">
        <f t="shared" si="25"/>
        <v>72336.070000000007</v>
      </c>
      <c r="CJ70" s="11">
        <f t="shared" si="25"/>
        <v>2260.25</v>
      </c>
      <c r="CK70" s="11">
        <f t="shared" si="25"/>
        <v>568.84023358572642</v>
      </c>
      <c r="CL70" s="11">
        <f t="shared" si="26"/>
        <v>2829.0902335857263</v>
      </c>
      <c r="CM70" s="5">
        <f t="shared" si="27"/>
        <v>6120.7142672656273</v>
      </c>
      <c r="CN70" s="8">
        <f t="shared" si="28"/>
        <v>-807.63790239744901</v>
      </c>
      <c r="CO70" s="10">
        <f t="shared" si="29"/>
        <v>5313.0763648681786</v>
      </c>
      <c r="CP70" s="81">
        <f t="shared" si="30"/>
        <v>12630.803405546338</v>
      </c>
      <c r="CQ70" s="16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5">
        <v>7500</v>
      </c>
      <c r="DA70" s="88">
        <v>75374.490000000005</v>
      </c>
      <c r="DB70" s="2"/>
      <c r="DC70" s="2"/>
      <c r="DD70" s="2"/>
      <c r="DE70" s="2">
        <v>2917.13</v>
      </c>
      <c r="DF70" s="80">
        <f t="shared" si="31"/>
        <v>75374.490000000005</v>
      </c>
      <c r="DG70" s="12">
        <f t="shared" si="32"/>
        <v>3038.4199999999983</v>
      </c>
      <c r="DH70" s="13">
        <f t="shared" si="33"/>
        <v>298.70351784921326</v>
      </c>
      <c r="DI70" s="9">
        <f t="shared" si="34"/>
        <v>3337.1235178492116</v>
      </c>
      <c r="DJ70" s="8">
        <f t="shared" si="35"/>
        <v>9677.6582017627134</v>
      </c>
      <c r="DK70" s="5">
        <f t="shared" si="36"/>
        <v>3556.943934497086</v>
      </c>
      <c r="DL70" s="2">
        <f t="shared" si="37"/>
        <v>-441.18370111675915</v>
      </c>
      <c r="DM70" s="7">
        <f t="shared" si="8"/>
        <v>3115.760233380327</v>
      </c>
      <c r="DN70" s="89">
        <f t="shared" si="9"/>
        <v>8246.5636389266656</v>
      </c>
      <c r="DO70" s="16">
        <v>2</v>
      </c>
      <c r="DP70" s="2" t="s">
        <v>30</v>
      </c>
      <c r="DQ70" s="6">
        <v>20</v>
      </c>
      <c r="DR70" s="2" t="s">
        <v>55</v>
      </c>
      <c r="DS70" s="2" t="s">
        <v>38</v>
      </c>
      <c r="DT70" s="3">
        <v>43982</v>
      </c>
      <c r="DU70" s="10"/>
      <c r="DV70" s="2">
        <v>75920.479999999996</v>
      </c>
      <c r="DW70" s="2"/>
      <c r="DX70" s="2"/>
      <c r="DY70" s="2"/>
      <c r="DZ70" s="2">
        <v>2917.13</v>
      </c>
      <c r="EA70" s="11">
        <v>75920.479999999996</v>
      </c>
      <c r="EB70" s="12">
        <f t="shared" si="38"/>
        <v>545.98999999999069</v>
      </c>
      <c r="EC70" s="13">
        <f t="shared" si="39"/>
        <v>69.165812751476437</v>
      </c>
      <c r="ED70" s="9">
        <f t="shared" si="40"/>
        <v>615.15581275146712</v>
      </c>
      <c r="EE70" s="5">
        <f t="shared" si="41"/>
        <v>1783.9518569792547</v>
      </c>
      <c r="EF70" s="2">
        <f t="shared" si="42"/>
        <v>-276.58943230837838</v>
      </c>
      <c r="EG70" s="7">
        <f t="shared" si="43"/>
        <v>1507.3624246708764</v>
      </c>
      <c r="EH70" s="89">
        <f t="shared" si="44"/>
        <v>9753.9260635975425</v>
      </c>
      <c r="EI70" s="16">
        <v>2</v>
      </c>
      <c r="EJ70" s="2" t="s">
        <v>30</v>
      </c>
      <c r="EK70" s="6">
        <v>20</v>
      </c>
      <c r="EL70" s="2" t="s">
        <v>55</v>
      </c>
      <c r="EM70" s="2" t="s">
        <v>38</v>
      </c>
      <c r="EN70" s="3">
        <v>44013</v>
      </c>
      <c r="EO70" s="10">
        <v>10300</v>
      </c>
      <c r="EP70" s="2">
        <v>76428.92</v>
      </c>
      <c r="EQ70" s="2"/>
      <c r="ER70" s="2"/>
      <c r="ES70" s="2"/>
      <c r="ET70" s="2">
        <v>2917.13</v>
      </c>
      <c r="EU70" s="11">
        <v>76428.92</v>
      </c>
      <c r="EV70" s="12">
        <f t="shared" si="45"/>
        <v>508.44000000000233</v>
      </c>
      <c r="EW70" s="13">
        <f t="shared" si="46"/>
        <v>33.464082375824681</v>
      </c>
      <c r="EX70" s="9">
        <f t="shared" si="47"/>
        <v>541.90408237582699</v>
      </c>
      <c r="EY70" s="5">
        <f t="shared" si="48"/>
        <v>1571.5218388898982</v>
      </c>
      <c r="EZ70" s="2">
        <f t="shared" si="49"/>
        <v>-270.72624782025684</v>
      </c>
      <c r="FA70" s="7">
        <f t="shared" si="50"/>
        <v>1300.7955910696414</v>
      </c>
      <c r="FB70" s="32">
        <f t="shared" si="51"/>
        <v>754.72165466718377</v>
      </c>
      <c r="FC70" s="16">
        <v>2</v>
      </c>
      <c r="FD70" s="2" t="s">
        <v>30</v>
      </c>
      <c r="FE70" s="6">
        <v>20</v>
      </c>
      <c r="FF70" s="2" t="s">
        <v>55</v>
      </c>
      <c r="FG70" s="2" t="s">
        <v>38</v>
      </c>
      <c r="FH70" s="3">
        <v>44013</v>
      </c>
      <c r="FI70" s="10">
        <v>1000</v>
      </c>
      <c r="FJ70" s="2">
        <v>76932.570000000007</v>
      </c>
      <c r="FK70" s="2"/>
      <c r="FL70" s="2"/>
      <c r="FM70" s="2"/>
      <c r="FN70" s="2">
        <v>2917.13</v>
      </c>
      <c r="FO70" s="11">
        <v>76932.570000000007</v>
      </c>
      <c r="FP70" s="12">
        <f t="shared" si="52"/>
        <v>503.65000000000873</v>
      </c>
      <c r="FQ70" s="13">
        <f t="shared" si="53"/>
        <v>60.648848605082222</v>
      </c>
      <c r="FR70" s="14">
        <f t="shared" si="54"/>
        <v>564.29884860509094</v>
      </c>
      <c r="FS70" s="5">
        <f t="shared" si="55"/>
        <v>1721.1114882455272</v>
      </c>
      <c r="FT70" s="2">
        <f t="shared" si="56"/>
        <v>-314.9285485965176</v>
      </c>
      <c r="FU70" s="7">
        <f t="shared" si="57"/>
        <v>1406.1829396490095</v>
      </c>
      <c r="FV70" s="32">
        <f t="shared" si="58"/>
        <v>1160.9045943161932</v>
      </c>
      <c r="FW70" s="16">
        <v>2</v>
      </c>
      <c r="FX70" s="2" t="s">
        <v>30</v>
      </c>
      <c r="FY70" s="6">
        <v>20</v>
      </c>
      <c r="FZ70" s="2" t="s">
        <v>55</v>
      </c>
      <c r="GA70" s="2" t="s">
        <v>38</v>
      </c>
      <c r="GB70" s="3">
        <v>44081</v>
      </c>
      <c r="GC70" s="10">
        <v>2000</v>
      </c>
      <c r="GD70" s="2">
        <v>77656.58</v>
      </c>
      <c r="GE70" s="2"/>
      <c r="GF70" s="2"/>
      <c r="GG70" s="2"/>
      <c r="GH70" s="2">
        <v>2917.13</v>
      </c>
      <c r="GI70" s="11">
        <v>77656.58</v>
      </c>
      <c r="GJ70" s="12">
        <f t="shared" si="59"/>
        <v>724.00999999999476</v>
      </c>
      <c r="GK70" s="13">
        <f t="shared" si="60"/>
        <v>-37.432049199251573</v>
      </c>
      <c r="GL70" s="14">
        <f t="shared" si="61"/>
        <v>686.57795080074322</v>
      </c>
      <c r="GM70" s="5">
        <f t="shared" si="62"/>
        <v>2094.0627499422667</v>
      </c>
      <c r="GN70" s="2">
        <f t="shared" si="63"/>
        <v>-342.83727938010787</v>
      </c>
      <c r="GO70" s="7">
        <f t="shared" si="64"/>
        <v>1751.2254705621588</v>
      </c>
      <c r="GP70" s="15">
        <f t="shared" si="65"/>
        <v>912.13006487835196</v>
      </c>
      <c r="GQ70" s="16">
        <v>2</v>
      </c>
      <c r="GR70" s="2" t="s">
        <v>30</v>
      </c>
      <c r="GS70" s="16">
        <v>19</v>
      </c>
      <c r="GT70" s="2" t="s">
        <v>55</v>
      </c>
      <c r="GU70" s="2" t="s">
        <v>38</v>
      </c>
      <c r="GV70" s="3">
        <v>44104</v>
      </c>
      <c r="GW70" s="2">
        <v>78095.23</v>
      </c>
      <c r="GX70" s="2">
        <v>2000</v>
      </c>
      <c r="GY70" s="2"/>
      <c r="GZ70" s="2"/>
      <c r="HA70" s="2"/>
      <c r="HB70" s="2">
        <v>2917.13</v>
      </c>
      <c r="HC70" s="11">
        <v>78095.23</v>
      </c>
      <c r="HD70" s="12">
        <f t="shared" si="66"/>
        <v>438.64999999999418</v>
      </c>
      <c r="HE70" s="13">
        <f t="shared" si="67"/>
        <v>163.30436759417066</v>
      </c>
      <c r="HF70" s="14">
        <f t="shared" si="68"/>
        <v>601.95436759416486</v>
      </c>
      <c r="HG70" s="5">
        <f t="shared" si="69"/>
        <v>1835.9608211622028</v>
      </c>
      <c r="HH70" s="2">
        <f t="shared" si="70"/>
        <v>-391.31214132284566</v>
      </c>
      <c r="HI70" s="7">
        <f t="shared" si="71"/>
        <v>1444.6486798393571</v>
      </c>
      <c r="HJ70" s="32">
        <f t="shared" si="72"/>
        <v>356.77874471770906</v>
      </c>
      <c r="HK70" s="16">
        <v>2</v>
      </c>
      <c r="HL70" s="2" t="s">
        <v>30</v>
      </c>
    </row>
    <row r="71" spans="17:220" ht="20.100000000000001" customHeight="1" x14ac:dyDescent="0.2">
      <c r="Q71" s="6">
        <v>21</v>
      </c>
      <c r="R71" s="2" t="s">
        <v>56</v>
      </c>
      <c r="S71" s="2" t="s">
        <v>10</v>
      </c>
      <c r="T71" s="3">
        <v>43830</v>
      </c>
      <c r="U71" s="35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2">
        <v>-315.69671190690116</v>
      </c>
      <c r="AI71" s="16">
        <v>1</v>
      </c>
      <c r="AJ71" s="2" t="s">
        <v>30</v>
      </c>
      <c r="AK71" s="55">
        <v>21</v>
      </c>
      <c r="AL71" s="56" t="s">
        <v>56</v>
      </c>
      <c r="AM71" s="2" t="s">
        <v>10</v>
      </c>
      <c r="AN71" s="3">
        <v>43861</v>
      </c>
      <c r="AO71" s="35"/>
      <c r="AP71" s="8">
        <v>1022.5</v>
      </c>
      <c r="AQ71" s="8"/>
      <c r="AR71" s="2"/>
      <c r="AS71" s="2"/>
      <c r="AT71" s="2"/>
      <c r="AU71" s="11">
        <f t="shared" si="10"/>
        <v>1022.5</v>
      </c>
      <c r="AV71" s="59">
        <f t="shared" si="11"/>
        <v>0</v>
      </c>
      <c r="AW71" s="13">
        <f t="shared" si="12"/>
        <v>0</v>
      </c>
      <c r="AX71" s="9">
        <f t="shared" si="13"/>
        <v>0</v>
      </c>
      <c r="AY71" s="5">
        <f t="shared" si="14"/>
        <v>0</v>
      </c>
      <c r="AZ71" s="8">
        <f t="shared" si="15"/>
        <v>0</v>
      </c>
      <c r="BA71" s="7">
        <f t="shared" si="16"/>
        <v>0</v>
      </c>
      <c r="BB71" s="32">
        <f t="shared" si="17"/>
        <v>-315.69671190690116</v>
      </c>
      <c r="BC71" s="16">
        <v>1</v>
      </c>
      <c r="BD71" s="2" t="s">
        <v>30</v>
      </c>
      <c r="BE71" s="68">
        <v>21</v>
      </c>
      <c r="BF71" s="2" t="s">
        <v>56</v>
      </c>
      <c r="BG71" s="2" t="s">
        <v>10</v>
      </c>
      <c r="BH71" s="3">
        <v>43890</v>
      </c>
      <c r="BI71" s="35"/>
      <c r="BJ71" s="2">
        <v>1022.5</v>
      </c>
      <c r="BK71" s="2"/>
      <c r="BL71" s="2"/>
      <c r="BM71" s="2"/>
      <c r="BN71" s="2"/>
      <c r="BO71" s="11">
        <v>1022.5</v>
      </c>
      <c r="BP71" s="12">
        <f t="shared" si="18"/>
        <v>0</v>
      </c>
      <c r="BQ71" s="13">
        <f t="shared" si="19"/>
        <v>0</v>
      </c>
      <c r="BR71" s="9">
        <f t="shared" si="20"/>
        <v>0</v>
      </c>
      <c r="BS71" s="5">
        <f t="shared" si="21"/>
        <v>0</v>
      </c>
      <c r="BT71" s="2">
        <f t="shared" si="22"/>
        <v>0</v>
      </c>
      <c r="BU71" s="7">
        <f t="shared" si="23"/>
        <v>0</v>
      </c>
      <c r="BV71" s="15">
        <f t="shared" si="24"/>
        <v>-315.69671190690116</v>
      </c>
      <c r="BW71" s="16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5"/>
      <c r="CD71" s="2">
        <v>1022.5</v>
      </c>
      <c r="CE71" s="2"/>
      <c r="CF71" s="2"/>
      <c r="CG71" s="2"/>
      <c r="CH71" s="2"/>
      <c r="CI71" s="11">
        <f t="shared" si="25"/>
        <v>1022.5</v>
      </c>
      <c r="CJ71" s="11">
        <f t="shared" si="25"/>
        <v>0</v>
      </c>
      <c r="CK71" s="11">
        <f t="shared" si="25"/>
        <v>0</v>
      </c>
      <c r="CL71" s="11">
        <f t="shared" si="26"/>
        <v>0</v>
      </c>
      <c r="CM71" s="5">
        <f t="shared" si="27"/>
        <v>0</v>
      </c>
      <c r="CN71" s="8">
        <f t="shared" si="28"/>
        <v>0</v>
      </c>
      <c r="CO71" s="10">
        <f t="shared" si="29"/>
        <v>0</v>
      </c>
      <c r="CP71" s="81">
        <f t="shared" si="30"/>
        <v>-315.69671190690116</v>
      </c>
      <c r="CQ71" s="16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5"/>
      <c r="DA71" s="88">
        <v>1022.5</v>
      </c>
      <c r="DB71" s="2"/>
      <c r="DC71" s="2"/>
      <c r="DD71" s="2"/>
      <c r="DE71" s="2"/>
      <c r="DF71" s="80">
        <f t="shared" si="31"/>
        <v>1022.5</v>
      </c>
      <c r="DG71" s="12">
        <f t="shared" si="32"/>
        <v>0</v>
      </c>
      <c r="DH71" s="13">
        <f t="shared" si="33"/>
        <v>0</v>
      </c>
      <c r="DI71" s="9">
        <f t="shared" si="34"/>
        <v>0</v>
      </c>
      <c r="DJ71" s="8">
        <f t="shared" si="35"/>
        <v>0</v>
      </c>
      <c r="DK71" s="5">
        <f t="shared" si="36"/>
        <v>0</v>
      </c>
      <c r="DL71" s="2">
        <f t="shared" si="37"/>
        <v>0</v>
      </c>
      <c r="DM71" s="7">
        <f t="shared" si="8"/>
        <v>0</v>
      </c>
      <c r="DN71" s="89">
        <f t="shared" si="9"/>
        <v>-315.69671190690116</v>
      </c>
      <c r="DO71" s="16">
        <v>1</v>
      </c>
      <c r="DP71" s="2" t="s">
        <v>30</v>
      </c>
      <c r="DQ71" s="6">
        <v>21</v>
      </c>
      <c r="DR71" s="2" t="s">
        <v>56</v>
      </c>
      <c r="DS71" s="2" t="s">
        <v>10</v>
      </c>
      <c r="DT71" s="3">
        <v>43982</v>
      </c>
      <c r="DU71" s="10"/>
      <c r="DV71" s="2">
        <v>1022.5</v>
      </c>
      <c r="DW71" s="2"/>
      <c r="DX71" s="2"/>
      <c r="DY71" s="2"/>
      <c r="DZ71" s="2"/>
      <c r="EA71" s="11">
        <v>1022.5</v>
      </c>
      <c r="EB71" s="12">
        <f t="shared" si="38"/>
        <v>0</v>
      </c>
      <c r="EC71" s="13">
        <f t="shared" si="39"/>
        <v>0</v>
      </c>
      <c r="ED71" s="9">
        <f t="shared" si="40"/>
        <v>0</v>
      </c>
      <c r="EE71" s="5">
        <f t="shared" si="41"/>
        <v>0</v>
      </c>
      <c r="EF71" s="2">
        <f t="shared" si="42"/>
        <v>0</v>
      </c>
      <c r="EG71" s="7">
        <f t="shared" si="43"/>
        <v>0</v>
      </c>
      <c r="EH71" s="89">
        <f t="shared" si="44"/>
        <v>-315.69671190690116</v>
      </c>
      <c r="EI71" s="16">
        <v>1</v>
      </c>
      <c r="EJ71" s="2" t="s">
        <v>30</v>
      </c>
      <c r="EK71" s="6">
        <v>21</v>
      </c>
      <c r="EL71" s="2" t="s">
        <v>56</v>
      </c>
      <c r="EM71" s="2" t="s">
        <v>10</v>
      </c>
      <c r="EN71" s="3">
        <v>44013</v>
      </c>
      <c r="EO71" s="10"/>
      <c r="EP71" s="2">
        <v>1022.5</v>
      </c>
      <c r="EQ71" s="2"/>
      <c r="ER71" s="2"/>
      <c r="ES71" s="2"/>
      <c r="ET71" s="2"/>
      <c r="EU71" s="11">
        <v>1022.5</v>
      </c>
      <c r="EV71" s="12">
        <f t="shared" si="45"/>
        <v>0</v>
      </c>
      <c r="EW71" s="13">
        <f t="shared" si="46"/>
        <v>0</v>
      </c>
      <c r="EX71" s="9">
        <f t="shared" si="47"/>
        <v>0</v>
      </c>
      <c r="EY71" s="5">
        <f t="shared" si="48"/>
        <v>0</v>
      </c>
      <c r="EZ71" s="2">
        <f t="shared" si="49"/>
        <v>0</v>
      </c>
      <c r="FA71" s="7">
        <f t="shared" si="50"/>
        <v>0</v>
      </c>
      <c r="FB71" s="32">
        <f t="shared" si="51"/>
        <v>-315.69671190690116</v>
      </c>
      <c r="FC71" s="16">
        <v>1</v>
      </c>
      <c r="FD71" s="2" t="s">
        <v>30</v>
      </c>
      <c r="FE71" s="6">
        <v>21</v>
      </c>
      <c r="FF71" s="2" t="s">
        <v>56</v>
      </c>
      <c r="FG71" s="2" t="s">
        <v>10</v>
      </c>
      <c r="FH71" s="3">
        <v>44013</v>
      </c>
      <c r="FI71" s="10"/>
      <c r="FJ71" s="2">
        <v>1022.62</v>
      </c>
      <c r="FK71" s="2"/>
      <c r="FL71" s="2"/>
      <c r="FM71" s="2"/>
      <c r="FN71" s="2"/>
      <c r="FO71" s="11">
        <v>1022.62</v>
      </c>
      <c r="FP71" s="12">
        <f t="shared" si="52"/>
        <v>0.12000000000000455</v>
      </c>
      <c r="FQ71" s="13">
        <f t="shared" si="53"/>
        <v>1.4450236935590225E-2</v>
      </c>
      <c r="FR71" s="14">
        <f t="shared" si="54"/>
        <v>0.13445023693559477</v>
      </c>
      <c r="FS71" s="5">
        <f t="shared" si="55"/>
        <v>0.410073222653564</v>
      </c>
      <c r="FT71" s="2">
        <f t="shared" si="56"/>
        <v>-7.5035095466262067E-2</v>
      </c>
      <c r="FU71" s="7">
        <f t="shared" si="57"/>
        <v>0.33503812718730192</v>
      </c>
      <c r="FV71" s="32">
        <f t="shared" si="58"/>
        <v>-315.36167377971384</v>
      </c>
      <c r="FW71" s="16">
        <v>1</v>
      </c>
      <c r="FX71" s="2" t="s">
        <v>30</v>
      </c>
      <c r="FY71" s="6">
        <v>21</v>
      </c>
      <c r="FZ71" s="2" t="s">
        <v>56</v>
      </c>
      <c r="GA71" s="2" t="s">
        <v>10</v>
      </c>
      <c r="GB71" s="3">
        <v>44081</v>
      </c>
      <c r="GC71" s="10"/>
      <c r="GD71" s="2">
        <v>1022.63</v>
      </c>
      <c r="GE71" s="2"/>
      <c r="GF71" s="2"/>
      <c r="GG71" s="2"/>
      <c r="GH71" s="2"/>
      <c r="GI71" s="11">
        <v>1022.63</v>
      </c>
      <c r="GJ71" s="12">
        <f t="shared" si="59"/>
        <v>9.9999999999909051E-3</v>
      </c>
      <c r="GK71" s="13">
        <f t="shared" si="60"/>
        <v>-5.1701011310918081E-4</v>
      </c>
      <c r="GL71" s="14">
        <f t="shared" si="61"/>
        <v>9.482989886881725E-3</v>
      </c>
      <c r="GM71" s="5">
        <f t="shared" si="62"/>
        <v>2.8923119154989258E-2</v>
      </c>
      <c r="GN71" s="2">
        <f t="shared" si="63"/>
        <v>-4.735256134304755E-3</v>
      </c>
      <c r="GO71" s="7">
        <f t="shared" si="64"/>
        <v>2.4187863020684503E-2</v>
      </c>
      <c r="GP71" s="15">
        <f t="shared" si="65"/>
        <v>-315.33748591669314</v>
      </c>
      <c r="GQ71" s="16">
        <v>1</v>
      </c>
      <c r="GR71" s="2" t="s">
        <v>30</v>
      </c>
      <c r="GS71" s="16">
        <v>20</v>
      </c>
      <c r="GT71" s="2" t="s">
        <v>56</v>
      </c>
      <c r="GU71" s="2" t="s">
        <v>10</v>
      </c>
      <c r="GV71" s="3">
        <v>44104</v>
      </c>
      <c r="GW71" s="2">
        <v>1022.6700000000001</v>
      </c>
      <c r="GX71" s="2"/>
      <c r="GY71" s="2"/>
      <c r="GZ71" s="2"/>
      <c r="HA71" s="2"/>
      <c r="HB71" s="2"/>
      <c r="HC71" s="11">
        <v>1022.6700000000001</v>
      </c>
      <c r="HD71" s="12">
        <f t="shared" si="66"/>
        <v>4.0000000000077307E-2</v>
      </c>
      <c r="HE71" s="13">
        <f t="shared" si="67"/>
        <v>1.4891541556547446E-2</v>
      </c>
      <c r="HF71" s="14">
        <f t="shared" si="68"/>
        <v>5.4891541556624755E-2</v>
      </c>
      <c r="HG71" s="5">
        <f t="shared" si="69"/>
        <v>0.1674192017477055</v>
      </c>
      <c r="HH71" s="2">
        <f t="shared" si="70"/>
        <v>-3.5683313924414192E-2</v>
      </c>
      <c r="HI71" s="7">
        <f t="shared" si="71"/>
        <v>0.13173588782329132</v>
      </c>
      <c r="HJ71" s="32">
        <f t="shared" si="72"/>
        <v>-315.20575002886983</v>
      </c>
      <c r="HK71" s="16">
        <v>1</v>
      </c>
      <c r="HL71" s="2" t="s">
        <v>30</v>
      </c>
    </row>
    <row r="72" spans="17:220" ht="20.100000000000001" customHeight="1" x14ac:dyDescent="0.2">
      <c r="Q72" s="6">
        <v>22</v>
      </c>
      <c r="R72" s="2" t="s">
        <v>57</v>
      </c>
      <c r="S72" s="2" t="s">
        <v>29</v>
      </c>
      <c r="T72" s="3">
        <v>43830</v>
      </c>
      <c r="U72" s="35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2">
        <v>312.22962629042024</v>
      </c>
      <c r="AI72" s="16">
        <v>2</v>
      </c>
      <c r="AJ72" s="2" t="s">
        <v>30</v>
      </c>
      <c r="AK72" s="55">
        <v>22</v>
      </c>
      <c r="AL72" s="56" t="s">
        <v>57</v>
      </c>
      <c r="AM72" s="2" t="s">
        <v>29</v>
      </c>
      <c r="AN72" s="3">
        <v>43861</v>
      </c>
      <c r="AO72" s="35"/>
      <c r="AP72" s="8">
        <v>1590.3700000000001</v>
      </c>
      <c r="AQ72" s="8"/>
      <c r="AR72" s="2"/>
      <c r="AS72" s="2"/>
      <c r="AT72" s="2">
        <v>-12.41</v>
      </c>
      <c r="AU72" s="11">
        <f t="shared" si="10"/>
        <v>1590.3700000000001</v>
      </c>
      <c r="AV72" s="59">
        <f t="shared" si="11"/>
        <v>0</v>
      </c>
      <c r="AW72" s="13">
        <f t="shared" si="12"/>
        <v>0</v>
      </c>
      <c r="AX72" s="9">
        <f t="shared" si="13"/>
        <v>0</v>
      </c>
      <c r="AY72" s="5">
        <f t="shared" si="14"/>
        <v>0</v>
      </c>
      <c r="AZ72" s="8">
        <f t="shared" si="15"/>
        <v>0</v>
      </c>
      <c r="BA72" s="7">
        <f t="shared" si="16"/>
        <v>0</v>
      </c>
      <c r="BB72" s="32">
        <f t="shared" si="17"/>
        <v>312.22962629042024</v>
      </c>
      <c r="BC72" s="16">
        <v>2</v>
      </c>
      <c r="BD72" s="2" t="s">
        <v>30</v>
      </c>
      <c r="BE72" s="68">
        <v>22</v>
      </c>
      <c r="BF72" s="2" t="s">
        <v>57</v>
      </c>
      <c r="BG72" s="2" t="s">
        <v>29</v>
      </c>
      <c r="BH72" s="3">
        <v>43890</v>
      </c>
      <c r="BI72" s="35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18"/>
        <v>0</v>
      </c>
      <c r="BQ72" s="13">
        <f t="shared" si="19"/>
        <v>0</v>
      </c>
      <c r="BR72" s="9">
        <f t="shared" si="20"/>
        <v>0</v>
      </c>
      <c r="BS72" s="5">
        <f t="shared" si="21"/>
        <v>0</v>
      </c>
      <c r="BT72" s="2">
        <f t="shared" si="22"/>
        <v>0</v>
      </c>
      <c r="BU72" s="7">
        <f t="shared" si="23"/>
        <v>0</v>
      </c>
      <c r="BV72" s="15">
        <f t="shared" si="24"/>
        <v>312.22962629042024</v>
      </c>
      <c r="BW72" s="16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5"/>
      <c r="CD72" s="2">
        <v>1590.3700000000001</v>
      </c>
      <c r="CE72" s="2"/>
      <c r="CF72" s="2"/>
      <c r="CG72" s="2"/>
      <c r="CH72" s="2">
        <v>-12.41</v>
      </c>
      <c r="CI72" s="11">
        <f t="shared" si="25"/>
        <v>1590.3700000000001</v>
      </c>
      <c r="CJ72" s="11">
        <f t="shared" si="25"/>
        <v>0</v>
      </c>
      <c r="CK72" s="11">
        <f t="shared" si="25"/>
        <v>0</v>
      </c>
      <c r="CL72" s="11">
        <f t="shared" si="26"/>
        <v>0</v>
      </c>
      <c r="CM72" s="5">
        <f t="shared" si="27"/>
        <v>0</v>
      </c>
      <c r="CN72" s="8">
        <f t="shared" si="28"/>
        <v>0</v>
      </c>
      <c r="CO72" s="10">
        <f t="shared" si="29"/>
        <v>0</v>
      </c>
      <c r="CP72" s="81">
        <f t="shared" si="30"/>
        <v>312.22962629042024</v>
      </c>
      <c r="CQ72" s="16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5"/>
      <c r="DA72" s="88">
        <v>1615.06</v>
      </c>
      <c r="DB72" s="2"/>
      <c r="DC72" s="2"/>
      <c r="DD72" s="2"/>
      <c r="DE72" s="2">
        <v>-12.41</v>
      </c>
      <c r="DF72" s="80">
        <f t="shared" si="31"/>
        <v>1615.06</v>
      </c>
      <c r="DG72" s="12">
        <f t="shared" si="32"/>
        <v>24.689999999999827</v>
      </c>
      <c r="DH72" s="13">
        <f t="shared" si="33"/>
        <v>2.4272450338323956</v>
      </c>
      <c r="DI72" s="9">
        <f t="shared" si="34"/>
        <v>27.117245033832223</v>
      </c>
      <c r="DJ72" s="8">
        <f t="shared" si="35"/>
        <v>78.640010598113449</v>
      </c>
      <c r="DK72" s="5">
        <f t="shared" si="36"/>
        <v>78.640010598113449</v>
      </c>
      <c r="DL72" s="2">
        <f t="shared" si="37"/>
        <v>-9.7540730386694499</v>
      </c>
      <c r="DM72" s="7">
        <f t="shared" si="8"/>
        <v>68.885937559444002</v>
      </c>
      <c r="DN72" s="89">
        <f t="shared" si="9"/>
        <v>381.11556384986426</v>
      </c>
      <c r="DO72" s="16">
        <v>2</v>
      </c>
      <c r="DP72" s="2" t="s">
        <v>30</v>
      </c>
      <c r="DQ72" s="6">
        <v>22</v>
      </c>
      <c r="DR72" s="2" t="s">
        <v>57</v>
      </c>
      <c r="DS72" s="2" t="s">
        <v>29</v>
      </c>
      <c r="DT72" s="3">
        <v>43982</v>
      </c>
      <c r="DU72" s="10"/>
      <c r="DV72" s="2">
        <v>1705.27</v>
      </c>
      <c r="DW72" s="2"/>
      <c r="DX72" s="2"/>
      <c r="DY72" s="2"/>
      <c r="DZ72" s="2">
        <v>-12.41</v>
      </c>
      <c r="EA72" s="11">
        <v>1705.27</v>
      </c>
      <c r="EB72" s="12">
        <f t="shared" si="38"/>
        <v>90.210000000000036</v>
      </c>
      <c r="EC72" s="13">
        <f t="shared" si="39"/>
        <v>11.427769681332622</v>
      </c>
      <c r="ED72" s="9">
        <f t="shared" si="40"/>
        <v>101.63776968133266</v>
      </c>
      <c r="EE72" s="5">
        <f t="shared" si="41"/>
        <v>294.74953207586469</v>
      </c>
      <c r="EF72" s="2">
        <f t="shared" si="42"/>
        <v>-45.698882192969187</v>
      </c>
      <c r="EG72" s="7">
        <f t="shared" si="43"/>
        <v>249.0506498828955</v>
      </c>
      <c r="EH72" s="89">
        <f t="shared" si="44"/>
        <v>630.16621373275973</v>
      </c>
      <c r="EI72" s="16">
        <v>2</v>
      </c>
      <c r="EJ72" s="2" t="s">
        <v>30</v>
      </c>
      <c r="EK72" s="6">
        <v>22</v>
      </c>
      <c r="EL72" s="2" t="s">
        <v>57</v>
      </c>
      <c r="EM72" s="2" t="s">
        <v>29</v>
      </c>
      <c r="EN72" s="3">
        <v>44013</v>
      </c>
      <c r="EO72" s="10"/>
      <c r="EP72" s="2">
        <v>1770.96</v>
      </c>
      <c r="EQ72" s="2"/>
      <c r="ER72" s="2"/>
      <c r="ES72" s="2"/>
      <c r="ET72" s="2">
        <v>-12.41</v>
      </c>
      <c r="EU72" s="11">
        <v>1770.96</v>
      </c>
      <c r="EV72" s="12">
        <f t="shared" si="45"/>
        <v>65.690000000000055</v>
      </c>
      <c r="EW72" s="13">
        <f t="shared" si="46"/>
        <v>4.3235299568639665</v>
      </c>
      <c r="EX72" s="9">
        <f t="shared" si="47"/>
        <v>70.013529956864019</v>
      </c>
      <c r="EY72" s="5">
        <f t="shared" si="48"/>
        <v>203.03923687490564</v>
      </c>
      <c r="EZ72" s="2">
        <f t="shared" si="49"/>
        <v>-34.977592674283308</v>
      </c>
      <c r="FA72" s="7">
        <f t="shared" si="50"/>
        <v>168.06164420062234</v>
      </c>
      <c r="FB72" s="32">
        <f t="shared" si="51"/>
        <v>798.2278579333821</v>
      </c>
      <c r="FC72" s="16">
        <v>2</v>
      </c>
      <c r="FD72" s="2" t="s">
        <v>30</v>
      </c>
      <c r="FE72" s="6">
        <v>22</v>
      </c>
      <c r="FF72" s="2" t="s">
        <v>57</v>
      </c>
      <c r="FG72" s="2" t="s">
        <v>29</v>
      </c>
      <c r="FH72" s="3">
        <v>44013</v>
      </c>
      <c r="FI72" s="10">
        <v>1000</v>
      </c>
      <c r="FJ72" s="2">
        <v>1830.2</v>
      </c>
      <c r="FK72" s="2"/>
      <c r="FL72" s="2"/>
      <c r="FM72" s="2"/>
      <c r="FN72" s="2">
        <v>-12.41</v>
      </c>
      <c r="FO72" s="11">
        <v>1830.2</v>
      </c>
      <c r="FP72" s="12">
        <f t="shared" si="52"/>
        <v>59.240000000000009</v>
      </c>
      <c r="FQ72" s="13">
        <f t="shared" si="53"/>
        <v>7.1336003005361048</v>
      </c>
      <c r="FR72" s="14">
        <f t="shared" si="54"/>
        <v>66.373600300536111</v>
      </c>
      <c r="FS72" s="5">
        <f t="shared" si="55"/>
        <v>202.43948091663512</v>
      </c>
      <c r="FT72" s="2">
        <f t="shared" si="56"/>
        <v>-37.042325461843305</v>
      </c>
      <c r="FU72" s="7">
        <f t="shared" si="57"/>
        <v>165.3971554547918</v>
      </c>
      <c r="FV72" s="32">
        <f t="shared" si="58"/>
        <v>-36.374986611826102</v>
      </c>
      <c r="FW72" s="16">
        <v>2</v>
      </c>
      <c r="FX72" s="2" t="s">
        <v>30</v>
      </c>
      <c r="FY72" s="6">
        <v>22</v>
      </c>
      <c r="FZ72" s="2" t="s">
        <v>57</v>
      </c>
      <c r="GA72" s="2" t="s">
        <v>29</v>
      </c>
      <c r="GB72" s="3">
        <v>44081</v>
      </c>
      <c r="GC72" s="10"/>
      <c r="GD72" s="2">
        <v>1854.76</v>
      </c>
      <c r="GE72" s="2"/>
      <c r="GF72" s="2"/>
      <c r="GG72" s="2"/>
      <c r="GH72" s="2">
        <v>-12.41</v>
      </c>
      <c r="GI72" s="11">
        <v>1854.76</v>
      </c>
      <c r="GJ72" s="12">
        <f t="shared" si="59"/>
        <v>24.559999999999945</v>
      </c>
      <c r="GK72" s="13">
        <f t="shared" si="60"/>
        <v>-1.2697768377973</v>
      </c>
      <c r="GL72" s="14">
        <f t="shared" si="61"/>
        <v>23.290223162202647</v>
      </c>
      <c r="GM72" s="5">
        <f t="shared" si="62"/>
        <v>71.035180644718068</v>
      </c>
      <c r="GN72" s="2">
        <f t="shared" si="63"/>
        <v>-11.629789065863029</v>
      </c>
      <c r="GO72" s="7">
        <f t="shared" si="64"/>
        <v>59.405391578855038</v>
      </c>
      <c r="GP72" s="15">
        <f t="shared" si="65"/>
        <v>23.030404967028936</v>
      </c>
      <c r="GQ72" s="16">
        <v>2</v>
      </c>
      <c r="GR72" s="2" t="s">
        <v>30</v>
      </c>
      <c r="GS72" s="16">
        <v>21</v>
      </c>
      <c r="GT72" s="2" t="s">
        <v>57</v>
      </c>
      <c r="GU72" s="2" t="s">
        <v>29</v>
      </c>
      <c r="GV72" s="3">
        <v>44104</v>
      </c>
      <c r="GW72" s="2">
        <v>1854.76</v>
      </c>
      <c r="GX72" s="2"/>
      <c r="GY72" s="2"/>
      <c r="GZ72" s="2"/>
      <c r="HA72" s="2"/>
      <c r="HB72" s="2">
        <v>-12.41</v>
      </c>
      <c r="HC72" s="11">
        <v>1854.76</v>
      </c>
      <c r="HD72" s="12">
        <f t="shared" si="66"/>
        <v>0</v>
      </c>
      <c r="HE72" s="13">
        <f t="shared" si="67"/>
        <v>0</v>
      </c>
      <c r="HF72" s="14">
        <f t="shared" si="68"/>
        <v>0</v>
      </c>
      <c r="HG72" s="5">
        <f t="shared" si="69"/>
        <v>0</v>
      </c>
      <c r="HH72" s="2">
        <f t="shared" si="70"/>
        <v>0</v>
      </c>
      <c r="HI72" s="7">
        <f t="shared" si="71"/>
        <v>0</v>
      </c>
      <c r="HJ72" s="32">
        <f t="shared" si="72"/>
        <v>23.030404967028936</v>
      </c>
      <c r="HK72" s="16">
        <v>2</v>
      </c>
      <c r="HL72" s="2" t="s">
        <v>30</v>
      </c>
    </row>
    <row r="73" spans="17:220" ht="20.100000000000001" customHeight="1" x14ac:dyDescent="0.2">
      <c r="Q73" s="6">
        <v>23</v>
      </c>
      <c r="R73" s="2" t="s">
        <v>65</v>
      </c>
      <c r="S73" s="2" t="s">
        <v>7</v>
      </c>
      <c r="T73" s="3">
        <v>43830</v>
      </c>
      <c r="U73" s="35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2">
        <v>-144.05595392599679</v>
      </c>
      <c r="AI73" s="16">
        <v>1</v>
      </c>
      <c r="AJ73" s="2" t="s">
        <v>30</v>
      </c>
      <c r="AK73" s="55">
        <v>23</v>
      </c>
      <c r="AL73" s="56" t="s">
        <v>65</v>
      </c>
      <c r="AM73" s="2" t="s">
        <v>7</v>
      </c>
      <c r="AN73" s="3">
        <v>43861</v>
      </c>
      <c r="AO73" s="35"/>
      <c r="AP73" s="8">
        <v>46.97</v>
      </c>
      <c r="AQ73" s="8"/>
      <c r="AR73" s="2"/>
      <c r="AS73" s="2"/>
      <c r="AT73" s="2"/>
      <c r="AU73" s="11">
        <f t="shared" si="10"/>
        <v>46.97</v>
      </c>
      <c r="AV73" s="59">
        <f t="shared" si="11"/>
        <v>0</v>
      </c>
      <c r="AW73" s="13">
        <f t="shared" si="12"/>
        <v>0</v>
      </c>
      <c r="AX73" s="9">
        <f t="shared" si="13"/>
        <v>0</v>
      </c>
      <c r="AY73" s="5">
        <f t="shared" si="14"/>
        <v>0</v>
      </c>
      <c r="AZ73" s="8">
        <f t="shared" si="15"/>
        <v>0</v>
      </c>
      <c r="BA73" s="7">
        <f t="shared" si="16"/>
        <v>0</v>
      </c>
      <c r="BB73" s="32">
        <f t="shared" si="17"/>
        <v>-144.05595392599679</v>
      </c>
      <c r="BC73" s="16">
        <v>1</v>
      </c>
      <c r="BD73" s="2" t="s">
        <v>30</v>
      </c>
      <c r="BE73" s="68">
        <v>23</v>
      </c>
      <c r="BF73" s="2" t="s">
        <v>65</v>
      </c>
      <c r="BG73" s="2" t="s">
        <v>7</v>
      </c>
      <c r="BH73" s="3">
        <v>43890</v>
      </c>
      <c r="BI73" s="35"/>
      <c r="BJ73" s="2">
        <v>46.97</v>
      </c>
      <c r="BK73" s="2"/>
      <c r="BL73" s="2"/>
      <c r="BM73" s="2"/>
      <c r="BN73" s="2"/>
      <c r="BO73" s="11">
        <v>46.97</v>
      </c>
      <c r="BP73" s="12">
        <f t="shared" si="18"/>
        <v>0</v>
      </c>
      <c r="BQ73" s="13">
        <f t="shared" si="19"/>
        <v>0</v>
      </c>
      <c r="BR73" s="9">
        <f t="shared" si="20"/>
        <v>0</v>
      </c>
      <c r="BS73" s="5">
        <f t="shared" si="21"/>
        <v>0</v>
      </c>
      <c r="BT73" s="2">
        <f t="shared" si="22"/>
        <v>0</v>
      </c>
      <c r="BU73" s="7">
        <f t="shared" si="23"/>
        <v>0</v>
      </c>
      <c r="BV73" s="15">
        <f t="shared" si="24"/>
        <v>-144.05595392599679</v>
      </c>
      <c r="BW73" s="16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5"/>
      <c r="CD73" s="2">
        <v>46.97</v>
      </c>
      <c r="CE73" s="2"/>
      <c r="CF73" s="2"/>
      <c r="CG73" s="2"/>
      <c r="CH73" s="2"/>
      <c r="CI73" s="11">
        <f t="shared" si="25"/>
        <v>46.97</v>
      </c>
      <c r="CJ73" s="11">
        <f t="shared" si="25"/>
        <v>0</v>
      </c>
      <c r="CK73" s="11">
        <f t="shared" si="25"/>
        <v>0</v>
      </c>
      <c r="CL73" s="11">
        <f t="shared" si="26"/>
        <v>0</v>
      </c>
      <c r="CM73" s="5">
        <f t="shared" si="27"/>
        <v>0</v>
      </c>
      <c r="CN73" s="8">
        <f t="shared" si="28"/>
        <v>0</v>
      </c>
      <c r="CO73" s="10">
        <f t="shared" si="29"/>
        <v>0</v>
      </c>
      <c r="CP73" s="81">
        <f t="shared" si="30"/>
        <v>-144.05595392599679</v>
      </c>
      <c r="CQ73" s="16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5"/>
      <c r="DA73" s="88">
        <v>46.97</v>
      </c>
      <c r="DB73" s="2"/>
      <c r="DC73" s="2"/>
      <c r="DD73" s="2"/>
      <c r="DE73" s="2"/>
      <c r="DF73" s="80">
        <f t="shared" si="31"/>
        <v>46.97</v>
      </c>
      <c r="DG73" s="12">
        <f t="shared" si="32"/>
        <v>0</v>
      </c>
      <c r="DH73" s="13">
        <f t="shared" si="33"/>
        <v>0</v>
      </c>
      <c r="DI73" s="9">
        <f t="shared" si="34"/>
        <v>0</v>
      </c>
      <c r="DJ73" s="8">
        <f t="shared" si="35"/>
        <v>0</v>
      </c>
      <c r="DK73" s="5">
        <f t="shared" si="36"/>
        <v>0</v>
      </c>
      <c r="DL73" s="2">
        <f t="shared" si="37"/>
        <v>0</v>
      </c>
      <c r="DM73" s="7">
        <f t="shared" si="8"/>
        <v>0</v>
      </c>
      <c r="DN73" s="89">
        <f t="shared" si="9"/>
        <v>-144.05595392599679</v>
      </c>
      <c r="DO73" s="16">
        <v>1</v>
      </c>
      <c r="DP73" s="2" t="s">
        <v>30</v>
      </c>
      <c r="DQ73" s="6">
        <v>23</v>
      </c>
      <c r="DR73" s="2" t="s">
        <v>65</v>
      </c>
      <c r="DS73" s="2" t="s">
        <v>7</v>
      </c>
      <c r="DT73" s="3">
        <v>43982</v>
      </c>
      <c r="DU73" s="10"/>
      <c r="DV73" s="2">
        <v>48.410000000000004</v>
      </c>
      <c r="DW73" s="2"/>
      <c r="DX73" s="2"/>
      <c r="DY73" s="2"/>
      <c r="DZ73" s="2"/>
      <c r="EA73" s="11">
        <v>48.410000000000004</v>
      </c>
      <c r="EB73" s="12">
        <f t="shared" si="38"/>
        <v>1.4400000000000048</v>
      </c>
      <c r="EC73" s="13">
        <f t="shared" si="39"/>
        <v>0.18241867133487444</v>
      </c>
      <c r="ED73" s="9">
        <f t="shared" si="40"/>
        <v>1.6224186713348794</v>
      </c>
      <c r="EE73" s="5">
        <f t="shared" si="41"/>
        <v>4.7050141468711502</v>
      </c>
      <c r="EF73" s="2">
        <f t="shared" si="42"/>
        <v>-0.72947999509894512</v>
      </c>
      <c r="EG73" s="7">
        <f t="shared" si="43"/>
        <v>3.9755341517722051</v>
      </c>
      <c r="EH73" s="89">
        <f t="shared" si="44"/>
        <v>-140.08041977422459</v>
      </c>
      <c r="EI73" s="16">
        <v>1</v>
      </c>
      <c r="EJ73" s="2" t="s">
        <v>30</v>
      </c>
      <c r="EK73" s="6">
        <v>23</v>
      </c>
      <c r="EL73" s="2" t="s">
        <v>65</v>
      </c>
      <c r="EM73" s="2" t="s">
        <v>7</v>
      </c>
      <c r="EN73" s="3">
        <v>44013</v>
      </c>
      <c r="EO73" s="10"/>
      <c r="EP73" s="2">
        <v>50.24</v>
      </c>
      <c r="EQ73" s="2"/>
      <c r="ER73" s="2"/>
      <c r="ES73" s="2"/>
      <c r="ET73" s="2"/>
      <c r="EU73" s="11">
        <v>50.24</v>
      </c>
      <c r="EV73" s="12">
        <f t="shared" si="45"/>
        <v>1.8299999999999983</v>
      </c>
      <c r="EW73" s="13">
        <f t="shared" si="46"/>
        <v>0.12044542275934</v>
      </c>
      <c r="EX73" s="9">
        <f t="shared" si="47"/>
        <v>1.9504454227593384</v>
      </c>
      <c r="EY73" s="5">
        <f t="shared" si="48"/>
        <v>5.6562917260020811</v>
      </c>
      <c r="EZ73" s="2">
        <f t="shared" si="49"/>
        <v>-0.97441002578685265</v>
      </c>
      <c r="FA73" s="7">
        <f t="shared" si="50"/>
        <v>4.6818817002152286</v>
      </c>
      <c r="FB73" s="32">
        <f t="shared" si="51"/>
        <v>-135.39853807400937</v>
      </c>
      <c r="FC73" s="16">
        <v>1</v>
      </c>
      <c r="FD73" s="2" t="s">
        <v>30</v>
      </c>
      <c r="FE73" s="6">
        <v>23</v>
      </c>
      <c r="FF73" s="2" t="s">
        <v>65</v>
      </c>
      <c r="FG73" s="2" t="s">
        <v>7</v>
      </c>
      <c r="FH73" s="3">
        <v>44013</v>
      </c>
      <c r="FI73" s="10"/>
      <c r="FJ73" s="2">
        <v>51.160000000000004</v>
      </c>
      <c r="FK73" s="2"/>
      <c r="FL73" s="2"/>
      <c r="FM73" s="2"/>
      <c r="FN73" s="2"/>
      <c r="FO73" s="11">
        <v>51.160000000000004</v>
      </c>
      <c r="FP73" s="12">
        <f t="shared" si="52"/>
        <v>0.92000000000000171</v>
      </c>
      <c r="FQ73" s="13">
        <f t="shared" si="53"/>
        <v>0.11078514983952106</v>
      </c>
      <c r="FR73" s="14">
        <f t="shared" si="54"/>
        <v>1.0307851498395229</v>
      </c>
      <c r="FS73" s="5">
        <f t="shared" si="55"/>
        <v>3.1438947070105443</v>
      </c>
      <c r="FT73" s="2">
        <f t="shared" si="56"/>
        <v>-0.57526906524132182</v>
      </c>
      <c r="FU73" s="7">
        <f t="shared" si="57"/>
        <v>2.5686256417692226</v>
      </c>
      <c r="FV73" s="32">
        <f t="shared" si="58"/>
        <v>-132.82991243224015</v>
      </c>
      <c r="FW73" s="16">
        <v>1</v>
      </c>
      <c r="FX73" s="2" t="s">
        <v>30</v>
      </c>
      <c r="FY73" s="6">
        <v>23</v>
      </c>
      <c r="FZ73" s="2" t="s">
        <v>65</v>
      </c>
      <c r="GA73" s="2" t="s">
        <v>7</v>
      </c>
      <c r="GB73" s="3">
        <v>44081</v>
      </c>
      <c r="GC73" s="10"/>
      <c r="GD73" s="2">
        <v>51.550000000000004</v>
      </c>
      <c r="GE73" s="2"/>
      <c r="GF73" s="2"/>
      <c r="GG73" s="2"/>
      <c r="GH73" s="2"/>
      <c r="GI73" s="11">
        <v>51.550000000000004</v>
      </c>
      <c r="GJ73" s="12">
        <f t="shared" si="59"/>
        <v>0.39000000000000057</v>
      </c>
      <c r="GK73" s="13">
        <f t="shared" si="60"/>
        <v>-2.0163394411276417E-2</v>
      </c>
      <c r="GL73" s="14">
        <f t="shared" si="61"/>
        <v>0.36983660558872417</v>
      </c>
      <c r="GM73" s="5">
        <f t="shared" si="62"/>
        <v>1.1280016470456087</v>
      </c>
      <c r="GN73" s="2">
        <f t="shared" si="63"/>
        <v>-0.18467498923805367</v>
      </c>
      <c r="GO73" s="7">
        <f t="shared" si="64"/>
        <v>0.94332665780755498</v>
      </c>
      <c r="GP73" s="15">
        <f t="shared" si="65"/>
        <v>-131.8865857744326</v>
      </c>
      <c r="GQ73" s="16">
        <v>1</v>
      </c>
      <c r="GR73" s="2" t="s">
        <v>30</v>
      </c>
      <c r="GS73" s="16">
        <v>22</v>
      </c>
      <c r="GT73" s="2" t="s">
        <v>65</v>
      </c>
      <c r="GU73" s="2" t="s">
        <v>7</v>
      </c>
      <c r="GV73" s="3">
        <v>44104</v>
      </c>
      <c r="GW73" s="2">
        <v>51.64</v>
      </c>
      <c r="GX73" s="2"/>
      <c r="GY73" s="2"/>
      <c r="GZ73" s="2"/>
      <c r="HA73" s="2"/>
      <c r="HB73" s="2"/>
      <c r="HC73" s="11">
        <v>51.64</v>
      </c>
      <c r="HD73" s="12">
        <f t="shared" si="66"/>
        <v>8.9999999999996305E-2</v>
      </c>
      <c r="HE73" s="13">
        <f t="shared" si="67"/>
        <v>3.3505968502165626E-2</v>
      </c>
      <c r="HF73" s="14">
        <f t="shared" si="68"/>
        <v>0.12350596850216193</v>
      </c>
      <c r="HG73" s="5">
        <f t="shared" si="69"/>
        <v>0.37669320393159389</v>
      </c>
      <c r="HH73" s="2">
        <f t="shared" si="70"/>
        <v>-8.0287456329773466E-2</v>
      </c>
      <c r="HI73" s="7">
        <f t="shared" si="71"/>
        <v>0.29640574760182042</v>
      </c>
      <c r="HJ73" s="32">
        <f t="shared" si="72"/>
        <v>-131.59018002683078</v>
      </c>
      <c r="HK73" s="16">
        <v>1</v>
      </c>
      <c r="HL73" s="2" t="s">
        <v>30</v>
      </c>
    </row>
    <row r="74" spans="17:220" ht="20.100000000000001" customHeight="1" x14ac:dyDescent="0.2">
      <c r="Q74" s="6">
        <v>24</v>
      </c>
      <c r="R74" s="2" t="s">
        <v>58</v>
      </c>
      <c r="S74" s="2" t="s">
        <v>15</v>
      </c>
      <c r="T74" s="3">
        <v>43830</v>
      </c>
      <c r="U74" s="35"/>
      <c r="V74" s="2">
        <v>9563.23</v>
      </c>
      <c r="W74" s="2"/>
      <c r="X74" s="2"/>
      <c r="Y74" s="2"/>
      <c r="Z74" s="2"/>
      <c r="AA74" s="11">
        <v>9563.23</v>
      </c>
      <c r="AB74" s="12">
        <v>1.8899999999994179</v>
      </c>
      <c r="AC74" s="13">
        <v>0.22679999999993031</v>
      </c>
      <c r="AD74" s="9">
        <v>2.1167999999993481</v>
      </c>
      <c r="AE74" s="5">
        <v>6.1387199999981092</v>
      </c>
      <c r="AF74" s="2">
        <v>-0.62444321427761373</v>
      </c>
      <c r="AG74" s="7">
        <v>5.5142767857204955</v>
      </c>
      <c r="AH74" s="32">
        <v>-1050.4365771015243</v>
      </c>
      <c r="AI74" s="16">
        <v>1</v>
      </c>
      <c r="AJ74" s="2" t="s">
        <v>30</v>
      </c>
      <c r="AK74" s="55">
        <v>24</v>
      </c>
      <c r="AL74" s="56" t="s">
        <v>58</v>
      </c>
      <c r="AM74" s="2" t="s">
        <v>15</v>
      </c>
      <c r="AN74" s="3">
        <v>43861</v>
      </c>
      <c r="AO74" s="35"/>
      <c r="AP74" s="8">
        <v>9573.08</v>
      </c>
      <c r="AQ74" s="8"/>
      <c r="AR74" s="2"/>
      <c r="AS74" s="2"/>
      <c r="AT74" s="2"/>
      <c r="AU74" s="11">
        <f t="shared" si="10"/>
        <v>9573.08</v>
      </c>
      <c r="AV74" s="59">
        <f t="shared" si="11"/>
        <v>9.8500000000003638</v>
      </c>
      <c r="AW74" s="13">
        <f t="shared" si="12"/>
        <v>1.1820000000000441</v>
      </c>
      <c r="AX74" s="9">
        <f t="shared" si="13"/>
        <v>11.032000000000409</v>
      </c>
      <c r="AY74" s="5">
        <f t="shared" si="14"/>
        <v>31.992800000001186</v>
      </c>
      <c r="AZ74" s="8">
        <f t="shared" si="15"/>
        <v>-3.4140288497674316</v>
      </c>
      <c r="BA74" s="7">
        <f t="shared" si="16"/>
        <v>28.578771150233756</v>
      </c>
      <c r="BB74" s="32">
        <f t="shared" si="17"/>
        <v>-1021.8578059512906</v>
      </c>
      <c r="BC74" s="16">
        <v>1</v>
      </c>
      <c r="BD74" s="2" t="s">
        <v>30</v>
      </c>
      <c r="BE74" s="68">
        <v>24</v>
      </c>
      <c r="BF74" s="2" t="s">
        <v>58</v>
      </c>
      <c r="BG74" s="2" t="s">
        <v>15</v>
      </c>
      <c r="BH74" s="3">
        <v>43890</v>
      </c>
      <c r="BI74" s="35"/>
      <c r="BJ74" s="2">
        <v>9584.85</v>
      </c>
      <c r="BK74" s="2"/>
      <c r="BL74" s="2"/>
      <c r="BM74" s="2"/>
      <c r="BN74" s="2"/>
      <c r="BO74" s="11">
        <v>9584.85</v>
      </c>
      <c r="BP74" s="12">
        <f t="shared" si="18"/>
        <v>11.770000000000437</v>
      </c>
      <c r="BQ74" s="13">
        <f t="shared" si="19"/>
        <v>2.9621721266692838</v>
      </c>
      <c r="BR74" s="9">
        <f t="shared" si="20"/>
        <v>14.73217212666972</v>
      </c>
      <c r="BS74" s="5">
        <f t="shared" si="21"/>
        <v>42.723299167342191</v>
      </c>
      <c r="BT74" s="2">
        <f t="shared" si="22"/>
        <v>-4.2056843761611891</v>
      </c>
      <c r="BU74" s="7">
        <f t="shared" si="23"/>
        <v>38.517614791181003</v>
      </c>
      <c r="BV74" s="15">
        <f t="shared" si="24"/>
        <v>-983.34019116010961</v>
      </c>
      <c r="BW74" s="16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5">
        <v>3000</v>
      </c>
      <c r="CD74" s="2">
        <v>9584.85</v>
      </c>
      <c r="CE74" s="2"/>
      <c r="CF74" s="2"/>
      <c r="CG74" s="2"/>
      <c r="CH74" s="2"/>
      <c r="CI74" s="11">
        <f t="shared" si="25"/>
        <v>9584.85</v>
      </c>
      <c r="CJ74" s="11">
        <f t="shared" si="25"/>
        <v>11.770000000000437</v>
      </c>
      <c r="CK74" s="11">
        <f t="shared" si="25"/>
        <v>2.9621721266692838</v>
      </c>
      <c r="CL74" s="11">
        <f t="shared" si="26"/>
        <v>14.73217212666972</v>
      </c>
      <c r="CM74" s="5">
        <f t="shared" si="27"/>
        <v>31.872937474048936</v>
      </c>
      <c r="CN74" s="8">
        <f t="shared" si="28"/>
        <v>-4.2056843761611891</v>
      </c>
      <c r="CO74" s="10">
        <f t="shared" si="29"/>
        <v>27.667253097887745</v>
      </c>
      <c r="CP74" s="81">
        <f t="shared" si="30"/>
        <v>-3955.6729380622219</v>
      </c>
      <c r="CQ74" s="16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5"/>
      <c r="DA74" s="88">
        <v>10214.540000000001</v>
      </c>
      <c r="DB74" s="2"/>
      <c r="DC74" s="2"/>
      <c r="DD74" s="2"/>
      <c r="DE74" s="2"/>
      <c r="DF74" s="80">
        <f t="shared" si="31"/>
        <v>10214.540000000001</v>
      </c>
      <c r="DG74" s="12">
        <f t="shared" si="32"/>
        <v>629.69000000000051</v>
      </c>
      <c r="DH74" s="13">
        <f t="shared" si="33"/>
        <v>61.904087701657886</v>
      </c>
      <c r="DI74" s="9">
        <f t="shared" si="34"/>
        <v>691.5940877016584</v>
      </c>
      <c r="DJ74" s="8">
        <f t="shared" si="35"/>
        <v>2005.6228543348093</v>
      </c>
      <c r="DK74" s="5">
        <f t="shared" si="36"/>
        <v>1973.7499168607603</v>
      </c>
      <c r="DL74" s="2">
        <f t="shared" si="37"/>
        <v>-244.81305003269495</v>
      </c>
      <c r="DM74" s="7">
        <f t="shared" si="8"/>
        <v>1728.9368668280654</v>
      </c>
      <c r="DN74" s="89">
        <f t="shared" si="9"/>
        <v>-2226.7360712341565</v>
      </c>
      <c r="DO74" s="16">
        <v>1</v>
      </c>
      <c r="DP74" s="2" t="s">
        <v>30</v>
      </c>
      <c r="DQ74" s="6">
        <v>24</v>
      </c>
      <c r="DR74" s="2" t="s">
        <v>58</v>
      </c>
      <c r="DS74" s="2" t="s">
        <v>15</v>
      </c>
      <c r="DT74" s="3">
        <v>43982</v>
      </c>
      <c r="DU74" s="10"/>
      <c r="DV74" s="2">
        <v>10684.9</v>
      </c>
      <c r="DW74" s="2"/>
      <c r="DX74" s="2"/>
      <c r="DY74" s="2"/>
      <c r="DZ74" s="2"/>
      <c r="EA74" s="11">
        <v>10684.9</v>
      </c>
      <c r="EB74" s="12">
        <f t="shared" si="38"/>
        <v>470.35999999999876</v>
      </c>
      <c r="EC74" s="13">
        <f t="shared" si="39"/>
        <v>59.585032117410435</v>
      </c>
      <c r="ED74" s="9">
        <f t="shared" si="40"/>
        <v>529.94503211740926</v>
      </c>
      <c r="EE74" s="5">
        <f t="shared" si="41"/>
        <v>1536.8405931404868</v>
      </c>
      <c r="EF74" s="2">
        <f t="shared" si="42"/>
        <v>-238.27653506579011</v>
      </c>
      <c r="EG74" s="7">
        <f t="shared" si="43"/>
        <v>1298.5640580746967</v>
      </c>
      <c r="EH74" s="89">
        <f t="shared" si="44"/>
        <v>-928.17201315945977</v>
      </c>
      <c r="EI74" s="16">
        <v>1</v>
      </c>
      <c r="EJ74" s="2" t="s">
        <v>30</v>
      </c>
      <c r="EK74" s="6">
        <v>24</v>
      </c>
      <c r="EL74" s="2" t="s">
        <v>58</v>
      </c>
      <c r="EM74" s="2" t="s">
        <v>15</v>
      </c>
      <c r="EN74" s="3">
        <v>44013</v>
      </c>
      <c r="EO74" s="10"/>
      <c r="EP74" s="2">
        <v>11052.83</v>
      </c>
      <c r="EQ74" s="2"/>
      <c r="ER74" s="2"/>
      <c r="ES74" s="2"/>
      <c r="ET74" s="2"/>
      <c r="EU74" s="11">
        <v>11052.83</v>
      </c>
      <c r="EV74" s="12">
        <f t="shared" si="45"/>
        <v>367.93000000000029</v>
      </c>
      <c r="EW74" s="13">
        <f t="shared" si="46"/>
        <v>24.216111691718055</v>
      </c>
      <c r="EX74" s="9">
        <f t="shared" si="47"/>
        <v>392.14611169171837</v>
      </c>
      <c r="EY74" s="5">
        <f t="shared" si="48"/>
        <v>1137.2237239059832</v>
      </c>
      <c r="EZ74" s="2">
        <f t="shared" si="49"/>
        <v>-195.90966163265429</v>
      </c>
      <c r="FA74" s="7">
        <f t="shared" si="50"/>
        <v>941.31406227332889</v>
      </c>
      <c r="FB74" s="32">
        <f t="shared" si="51"/>
        <v>13.142049113869149</v>
      </c>
      <c r="FC74" s="16">
        <v>1</v>
      </c>
      <c r="FD74" s="2" t="s">
        <v>30</v>
      </c>
      <c r="FE74" s="6">
        <v>24</v>
      </c>
      <c r="FF74" s="2" t="s">
        <v>58</v>
      </c>
      <c r="FG74" s="2" t="s">
        <v>15</v>
      </c>
      <c r="FH74" s="3">
        <v>44013</v>
      </c>
      <c r="FI74" s="10">
        <v>4000</v>
      </c>
      <c r="FJ74" s="2">
        <v>11478.710000000001</v>
      </c>
      <c r="FK74" s="2"/>
      <c r="FL74" s="2"/>
      <c r="FM74" s="2"/>
      <c r="FN74" s="2"/>
      <c r="FO74" s="11">
        <v>11478.710000000001</v>
      </c>
      <c r="FP74" s="12">
        <f t="shared" si="52"/>
        <v>425.88000000000102</v>
      </c>
      <c r="FQ74" s="13">
        <f t="shared" si="53"/>
        <v>51.283890884407889</v>
      </c>
      <c r="FR74" s="14">
        <f t="shared" si="54"/>
        <v>477.16389088440889</v>
      </c>
      <c r="FS74" s="5">
        <f t="shared" si="55"/>
        <v>1455.3498671974471</v>
      </c>
      <c r="FT74" s="2">
        <f t="shared" si="56"/>
        <v>-266.29955380975463</v>
      </c>
      <c r="FU74" s="7">
        <f t="shared" si="57"/>
        <v>1189.0503133876925</v>
      </c>
      <c r="FV74" s="32">
        <f t="shared" si="58"/>
        <v>-2797.8076374984385</v>
      </c>
      <c r="FW74" s="16">
        <v>1</v>
      </c>
      <c r="FX74" s="2" t="s">
        <v>30</v>
      </c>
      <c r="FY74" s="6">
        <v>24</v>
      </c>
      <c r="FZ74" s="2" t="s">
        <v>58</v>
      </c>
      <c r="GA74" s="2" t="s">
        <v>15</v>
      </c>
      <c r="GB74" s="3">
        <v>44081</v>
      </c>
      <c r="GC74" s="10"/>
      <c r="GD74" s="2">
        <v>11976.25</v>
      </c>
      <c r="GE74" s="2"/>
      <c r="GF74" s="2"/>
      <c r="GG74" s="2"/>
      <c r="GH74" s="2"/>
      <c r="GI74" s="11">
        <v>11976.25</v>
      </c>
      <c r="GJ74" s="12">
        <f t="shared" si="59"/>
        <v>497.53999999999905</v>
      </c>
      <c r="GK74" s="13">
        <f t="shared" si="60"/>
        <v>-25.723321167657527</v>
      </c>
      <c r="GL74" s="14">
        <f t="shared" si="61"/>
        <v>471.81667883234155</v>
      </c>
      <c r="GM74" s="5">
        <f t="shared" si="62"/>
        <v>1439.0408704386416</v>
      </c>
      <c r="GN74" s="2">
        <f t="shared" si="63"/>
        <v>-235.59793370641259</v>
      </c>
      <c r="GO74" s="7">
        <f t="shared" si="64"/>
        <v>1203.4429367322291</v>
      </c>
      <c r="GP74" s="15">
        <f t="shared" si="65"/>
        <v>-1594.3647007662094</v>
      </c>
      <c r="GQ74" s="16">
        <v>1</v>
      </c>
      <c r="GR74" s="2" t="s">
        <v>30</v>
      </c>
      <c r="GS74" s="16">
        <v>23</v>
      </c>
      <c r="GT74" s="2" t="s">
        <v>58</v>
      </c>
      <c r="GU74" s="2" t="s">
        <v>15</v>
      </c>
      <c r="GV74" s="3">
        <v>44104</v>
      </c>
      <c r="GW74" s="2">
        <v>12267.33</v>
      </c>
      <c r="GX74" s="2"/>
      <c r="GY74" s="2"/>
      <c r="GZ74" s="2"/>
      <c r="HA74" s="2"/>
      <c r="HB74" s="2"/>
      <c r="HC74" s="11">
        <v>12267.33</v>
      </c>
      <c r="HD74" s="12">
        <f t="shared" si="66"/>
        <v>291.07999999999993</v>
      </c>
      <c r="HE74" s="13">
        <f t="shared" si="67"/>
        <v>108.36574790678631</v>
      </c>
      <c r="HF74" s="14">
        <f t="shared" si="68"/>
        <v>399.44574790678621</v>
      </c>
      <c r="HG74" s="5">
        <f t="shared" si="69"/>
        <v>1218.3095311156978</v>
      </c>
      <c r="HH74" s="2">
        <f t="shared" si="70"/>
        <v>-259.66747542746009</v>
      </c>
      <c r="HI74" s="7">
        <f t="shared" si="71"/>
        <v>958.64205568823775</v>
      </c>
      <c r="HJ74" s="32">
        <f t="shared" si="72"/>
        <v>-635.72264507797161</v>
      </c>
      <c r="HK74" s="16">
        <v>1</v>
      </c>
      <c r="HL74" s="2" t="s">
        <v>30</v>
      </c>
    </row>
    <row r="75" spans="17:220" ht="20.100000000000001" customHeight="1" x14ac:dyDescent="0.2">
      <c r="Q75" s="6">
        <v>25</v>
      </c>
      <c r="R75" s="2" t="s">
        <v>59</v>
      </c>
      <c r="S75" s="2" t="s">
        <v>82</v>
      </c>
      <c r="T75" s="3">
        <v>43830</v>
      </c>
      <c r="U75" s="35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4.8800000000010186</v>
      </c>
      <c r="AC75" s="13">
        <v>0.58560000000012258</v>
      </c>
      <c r="AD75" s="9">
        <v>5.4656000000011415</v>
      </c>
      <c r="AE75" s="5">
        <v>15.850240000003311</v>
      </c>
      <c r="AF75" s="2">
        <v>-1.6123189871303336</v>
      </c>
      <c r="AG75" s="7">
        <v>14.237921012872977</v>
      </c>
      <c r="AH75" s="32">
        <v>-3084.0118476111129</v>
      </c>
      <c r="AI75" s="16">
        <v>2</v>
      </c>
      <c r="AJ75" s="2" t="s">
        <v>30</v>
      </c>
      <c r="AK75" s="55">
        <v>25</v>
      </c>
      <c r="AL75" s="56" t="s">
        <v>59</v>
      </c>
      <c r="AM75" s="2" t="s">
        <v>82</v>
      </c>
      <c r="AN75" s="3">
        <v>43861</v>
      </c>
      <c r="AO75" s="35"/>
      <c r="AP75" s="8">
        <v>11442.210000000001</v>
      </c>
      <c r="AQ75" s="8"/>
      <c r="AR75" s="2"/>
      <c r="AS75" s="2">
        <v>4482.45</v>
      </c>
      <c r="AT75" s="2"/>
      <c r="AU75" s="11">
        <f t="shared" si="10"/>
        <v>15924.66</v>
      </c>
      <c r="AV75" s="59">
        <f t="shared" si="11"/>
        <v>11.979999999999563</v>
      </c>
      <c r="AW75" s="13">
        <f t="shared" si="12"/>
        <v>1.4375999999999483</v>
      </c>
      <c r="AX75" s="9">
        <f t="shared" si="13"/>
        <v>13.417599999999512</v>
      </c>
      <c r="AY75" s="5">
        <f t="shared" si="14"/>
        <v>38.911039999998586</v>
      </c>
      <c r="AZ75" s="8">
        <f t="shared" si="15"/>
        <v>-4.1522909259097283</v>
      </c>
      <c r="BA75" s="7">
        <f t="shared" si="16"/>
        <v>34.758749074088854</v>
      </c>
      <c r="BB75" s="32">
        <f t="shared" si="17"/>
        <v>-3049.253098537024</v>
      </c>
      <c r="BC75" s="16">
        <v>2</v>
      </c>
      <c r="BD75" s="2" t="s">
        <v>30</v>
      </c>
      <c r="BE75" s="68">
        <v>25</v>
      </c>
      <c r="BF75" s="2" t="s">
        <v>59</v>
      </c>
      <c r="BG75" s="2" t="s">
        <v>82</v>
      </c>
      <c r="BH75" s="3">
        <v>43890</v>
      </c>
      <c r="BI75" s="35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18"/>
        <v>4.1199999999989814</v>
      </c>
      <c r="BQ75" s="13">
        <f t="shared" si="19"/>
        <v>1.0368860800232778</v>
      </c>
      <c r="BR75" s="9">
        <f t="shared" si="20"/>
        <v>5.1568860800222591</v>
      </c>
      <c r="BS75" s="5">
        <f t="shared" si="21"/>
        <v>14.95496963206455</v>
      </c>
      <c r="BT75" s="2">
        <f t="shared" si="22"/>
        <v>-1.4721681928444494</v>
      </c>
      <c r="BU75" s="7">
        <f t="shared" si="23"/>
        <v>13.482801439220101</v>
      </c>
      <c r="BV75" s="15">
        <f t="shared" si="24"/>
        <v>-3035.7702970978039</v>
      </c>
      <c r="BW75" s="16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5"/>
      <c r="CD75" s="2">
        <v>11446.33</v>
      </c>
      <c r="CE75" s="2"/>
      <c r="CF75" s="2"/>
      <c r="CG75" s="2">
        <v>4482.45</v>
      </c>
      <c r="CH75" s="2"/>
      <c r="CI75" s="11">
        <f t="shared" si="25"/>
        <v>15928.779999999999</v>
      </c>
      <c r="CJ75" s="11">
        <f t="shared" si="25"/>
        <v>4.1199999999989814</v>
      </c>
      <c r="CK75" s="11">
        <f t="shared" si="25"/>
        <v>1.0368860800232778</v>
      </c>
      <c r="CL75" s="11">
        <f t="shared" si="26"/>
        <v>5.1568860800222591</v>
      </c>
      <c r="CM75" s="5">
        <f t="shared" si="27"/>
        <v>11.156882106460856</v>
      </c>
      <c r="CN75" s="8">
        <f t="shared" si="28"/>
        <v>-1.4721681928444494</v>
      </c>
      <c r="CO75" s="10">
        <f t="shared" si="29"/>
        <v>9.684713913616406</v>
      </c>
      <c r="CP75" s="81">
        <f t="shared" si="30"/>
        <v>-3026.0855831841873</v>
      </c>
      <c r="CQ75" s="16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5"/>
      <c r="DA75" s="88">
        <v>12246.74</v>
      </c>
      <c r="DB75" s="2"/>
      <c r="DC75" s="2"/>
      <c r="DD75" s="2">
        <v>4482.45</v>
      </c>
      <c r="DE75" s="2"/>
      <c r="DF75" s="80">
        <f t="shared" si="31"/>
        <v>16729.189999999999</v>
      </c>
      <c r="DG75" s="12">
        <f t="shared" si="32"/>
        <v>800.40999999999985</v>
      </c>
      <c r="DH75" s="13">
        <f t="shared" si="33"/>
        <v>78.687371305378733</v>
      </c>
      <c r="DI75" s="9">
        <f t="shared" si="34"/>
        <v>879.0973713053786</v>
      </c>
      <c r="DJ75" s="8">
        <f t="shared" si="35"/>
        <v>2549.3823767855979</v>
      </c>
      <c r="DK75" s="5">
        <f t="shared" si="36"/>
        <v>2538.2254946791372</v>
      </c>
      <c r="DL75" s="2">
        <f t="shared" si="37"/>
        <v>-314.82748635727086</v>
      </c>
      <c r="DM75" s="7">
        <f t="shared" si="8"/>
        <v>2223.3980083218662</v>
      </c>
      <c r="DN75" s="89">
        <f t="shared" si="9"/>
        <v>-802.68757486232107</v>
      </c>
      <c r="DO75" s="16">
        <v>2</v>
      </c>
      <c r="DP75" s="2" t="s">
        <v>30</v>
      </c>
      <c r="DQ75" s="6">
        <v>25</v>
      </c>
      <c r="DR75" s="2" t="s">
        <v>59</v>
      </c>
      <c r="DS75" s="2" t="s">
        <v>82</v>
      </c>
      <c r="DT75" s="3">
        <v>43982</v>
      </c>
      <c r="DU75" s="10"/>
      <c r="DV75" s="2">
        <v>12605.49</v>
      </c>
      <c r="DW75" s="2"/>
      <c r="DX75" s="2"/>
      <c r="DY75" s="2">
        <v>4482.45</v>
      </c>
      <c r="DZ75" s="2"/>
      <c r="EA75" s="11">
        <v>17087.939999999999</v>
      </c>
      <c r="EB75" s="12">
        <f t="shared" si="38"/>
        <v>358.75</v>
      </c>
      <c r="EC75" s="13">
        <f t="shared" si="39"/>
        <v>45.446318292629158</v>
      </c>
      <c r="ED75" s="9">
        <f t="shared" si="40"/>
        <v>404.19631829262914</v>
      </c>
      <c r="EE75" s="5">
        <f t="shared" si="41"/>
        <v>1172.1693230486244</v>
      </c>
      <c r="EF75" s="2">
        <f t="shared" si="42"/>
        <v>-181.73676961232334</v>
      </c>
      <c r="EG75" s="7">
        <f t="shared" si="43"/>
        <v>990.43255343630108</v>
      </c>
      <c r="EH75" s="89">
        <f t="shared" si="44"/>
        <v>187.74497857398001</v>
      </c>
      <c r="EI75" s="16">
        <v>2</v>
      </c>
      <c r="EJ75" s="2" t="s">
        <v>30</v>
      </c>
      <c r="EK75" s="6">
        <v>25</v>
      </c>
      <c r="EL75" s="2" t="s">
        <v>59</v>
      </c>
      <c r="EM75" s="2" t="s">
        <v>82</v>
      </c>
      <c r="EN75" s="3">
        <v>44013</v>
      </c>
      <c r="EO75" s="10">
        <v>2000</v>
      </c>
      <c r="EP75" s="2">
        <v>12963.54</v>
      </c>
      <c r="EQ75" s="2"/>
      <c r="ER75" s="2"/>
      <c r="ES75" s="2">
        <v>4482.45</v>
      </c>
      <c r="ET75" s="2"/>
      <c r="EU75" s="11">
        <v>17445.990000000002</v>
      </c>
      <c r="EV75" s="12">
        <f t="shared" si="45"/>
        <v>358.05000000000291</v>
      </c>
      <c r="EW75" s="13">
        <f t="shared" si="46"/>
        <v>23.565838043159605</v>
      </c>
      <c r="EX75" s="9">
        <f t="shared" si="47"/>
        <v>381.61583804316251</v>
      </c>
      <c r="EY75" s="5">
        <f t="shared" si="48"/>
        <v>1106.6859303251713</v>
      </c>
      <c r="EZ75" s="2">
        <f t="shared" si="49"/>
        <v>-190.64891242239659</v>
      </c>
      <c r="FA75" s="7">
        <f t="shared" si="50"/>
        <v>916.03701790277466</v>
      </c>
      <c r="FB75" s="32">
        <f t="shared" si="51"/>
        <v>-896.21800352324533</v>
      </c>
      <c r="FC75" s="16">
        <v>2</v>
      </c>
      <c r="FD75" s="2" t="s">
        <v>30</v>
      </c>
      <c r="FE75" s="6">
        <v>25</v>
      </c>
      <c r="FF75" s="2" t="s">
        <v>59</v>
      </c>
      <c r="FG75" s="2" t="s">
        <v>82</v>
      </c>
      <c r="FH75" s="3">
        <v>44013</v>
      </c>
      <c r="FI75" s="10"/>
      <c r="FJ75" s="2">
        <v>13055.25</v>
      </c>
      <c r="FK75" s="2"/>
      <c r="FL75" s="2"/>
      <c r="FM75" s="2">
        <v>4482.45</v>
      </c>
      <c r="FN75" s="2"/>
      <c r="FO75" s="11">
        <v>17537.7</v>
      </c>
      <c r="FP75" s="12">
        <f t="shared" si="52"/>
        <v>91.709999999999127</v>
      </c>
      <c r="FQ75" s="13">
        <f t="shared" si="53"/>
        <v>11.043593578024305</v>
      </c>
      <c r="FR75" s="14">
        <f t="shared" si="54"/>
        <v>102.75359357802343</v>
      </c>
      <c r="FS75" s="5">
        <f t="shared" si="55"/>
        <v>313.39846041297142</v>
      </c>
      <c r="FT75" s="2">
        <f t="shared" si="56"/>
        <v>-57.345571710088059</v>
      </c>
      <c r="FU75" s="7">
        <f t="shared" si="57"/>
        <v>256.05288870288337</v>
      </c>
      <c r="FV75" s="32">
        <f t="shared" si="58"/>
        <v>-640.16511482036196</v>
      </c>
      <c r="FW75" s="16">
        <v>2</v>
      </c>
      <c r="FX75" s="2" t="s">
        <v>30</v>
      </c>
      <c r="FY75" s="6">
        <v>25</v>
      </c>
      <c r="FZ75" s="2" t="s">
        <v>59</v>
      </c>
      <c r="GA75" s="2" t="s">
        <v>82</v>
      </c>
      <c r="GB75" s="3">
        <v>44081</v>
      </c>
      <c r="GC75" s="10"/>
      <c r="GD75" s="2">
        <v>13333.45</v>
      </c>
      <c r="GE75" s="2"/>
      <c r="GF75" s="2"/>
      <c r="GG75" s="2">
        <v>4482.45</v>
      </c>
      <c r="GH75" s="2"/>
      <c r="GI75" s="11">
        <v>17815.900000000001</v>
      </c>
      <c r="GJ75" s="12">
        <f t="shared" si="59"/>
        <v>278.20000000000073</v>
      </c>
      <c r="GK75" s="13">
        <f t="shared" si="60"/>
        <v>-14.383221346710528</v>
      </c>
      <c r="GL75" s="14">
        <f t="shared" si="61"/>
        <v>263.81677865329021</v>
      </c>
      <c r="GM75" s="5">
        <f t="shared" si="62"/>
        <v>804.6411748925351</v>
      </c>
      <c r="GN75" s="2">
        <f t="shared" si="63"/>
        <v>-131.73482565647842</v>
      </c>
      <c r="GO75" s="7">
        <f t="shared" si="64"/>
        <v>672.90634923605671</v>
      </c>
      <c r="GP75" s="15">
        <f t="shared" si="65"/>
        <v>32.741234415694748</v>
      </c>
      <c r="GQ75" s="16">
        <v>2</v>
      </c>
      <c r="GR75" s="2" t="s">
        <v>30</v>
      </c>
      <c r="GS75" s="16">
        <v>24</v>
      </c>
      <c r="GT75" s="2" t="s">
        <v>59</v>
      </c>
      <c r="GU75" s="2" t="s">
        <v>82</v>
      </c>
      <c r="GV75" s="3">
        <v>44104</v>
      </c>
      <c r="GW75" s="2">
        <v>14099.93</v>
      </c>
      <c r="GX75" s="2"/>
      <c r="GY75" s="2"/>
      <c r="GZ75" s="2"/>
      <c r="HA75" s="2">
        <v>4482.45</v>
      </c>
      <c r="HB75" s="2"/>
      <c r="HC75" s="11">
        <v>18582.38</v>
      </c>
      <c r="HD75" s="12">
        <f t="shared" si="66"/>
        <v>766.47999999999956</v>
      </c>
      <c r="HE75" s="13">
        <f t="shared" si="67"/>
        <v>285.35171930601052</v>
      </c>
      <c r="HF75" s="14">
        <f t="shared" si="68"/>
        <v>1051.8317193060102</v>
      </c>
      <c r="HG75" s="5">
        <f t="shared" si="69"/>
        <v>3208.0867438833311</v>
      </c>
      <c r="HH75" s="2">
        <f t="shared" si="70"/>
        <v>-683.76366141830295</v>
      </c>
      <c r="HI75" s="7">
        <f t="shared" si="71"/>
        <v>2524.3230824650282</v>
      </c>
      <c r="HJ75" s="32">
        <f t="shared" si="72"/>
        <v>2557.0643168807228</v>
      </c>
      <c r="HK75" s="16">
        <v>2</v>
      </c>
      <c r="HL75" s="2" t="s">
        <v>30</v>
      </c>
    </row>
    <row r="76" spans="17:220" ht="20.100000000000001" customHeight="1" x14ac:dyDescent="0.2">
      <c r="Q76" s="6">
        <v>26</v>
      </c>
      <c r="R76" s="2" t="s">
        <v>60</v>
      </c>
      <c r="S76" s="2" t="s">
        <v>12</v>
      </c>
      <c r="T76" s="3">
        <v>43830</v>
      </c>
      <c r="U76" s="35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4625.4199999999983</v>
      </c>
      <c r="AC76" s="13">
        <v>555.0504000000002</v>
      </c>
      <c r="AD76" s="9">
        <v>5180.4703999999983</v>
      </c>
      <c r="AE76" s="5">
        <v>15023.364159999996</v>
      </c>
      <c r="AF76" s="2">
        <v>-1528.207477346481</v>
      </c>
      <c r="AG76" s="7">
        <v>13495.156682653515</v>
      </c>
      <c r="AH76" s="32">
        <v>13456.755999787174</v>
      </c>
      <c r="AI76" s="16">
        <v>1</v>
      </c>
      <c r="AJ76" s="2" t="s">
        <v>30</v>
      </c>
      <c r="AK76" s="55">
        <v>26</v>
      </c>
      <c r="AL76" s="56" t="s">
        <v>60</v>
      </c>
      <c r="AM76" s="2" t="s">
        <v>12</v>
      </c>
      <c r="AN76" s="3">
        <v>43861</v>
      </c>
      <c r="AO76" s="35">
        <v>14000</v>
      </c>
      <c r="AP76" s="8">
        <v>126198.17</v>
      </c>
      <c r="AQ76" s="8"/>
      <c r="AR76" s="2"/>
      <c r="AS76" s="2"/>
      <c r="AT76" s="2"/>
      <c r="AU76" s="11">
        <f t="shared" si="10"/>
        <v>126198.17</v>
      </c>
      <c r="AV76" s="59">
        <f t="shared" si="11"/>
        <v>4146.9599999999919</v>
      </c>
      <c r="AW76" s="13">
        <f t="shared" si="12"/>
        <v>497.63519999999926</v>
      </c>
      <c r="AX76" s="9">
        <f t="shared" si="13"/>
        <v>4644.5951999999907</v>
      </c>
      <c r="AY76" s="5">
        <f t="shared" si="14"/>
        <v>13469.326079999972</v>
      </c>
      <c r="AZ76" s="8">
        <f t="shared" si="15"/>
        <v>-1437.3442719625373</v>
      </c>
      <c r="BA76" s="7">
        <f t="shared" si="16"/>
        <v>12031.981808037435</v>
      </c>
      <c r="BB76" s="32">
        <f t="shared" si="17"/>
        <v>11488.737807824609</v>
      </c>
      <c r="BC76" s="16">
        <v>1</v>
      </c>
      <c r="BD76" s="2" t="s">
        <v>30</v>
      </c>
      <c r="BE76" s="68">
        <v>26</v>
      </c>
      <c r="BF76" s="2" t="s">
        <v>60</v>
      </c>
      <c r="BG76" s="2" t="s">
        <v>12</v>
      </c>
      <c r="BH76" s="3">
        <v>43890</v>
      </c>
      <c r="BI76" s="35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18"/>
        <v>3862.7900000000081</v>
      </c>
      <c r="BQ76" s="13">
        <f t="shared" si="19"/>
        <v>972.15368472187276</v>
      </c>
      <c r="BR76" s="9">
        <f t="shared" si="20"/>
        <v>4834.9436847218813</v>
      </c>
      <c r="BS76" s="5">
        <f t="shared" si="21"/>
        <v>14021.336685693455</v>
      </c>
      <c r="BT76" s="2">
        <f t="shared" si="22"/>
        <v>-1380.2613042813177</v>
      </c>
      <c r="BU76" s="7">
        <f t="shared" si="23"/>
        <v>12641.075381412138</v>
      </c>
      <c r="BV76" s="15">
        <f t="shared" si="24"/>
        <v>12129.813189236747</v>
      </c>
      <c r="BW76" s="16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5"/>
      <c r="CD76" s="2">
        <v>130060.96</v>
      </c>
      <c r="CE76" s="2"/>
      <c r="CF76" s="2"/>
      <c r="CG76" s="2"/>
      <c r="CH76" s="2"/>
      <c r="CI76" s="11">
        <f t="shared" si="25"/>
        <v>130060.96</v>
      </c>
      <c r="CJ76" s="11">
        <f t="shared" si="25"/>
        <v>3862.7900000000081</v>
      </c>
      <c r="CK76" s="11">
        <f t="shared" si="25"/>
        <v>972.15368472187276</v>
      </c>
      <c r="CL76" s="11">
        <f t="shared" si="26"/>
        <v>4834.9436847218813</v>
      </c>
      <c r="CM76" s="5">
        <f t="shared" si="27"/>
        <v>10460.362289326864</v>
      </c>
      <c r="CN76" s="8">
        <f t="shared" si="28"/>
        <v>-1380.261304281318</v>
      </c>
      <c r="CO76" s="10">
        <f t="shared" si="29"/>
        <v>9080.1009850455466</v>
      </c>
      <c r="CP76" s="81">
        <f t="shared" si="30"/>
        <v>21209.914174282294</v>
      </c>
      <c r="CQ76" s="16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5">
        <v>21300</v>
      </c>
      <c r="DA76" s="88">
        <v>135263</v>
      </c>
      <c r="DB76" s="2"/>
      <c r="DC76" s="2"/>
      <c r="DD76" s="2"/>
      <c r="DE76" s="2"/>
      <c r="DF76" s="80">
        <f t="shared" si="31"/>
        <v>135263</v>
      </c>
      <c r="DG76" s="12">
        <f t="shared" si="32"/>
        <v>5202.0399999999936</v>
      </c>
      <c r="DH76" s="13">
        <f t="shared" si="33"/>
        <v>511.40647046567631</v>
      </c>
      <c r="DI76" s="9">
        <f t="shared" si="34"/>
        <v>5713.4464704656702</v>
      </c>
      <c r="DJ76" s="8">
        <f t="shared" si="35"/>
        <v>16568.994764350442</v>
      </c>
      <c r="DK76" s="5">
        <f t="shared" si="36"/>
        <v>6108.6324750235781</v>
      </c>
      <c r="DL76" s="2">
        <f t="shared" si="37"/>
        <v>-757.68106940206235</v>
      </c>
      <c r="DM76" s="7">
        <f t="shared" si="8"/>
        <v>5350.9514056215157</v>
      </c>
      <c r="DN76" s="89">
        <f t="shared" si="9"/>
        <v>5260.8655799038097</v>
      </c>
      <c r="DO76" s="16">
        <v>1</v>
      </c>
      <c r="DP76" s="2" t="s">
        <v>30</v>
      </c>
      <c r="DQ76" s="6">
        <v>26</v>
      </c>
      <c r="DR76" s="2" t="s">
        <v>60</v>
      </c>
      <c r="DS76" s="2" t="s">
        <v>12</v>
      </c>
      <c r="DT76" s="3">
        <v>43982</v>
      </c>
      <c r="DU76" s="10"/>
      <c r="DV76" s="2">
        <v>135965.87</v>
      </c>
      <c r="DW76" s="2"/>
      <c r="DX76" s="2"/>
      <c r="DY76" s="2"/>
      <c r="DZ76" s="2"/>
      <c r="EA76" s="11">
        <v>135965.87</v>
      </c>
      <c r="EB76" s="12">
        <f t="shared" si="38"/>
        <v>702.86999999999534</v>
      </c>
      <c r="EC76" s="13">
        <f t="shared" si="39"/>
        <v>89.039313556348546</v>
      </c>
      <c r="ED76" s="9">
        <f t="shared" si="40"/>
        <v>791.90931355634393</v>
      </c>
      <c r="EE76" s="5">
        <f t="shared" si="41"/>
        <v>2296.5370093133974</v>
      </c>
      <c r="EF76" s="2">
        <f t="shared" si="42"/>
        <v>-356.0622251077711</v>
      </c>
      <c r="EG76" s="7">
        <f t="shared" si="43"/>
        <v>1940.4747842056263</v>
      </c>
      <c r="EH76" s="89">
        <f t="shared" si="44"/>
        <v>7201.3403641094355</v>
      </c>
      <c r="EI76" s="16">
        <v>1</v>
      </c>
      <c r="EJ76" s="2" t="s">
        <v>30</v>
      </c>
      <c r="EK76" s="6">
        <v>26</v>
      </c>
      <c r="EL76" s="2" t="s">
        <v>60</v>
      </c>
      <c r="EM76" s="2" t="s">
        <v>12</v>
      </c>
      <c r="EN76" s="3">
        <v>44013</v>
      </c>
      <c r="EO76" s="10">
        <v>5500</v>
      </c>
      <c r="EP76" s="2">
        <v>136680.03</v>
      </c>
      <c r="EQ76" s="2"/>
      <c r="ER76" s="2"/>
      <c r="ES76" s="2"/>
      <c r="ET76" s="2"/>
      <c r="EU76" s="11">
        <v>136680.03</v>
      </c>
      <c r="EV76" s="12">
        <f t="shared" si="45"/>
        <v>714.16000000000349</v>
      </c>
      <c r="EW76" s="13">
        <f t="shared" si="46"/>
        <v>47.003990774759977</v>
      </c>
      <c r="EX76" s="9">
        <f t="shared" si="47"/>
        <v>761.16399077476342</v>
      </c>
      <c r="EY76" s="5">
        <f t="shared" si="48"/>
        <v>2207.3755732468139</v>
      </c>
      <c r="EZ76" s="2">
        <f t="shared" si="49"/>
        <v>-380.26484372455889</v>
      </c>
      <c r="FA76" s="7">
        <f t="shared" si="50"/>
        <v>1827.110729522255</v>
      </c>
      <c r="FB76" s="32">
        <f t="shared" si="51"/>
        <v>3528.4510936316906</v>
      </c>
      <c r="FC76" s="16">
        <v>1</v>
      </c>
      <c r="FD76" s="2" t="s">
        <v>30</v>
      </c>
      <c r="FE76" s="6">
        <v>26</v>
      </c>
      <c r="FF76" s="2" t="s">
        <v>60</v>
      </c>
      <c r="FG76" s="2" t="s">
        <v>12</v>
      </c>
      <c r="FH76" s="3">
        <v>44013</v>
      </c>
      <c r="FI76" s="10">
        <v>3600</v>
      </c>
      <c r="FJ76" s="2">
        <v>137293.01999999999</v>
      </c>
      <c r="FK76" s="2"/>
      <c r="FL76" s="2"/>
      <c r="FM76" s="2"/>
      <c r="FN76" s="2"/>
      <c r="FO76" s="11">
        <v>137293.01999999999</v>
      </c>
      <c r="FP76" s="12">
        <f t="shared" si="52"/>
        <v>612.98999999999069</v>
      </c>
      <c r="FQ76" s="13">
        <f t="shared" si="53"/>
        <v>73.815422826224847</v>
      </c>
      <c r="FR76" s="14">
        <f t="shared" si="54"/>
        <v>686.80542282621559</v>
      </c>
      <c r="FS76" s="5">
        <f t="shared" si="55"/>
        <v>2094.7565396199575</v>
      </c>
      <c r="FT76" s="2">
        <f t="shared" si="56"/>
        <v>-383.29802641551294</v>
      </c>
      <c r="FU76" s="7">
        <f t="shared" si="57"/>
        <v>1711.4585132044444</v>
      </c>
      <c r="FV76" s="32">
        <f t="shared" si="58"/>
        <v>1639.909606836135</v>
      </c>
      <c r="FW76" s="16">
        <v>1</v>
      </c>
      <c r="FX76" s="2" t="s">
        <v>30</v>
      </c>
      <c r="FY76" s="6">
        <v>26</v>
      </c>
      <c r="FZ76" s="2" t="s">
        <v>60</v>
      </c>
      <c r="GA76" s="2" t="s">
        <v>12</v>
      </c>
      <c r="GB76" s="3">
        <v>44081</v>
      </c>
      <c r="GC76" s="10"/>
      <c r="GD76" s="2">
        <v>138350.13</v>
      </c>
      <c r="GE76" s="2"/>
      <c r="GF76" s="2"/>
      <c r="GG76" s="2"/>
      <c r="GH76" s="2"/>
      <c r="GI76" s="11">
        <v>138350.13</v>
      </c>
      <c r="GJ76" s="12">
        <f t="shared" si="59"/>
        <v>1057.1100000000151</v>
      </c>
      <c r="GK76" s="13">
        <f t="shared" si="60"/>
        <v>-54.653656066935099</v>
      </c>
      <c r="GL76" s="14">
        <f t="shared" si="61"/>
        <v>1002.45634393308</v>
      </c>
      <c r="GM76" s="5">
        <f t="shared" si="62"/>
        <v>3057.4918489958936</v>
      </c>
      <c r="GN76" s="2">
        <f t="shared" si="63"/>
        <v>-500.56866121395228</v>
      </c>
      <c r="GO76" s="7">
        <f t="shared" si="64"/>
        <v>2556.9231877819411</v>
      </c>
      <c r="GP76" s="15">
        <f t="shared" si="65"/>
        <v>4196.8327946180762</v>
      </c>
      <c r="GQ76" s="16">
        <v>1</v>
      </c>
      <c r="GR76" s="2" t="s">
        <v>30</v>
      </c>
      <c r="GS76" s="16">
        <v>25</v>
      </c>
      <c r="GT76" s="2" t="s">
        <v>60</v>
      </c>
      <c r="GU76" s="2" t="s">
        <v>12</v>
      </c>
      <c r="GV76" s="3">
        <v>44104</v>
      </c>
      <c r="GW76" s="2">
        <v>139199.04000000001</v>
      </c>
      <c r="GX76" s="2">
        <v>4500</v>
      </c>
      <c r="GY76" s="2"/>
      <c r="GZ76" s="2"/>
      <c r="HA76" s="2"/>
      <c r="HB76" s="2"/>
      <c r="HC76" s="11">
        <v>139199.04000000001</v>
      </c>
      <c r="HD76" s="12">
        <f t="shared" si="66"/>
        <v>848.91000000000349</v>
      </c>
      <c r="HE76" s="13">
        <f t="shared" si="67"/>
        <v>316.0394635686078</v>
      </c>
      <c r="HF76" s="14">
        <f t="shared" si="68"/>
        <v>1164.9494635686112</v>
      </c>
      <c r="HG76" s="5">
        <f t="shared" si="69"/>
        <v>3553.095863884264</v>
      </c>
      <c r="HH76" s="2">
        <f t="shared" si="70"/>
        <v>-757.29805058790066</v>
      </c>
      <c r="HI76" s="7">
        <f t="shared" si="71"/>
        <v>2795.7978132963635</v>
      </c>
      <c r="HJ76" s="32">
        <f t="shared" si="72"/>
        <v>2492.6306079144397</v>
      </c>
      <c r="HK76" s="16">
        <v>1</v>
      </c>
      <c r="HL76" s="2" t="s">
        <v>30</v>
      </c>
    </row>
    <row r="77" spans="17:220" ht="20.100000000000001" customHeight="1" x14ac:dyDescent="0.2">
      <c r="Q77" s="6">
        <v>27</v>
      </c>
      <c r="R77" s="2" t="s">
        <v>92</v>
      </c>
      <c r="S77" s="2" t="s">
        <v>90</v>
      </c>
      <c r="T77" s="3">
        <v>43830</v>
      </c>
      <c r="U77" s="35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6630.8399999999992</v>
      </c>
      <c r="AB77" s="12">
        <v>25.449999999999818</v>
      </c>
      <c r="AC77" s="13">
        <v>3.0539999999999803</v>
      </c>
      <c r="AD77" s="9">
        <v>28.503999999999799</v>
      </c>
      <c r="AE77" s="5">
        <v>82.66159999999941</v>
      </c>
      <c r="AF77" s="2">
        <v>-8.4085078324709279</v>
      </c>
      <c r="AG77" s="7">
        <v>74.253092167528479</v>
      </c>
      <c r="AH77" s="32">
        <v>14.954038775239184</v>
      </c>
      <c r="AI77" s="16">
        <v>2</v>
      </c>
      <c r="AJ77" s="2" t="s">
        <v>30</v>
      </c>
      <c r="AK77" s="55">
        <v>27</v>
      </c>
      <c r="AL77" s="56" t="s">
        <v>92</v>
      </c>
      <c r="AM77" s="2" t="s">
        <v>90</v>
      </c>
      <c r="AN77" s="3">
        <v>43861</v>
      </c>
      <c r="AO77" s="35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10"/>
        <v>6667.0099999999993</v>
      </c>
      <c r="AV77" s="59">
        <f t="shared" si="11"/>
        <v>36.170000000000073</v>
      </c>
      <c r="AW77" s="13">
        <f t="shared" si="12"/>
        <v>4.3404000000000105</v>
      </c>
      <c r="AX77" s="9">
        <f t="shared" si="13"/>
        <v>40.510400000000082</v>
      </c>
      <c r="AY77" s="5">
        <f t="shared" si="14"/>
        <v>117.48016000000024</v>
      </c>
      <c r="AZ77" s="8">
        <f t="shared" si="15"/>
        <v>-12.536591217876515</v>
      </c>
      <c r="BA77" s="7">
        <f t="shared" si="16"/>
        <v>104.94356878212372</v>
      </c>
      <c r="BB77" s="32">
        <f t="shared" si="17"/>
        <v>119.8976075573629</v>
      </c>
      <c r="BC77" s="16">
        <v>2</v>
      </c>
      <c r="BD77" s="2" t="s">
        <v>30</v>
      </c>
      <c r="BE77" s="68">
        <v>27</v>
      </c>
      <c r="BF77" s="2" t="s">
        <v>92</v>
      </c>
      <c r="BG77" s="2" t="s">
        <v>90</v>
      </c>
      <c r="BH77" s="3">
        <v>43890</v>
      </c>
      <c r="BI77" s="35"/>
      <c r="BJ77" s="2">
        <v>4628.5600000000004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18"/>
        <v>46.610000000000582</v>
      </c>
      <c r="BQ77" s="13">
        <f t="shared" si="19"/>
        <v>11.730402958712993</v>
      </c>
      <c r="BR77" s="9">
        <f t="shared" si="20"/>
        <v>58.340402958713575</v>
      </c>
      <c r="BS77" s="5">
        <f t="shared" si="21"/>
        <v>169.18716858026937</v>
      </c>
      <c r="BT77" s="2">
        <f t="shared" si="22"/>
        <v>-16.654795987499419</v>
      </c>
      <c r="BU77" s="7">
        <f t="shared" si="23"/>
        <v>152.53237259276995</v>
      </c>
      <c r="BV77" s="15">
        <f t="shared" si="24"/>
        <v>272.42998015013285</v>
      </c>
      <c r="BW77" s="16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5"/>
      <c r="CD77" s="2">
        <v>4628.5600000000004</v>
      </c>
      <c r="CE77" s="2">
        <v>43.949999999999996</v>
      </c>
      <c r="CF77" s="2">
        <v>2041.1099999999997</v>
      </c>
      <c r="CG77" s="2"/>
      <c r="CH77" s="2"/>
      <c r="CI77" s="11">
        <f t="shared" si="25"/>
        <v>6713.62</v>
      </c>
      <c r="CJ77" s="11">
        <f t="shared" si="25"/>
        <v>46.610000000000582</v>
      </c>
      <c r="CK77" s="11">
        <f t="shared" si="25"/>
        <v>11.730402958712993</v>
      </c>
      <c r="CL77" s="11">
        <f t="shared" si="26"/>
        <v>58.340402958713575</v>
      </c>
      <c r="CM77" s="5">
        <f t="shared" si="27"/>
        <v>126.21899878210573</v>
      </c>
      <c r="CN77" s="8">
        <f t="shared" si="28"/>
        <v>-16.654795987499423</v>
      </c>
      <c r="CO77" s="10">
        <f t="shared" si="29"/>
        <v>109.5642027946063</v>
      </c>
      <c r="CP77" s="81">
        <f t="shared" si="30"/>
        <v>381.99418294473912</v>
      </c>
      <c r="CQ77" s="16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5"/>
      <c r="DA77" s="88">
        <v>4892.74</v>
      </c>
      <c r="DB77" s="2">
        <v>43.949999999999996</v>
      </c>
      <c r="DC77" s="2">
        <v>2041.1099999999997</v>
      </c>
      <c r="DD77" s="2"/>
      <c r="DE77" s="2"/>
      <c r="DF77" s="80">
        <f t="shared" si="31"/>
        <v>6977.7999999999993</v>
      </c>
      <c r="DG77" s="12">
        <f t="shared" si="32"/>
        <v>264.17999999999938</v>
      </c>
      <c r="DH77" s="13">
        <f t="shared" si="33"/>
        <v>25.971226935514188</v>
      </c>
      <c r="DI77" s="9">
        <f t="shared" si="34"/>
        <v>290.15122693551359</v>
      </c>
      <c r="DJ77" s="8">
        <f t="shared" si="35"/>
        <v>841.43855811298943</v>
      </c>
      <c r="DK77" s="5">
        <f t="shared" si="36"/>
        <v>715.21955933088373</v>
      </c>
      <c r="DL77" s="2">
        <f t="shared" si="37"/>
        <v>-88.711888100454772</v>
      </c>
      <c r="DM77" s="7">
        <f t="shared" si="8"/>
        <v>626.50767123042897</v>
      </c>
      <c r="DN77" s="89">
        <f t="shared" si="9"/>
        <v>1008.5018541751681</v>
      </c>
      <c r="DO77" s="16">
        <v>2</v>
      </c>
      <c r="DP77" s="2" t="s">
        <v>30</v>
      </c>
      <c r="DQ77" s="6">
        <v>27</v>
      </c>
      <c r="DR77" s="2" t="s">
        <v>92</v>
      </c>
      <c r="DS77" s="2" t="s">
        <v>90</v>
      </c>
      <c r="DT77" s="3">
        <v>43982</v>
      </c>
      <c r="DU77" s="10">
        <v>1500</v>
      </c>
      <c r="DV77" s="2">
        <v>5061.57</v>
      </c>
      <c r="DW77" s="2">
        <v>43.949999999999996</v>
      </c>
      <c r="DX77" s="2">
        <v>2041.1099999999997</v>
      </c>
      <c r="DY77" s="2"/>
      <c r="DZ77" s="2"/>
      <c r="EA77" s="11">
        <v>7146.6299999999992</v>
      </c>
      <c r="EB77" s="12">
        <f t="shared" si="38"/>
        <v>168.82999999999993</v>
      </c>
      <c r="EC77" s="13">
        <f t="shared" si="39"/>
        <v>21.387322417685233</v>
      </c>
      <c r="ED77" s="9">
        <f t="shared" si="40"/>
        <v>190.21732241768515</v>
      </c>
      <c r="EE77" s="5">
        <f t="shared" si="41"/>
        <v>551.63023501128691</v>
      </c>
      <c r="EF77" s="2">
        <f t="shared" si="42"/>
        <v>-85.52646359205167</v>
      </c>
      <c r="EG77" s="7">
        <f t="shared" si="43"/>
        <v>466.10377141923527</v>
      </c>
      <c r="EH77" s="89">
        <f t="shared" si="44"/>
        <v>-25.394374405596636</v>
      </c>
      <c r="EI77" s="16">
        <v>2</v>
      </c>
      <c r="EJ77" s="2" t="s">
        <v>30</v>
      </c>
      <c r="EK77" s="6">
        <v>27</v>
      </c>
      <c r="EL77" s="2" t="s">
        <v>92</v>
      </c>
      <c r="EM77" s="2" t="s">
        <v>90</v>
      </c>
      <c r="EN77" s="3">
        <v>44013</v>
      </c>
      <c r="EO77" s="10"/>
      <c r="EP77" s="2">
        <v>5215.3599999999997</v>
      </c>
      <c r="EQ77" s="2">
        <v>43.949999999999996</v>
      </c>
      <c r="ER77" s="2">
        <v>2041.1099999999997</v>
      </c>
      <c r="ES77" s="2"/>
      <c r="ET77" s="2"/>
      <c r="EU77" s="11">
        <v>7300.4199999999992</v>
      </c>
      <c r="EV77" s="12">
        <f t="shared" si="45"/>
        <v>153.78999999999996</v>
      </c>
      <c r="EW77" s="13">
        <f t="shared" si="46"/>
        <v>10.12202271374804</v>
      </c>
      <c r="EX77" s="9">
        <f t="shared" si="47"/>
        <v>163.912022713748</v>
      </c>
      <c r="EY77" s="5">
        <f t="shared" si="48"/>
        <v>475.34486586986918</v>
      </c>
      <c r="EZ77" s="2">
        <f t="shared" si="49"/>
        <v>-81.887714680743258</v>
      </c>
      <c r="FA77" s="7">
        <f t="shared" si="50"/>
        <v>393.45715118912591</v>
      </c>
      <c r="FB77" s="32">
        <f t="shared" si="51"/>
        <v>368.06277678352927</v>
      </c>
      <c r="FC77" s="16">
        <v>2</v>
      </c>
      <c r="FD77" s="2" t="s">
        <v>30</v>
      </c>
      <c r="FE77" s="6">
        <v>27</v>
      </c>
      <c r="FF77" s="2" t="s">
        <v>92</v>
      </c>
      <c r="FG77" s="2" t="s">
        <v>90</v>
      </c>
      <c r="FH77" s="3">
        <v>44013</v>
      </c>
      <c r="FI77" s="10">
        <v>1168</v>
      </c>
      <c r="FJ77" s="2">
        <v>5441.76</v>
      </c>
      <c r="FK77" s="2">
        <v>43.949999999999996</v>
      </c>
      <c r="FL77" s="2">
        <v>2041.1099999999997</v>
      </c>
      <c r="FM77" s="2"/>
      <c r="FN77" s="2"/>
      <c r="FO77" s="11">
        <v>7526.82</v>
      </c>
      <c r="FP77" s="12">
        <f t="shared" si="52"/>
        <v>226.40000000000055</v>
      </c>
      <c r="FQ77" s="13">
        <f t="shared" si="53"/>
        <v>27.262780351812591</v>
      </c>
      <c r="FR77" s="14">
        <f t="shared" si="54"/>
        <v>253.66278035181313</v>
      </c>
      <c r="FS77" s="5">
        <f t="shared" si="55"/>
        <v>773.67148007303001</v>
      </c>
      <c r="FT77" s="2">
        <f t="shared" si="56"/>
        <v>-141.56621344634274</v>
      </c>
      <c r="FU77" s="7">
        <f t="shared" si="57"/>
        <v>632.10526662668724</v>
      </c>
      <c r="FV77" s="32">
        <f t="shared" si="58"/>
        <v>-167.83195658978354</v>
      </c>
      <c r="FW77" s="16">
        <v>2</v>
      </c>
      <c r="FX77" s="2" t="s">
        <v>30</v>
      </c>
      <c r="FY77" s="6">
        <v>27</v>
      </c>
      <c r="FZ77" s="2" t="s">
        <v>92</v>
      </c>
      <c r="GA77" s="2" t="s">
        <v>90</v>
      </c>
      <c r="GB77" s="3">
        <v>44081</v>
      </c>
      <c r="GC77" s="10"/>
      <c r="GD77" s="2">
        <v>5715.93</v>
      </c>
      <c r="GE77" s="2">
        <v>43.949999999999996</v>
      </c>
      <c r="GF77" s="2">
        <v>2041.1099999999997</v>
      </c>
      <c r="GG77" s="2"/>
      <c r="GH77" s="2"/>
      <c r="GI77" s="11">
        <v>7800.99</v>
      </c>
      <c r="GJ77" s="12">
        <f t="shared" si="59"/>
        <v>274.17000000000007</v>
      </c>
      <c r="GK77" s="13">
        <f t="shared" si="60"/>
        <v>-14.174866271127305</v>
      </c>
      <c r="GL77" s="14">
        <f t="shared" si="61"/>
        <v>259.99513372887276</v>
      </c>
      <c r="GM77" s="5">
        <f t="shared" si="62"/>
        <v>792.98515787306189</v>
      </c>
      <c r="GN77" s="2">
        <f t="shared" si="63"/>
        <v>-129.82651743435156</v>
      </c>
      <c r="GO77" s="7">
        <f t="shared" si="64"/>
        <v>663.15864043871034</v>
      </c>
      <c r="GP77" s="15">
        <f t="shared" si="65"/>
        <v>495.32668384892679</v>
      </c>
      <c r="GQ77" s="16">
        <v>2</v>
      </c>
      <c r="GR77" s="2" t="s">
        <v>30</v>
      </c>
      <c r="GS77" s="16">
        <v>26</v>
      </c>
      <c r="GT77" s="2" t="s">
        <v>92</v>
      </c>
      <c r="GU77" s="2" t="s">
        <v>90</v>
      </c>
      <c r="GV77" s="3">
        <v>44104</v>
      </c>
      <c r="GW77" s="2">
        <v>5931.04</v>
      </c>
      <c r="GX77" s="2">
        <v>2000</v>
      </c>
      <c r="GY77" s="2">
        <v>43.949999999999996</v>
      </c>
      <c r="GZ77" s="2">
        <v>2041.1099999999997</v>
      </c>
      <c r="HA77" s="2"/>
      <c r="HB77" s="2"/>
      <c r="HC77" s="11">
        <v>8016.0999999999995</v>
      </c>
      <c r="HD77" s="12">
        <f t="shared" si="66"/>
        <v>215.10999999999967</v>
      </c>
      <c r="HE77" s="13">
        <f t="shared" si="67"/>
        <v>80.082987605568135</v>
      </c>
      <c r="HF77" s="14">
        <f t="shared" si="68"/>
        <v>295.19298760556779</v>
      </c>
      <c r="HG77" s="5">
        <f t="shared" si="69"/>
        <v>900.33861219698167</v>
      </c>
      <c r="HH77" s="2">
        <f t="shared" si="70"/>
        <v>-191.89594145664722</v>
      </c>
      <c r="HI77" s="7">
        <f t="shared" si="71"/>
        <v>708.44267074033451</v>
      </c>
      <c r="HJ77" s="32">
        <f t="shared" si="72"/>
        <v>-796.23064541073882</v>
      </c>
      <c r="HK77" s="16">
        <v>2</v>
      </c>
      <c r="HL77" s="2" t="s">
        <v>30</v>
      </c>
    </row>
    <row r="78" spans="17:220" ht="20.100000000000001" customHeight="1" x14ac:dyDescent="0.2">
      <c r="Q78" s="6">
        <v>28</v>
      </c>
      <c r="R78" s="2" t="s">
        <v>61</v>
      </c>
      <c r="S78" s="2" t="s">
        <v>83</v>
      </c>
      <c r="T78" s="3">
        <v>43830</v>
      </c>
      <c r="U78" s="35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2">
        <v>35.719615874244781</v>
      </c>
      <c r="AI78" s="16">
        <v>2</v>
      </c>
      <c r="AJ78" s="2" t="s">
        <v>30</v>
      </c>
      <c r="AK78" s="57">
        <v>28</v>
      </c>
      <c r="AL78" s="34" t="s">
        <v>61</v>
      </c>
      <c r="AM78" s="8" t="s">
        <v>83</v>
      </c>
      <c r="AN78" s="41">
        <v>43861</v>
      </c>
      <c r="AO78" s="35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10"/>
        <v>1360.43</v>
      </c>
      <c r="AV78" s="59">
        <f t="shared" si="11"/>
        <v>0</v>
      </c>
      <c r="AW78" s="13">
        <f t="shared" si="12"/>
        <v>0</v>
      </c>
      <c r="AX78" s="9">
        <f t="shared" si="13"/>
        <v>0</v>
      </c>
      <c r="AY78" s="5">
        <f t="shared" si="14"/>
        <v>0</v>
      </c>
      <c r="AZ78" s="8">
        <f t="shared" si="15"/>
        <v>0</v>
      </c>
      <c r="BA78" s="7">
        <f t="shared" si="16"/>
        <v>0</v>
      </c>
      <c r="BB78" s="32">
        <f t="shared" si="17"/>
        <v>35.719615874244781</v>
      </c>
      <c r="BC78" s="16">
        <v>2</v>
      </c>
      <c r="BD78" s="2" t="s">
        <v>30</v>
      </c>
      <c r="BE78" s="68">
        <v>28</v>
      </c>
      <c r="BF78" s="2" t="s">
        <v>61</v>
      </c>
      <c r="BG78" s="2" t="s">
        <v>83</v>
      </c>
      <c r="BH78" s="3">
        <v>43890</v>
      </c>
      <c r="BI78" s="35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18"/>
        <v>0</v>
      </c>
      <c r="BQ78" s="13">
        <f t="shared" si="19"/>
        <v>0</v>
      </c>
      <c r="BR78" s="9">
        <f t="shared" si="20"/>
        <v>0</v>
      </c>
      <c r="BS78" s="5">
        <f t="shared" si="21"/>
        <v>0</v>
      </c>
      <c r="BT78" s="2">
        <f t="shared" si="22"/>
        <v>0</v>
      </c>
      <c r="BU78" s="7">
        <f t="shared" si="23"/>
        <v>0</v>
      </c>
      <c r="BV78" s="15">
        <f t="shared" si="24"/>
        <v>35.719615874244781</v>
      </c>
      <c r="BW78" s="16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5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25"/>
        <v>1360.43</v>
      </c>
      <c r="CJ78" s="11">
        <f t="shared" si="25"/>
        <v>0</v>
      </c>
      <c r="CK78" s="11">
        <f t="shared" si="25"/>
        <v>0</v>
      </c>
      <c r="CL78" s="11">
        <f t="shared" si="26"/>
        <v>0</v>
      </c>
      <c r="CM78" s="5">
        <f t="shared" si="27"/>
        <v>0</v>
      </c>
      <c r="CN78" s="8">
        <f t="shared" si="28"/>
        <v>0</v>
      </c>
      <c r="CO78" s="10">
        <f t="shared" si="29"/>
        <v>0</v>
      </c>
      <c r="CP78" s="81">
        <f t="shared" si="30"/>
        <v>35.719615874244781</v>
      </c>
      <c r="CQ78" s="16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5"/>
      <c r="DA78" s="88">
        <v>372.97</v>
      </c>
      <c r="DB78" s="2"/>
      <c r="DC78" s="2"/>
      <c r="DD78" s="2">
        <v>1001.32</v>
      </c>
      <c r="DE78" s="2">
        <v>86.73</v>
      </c>
      <c r="DF78" s="80">
        <f t="shared" si="31"/>
        <v>1374.29</v>
      </c>
      <c r="DG78" s="12">
        <f t="shared" si="32"/>
        <v>13.8599999999999</v>
      </c>
      <c r="DH78" s="13">
        <f t="shared" si="33"/>
        <v>1.3625603956628998</v>
      </c>
      <c r="DI78" s="9">
        <f t="shared" si="34"/>
        <v>15.2225603956628</v>
      </c>
      <c r="DJ78" s="8">
        <f t="shared" si="35"/>
        <v>44.145425147422117</v>
      </c>
      <c r="DK78" s="5">
        <f t="shared" si="36"/>
        <v>44.145425147422117</v>
      </c>
      <c r="DL78" s="2">
        <f t="shared" si="37"/>
        <v>-5.4755549743199081</v>
      </c>
      <c r="DM78" s="7">
        <f t="shared" si="8"/>
        <v>38.669870173102211</v>
      </c>
      <c r="DN78" s="89">
        <f t="shared" si="9"/>
        <v>74.389486047346992</v>
      </c>
      <c r="DO78" s="82">
        <v>2</v>
      </c>
      <c r="DP78" s="83" t="s">
        <v>30</v>
      </c>
      <c r="DQ78" s="39">
        <v>28</v>
      </c>
      <c r="DR78" s="8" t="s">
        <v>61</v>
      </c>
      <c r="DS78" s="8" t="s">
        <v>83</v>
      </c>
      <c r="DT78" s="41">
        <v>43982</v>
      </c>
      <c r="DU78" s="10"/>
      <c r="DV78" s="8">
        <v>480.18</v>
      </c>
      <c r="DW78" s="8"/>
      <c r="DX78" s="8"/>
      <c r="DY78" s="2">
        <v>1001.32</v>
      </c>
      <c r="DZ78" s="2">
        <v>86.73</v>
      </c>
      <c r="EA78" s="11">
        <v>1481.5</v>
      </c>
      <c r="EB78" s="12">
        <f t="shared" si="38"/>
        <v>107.21000000000004</v>
      </c>
      <c r="EC78" s="13">
        <f t="shared" si="39"/>
        <v>13.581323440147104</v>
      </c>
      <c r="ED78" s="9">
        <f t="shared" si="40"/>
        <v>120.79132344014714</v>
      </c>
      <c r="EE78" s="5">
        <f t="shared" si="41"/>
        <v>350.29483797642666</v>
      </c>
      <c r="EF78" s="2">
        <f t="shared" si="42"/>
        <v>-54.310798801776144</v>
      </c>
      <c r="EG78" s="7">
        <f t="shared" si="43"/>
        <v>295.98403917465055</v>
      </c>
      <c r="EH78" s="89">
        <f t="shared" si="44"/>
        <v>370.37352522199751</v>
      </c>
      <c r="EI78" s="82">
        <v>2</v>
      </c>
      <c r="EJ78" s="8" t="s">
        <v>30</v>
      </c>
      <c r="EK78" s="6">
        <v>28</v>
      </c>
      <c r="EL78" s="2" t="s">
        <v>61</v>
      </c>
      <c r="EM78" s="2" t="s">
        <v>83</v>
      </c>
      <c r="EN78" s="3">
        <v>44013</v>
      </c>
      <c r="EO78" s="10"/>
      <c r="EP78" s="2">
        <v>546.41999999999996</v>
      </c>
      <c r="EQ78" s="2"/>
      <c r="ER78" s="2"/>
      <c r="ES78" s="2">
        <v>1001.32</v>
      </c>
      <c r="ET78" s="2">
        <v>86.73</v>
      </c>
      <c r="EU78" s="11">
        <v>1547.74</v>
      </c>
      <c r="EV78" s="12">
        <f t="shared" si="45"/>
        <v>66.240000000000009</v>
      </c>
      <c r="EW78" s="13">
        <f t="shared" si="46"/>
        <v>4.3597294008626726</v>
      </c>
      <c r="EX78" s="9">
        <f t="shared" si="47"/>
        <v>70.599729400862685</v>
      </c>
      <c r="EY78" s="5">
        <f t="shared" si="48"/>
        <v>204.73921526250177</v>
      </c>
      <c r="EZ78" s="2">
        <f t="shared" si="49"/>
        <v>-35.270448146514312</v>
      </c>
      <c r="FA78" s="7">
        <f t="shared" si="50"/>
        <v>169.46876711598748</v>
      </c>
      <c r="FB78" s="32">
        <f t="shared" si="51"/>
        <v>539.84229233798487</v>
      </c>
      <c r="FC78" s="16">
        <v>2</v>
      </c>
      <c r="FD78" s="2" t="s">
        <v>30</v>
      </c>
      <c r="FE78" s="6">
        <v>28</v>
      </c>
      <c r="FF78" s="2" t="s">
        <v>61</v>
      </c>
      <c r="FG78" s="2" t="s">
        <v>83</v>
      </c>
      <c r="FH78" s="3">
        <v>44013</v>
      </c>
      <c r="FI78" s="10">
        <v>1000</v>
      </c>
      <c r="FJ78" s="2">
        <v>578.03</v>
      </c>
      <c r="FK78" s="2"/>
      <c r="FL78" s="2"/>
      <c r="FM78" s="2">
        <v>1001.32</v>
      </c>
      <c r="FN78" s="2">
        <v>86.73</v>
      </c>
      <c r="FO78" s="11">
        <v>1579.35</v>
      </c>
      <c r="FP78" s="12">
        <f t="shared" si="52"/>
        <v>31.6099999999999</v>
      </c>
      <c r="FQ78" s="13">
        <f t="shared" si="53"/>
        <v>3.8064332461165686</v>
      </c>
      <c r="FR78" s="14">
        <f t="shared" si="54"/>
        <v>35.416433246116469</v>
      </c>
      <c r="FS78" s="5">
        <f t="shared" si="55"/>
        <v>108.02012140065523</v>
      </c>
      <c r="FT78" s="2">
        <f t="shared" si="56"/>
        <v>-19.765494730737057</v>
      </c>
      <c r="FU78" s="7">
        <f t="shared" si="57"/>
        <v>88.254626669918167</v>
      </c>
      <c r="FV78" s="32">
        <f t="shared" si="58"/>
        <v>-371.90308099209699</v>
      </c>
      <c r="FW78" s="16">
        <v>2</v>
      </c>
      <c r="FX78" s="2" t="s">
        <v>30</v>
      </c>
      <c r="FY78" s="6">
        <v>28</v>
      </c>
      <c r="FZ78" s="2" t="s">
        <v>61</v>
      </c>
      <c r="GA78" s="2" t="s">
        <v>83</v>
      </c>
      <c r="GB78" s="3">
        <v>44081</v>
      </c>
      <c r="GC78" s="10"/>
      <c r="GD78" s="2">
        <v>649.86</v>
      </c>
      <c r="GE78" s="2"/>
      <c r="GF78" s="2"/>
      <c r="GG78" s="2">
        <v>1001.32</v>
      </c>
      <c r="GH78" s="2">
        <v>86.73</v>
      </c>
      <c r="GI78" s="11">
        <v>1651.18</v>
      </c>
      <c r="GJ78" s="12">
        <f t="shared" si="59"/>
        <v>71.830000000000155</v>
      </c>
      <c r="GK78" s="13">
        <f t="shared" si="60"/>
        <v>-3.7136836424666311</v>
      </c>
      <c r="GL78" s="14">
        <f t="shared" si="61"/>
        <v>68.11631635753352</v>
      </c>
      <c r="GM78" s="5">
        <f t="shared" si="62"/>
        <v>207.75476489047722</v>
      </c>
      <c r="GN78" s="2">
        <f t="shared" si="63"/>
        <v>-34.013344812742055</v>
      </c>
      <c r="GO78" s="7">
        <f t="shared" si="64"/>
        <v>173.74142007773517</v>
      </c>
      <c r="GP78" s="15">
        <f t="shared" si="65"/>
        <v>-198.16166091436182</v>
      </c>
      <c r="GQ78" s="16">
        <v>2</v>
      </c>
      <c r="GR78" s="2" t="s">
        <v>30</v>
      </c>
      <c r="GS78" s="16">
        <v>27</v>
      </c>
      <c r="GT78" s="2" t="s">
        <v>61</v>
      </c>
      <c r="GU78" s="2" t="s">
        <v>83</v>
      </c>
      <c r="GV78" s="3">
        <v>44104</v>
      </c>
      <c r="GW78" s="2">
        <v>692.72</v>
      </c>
      <c r="GX78" s="2"/>
      <c r="GY78" s="2"/>
      <c r="GZ78" s="2"/>
      <c r="HA78" s="2">
        <v>1001.32</v>
      </c>
      <c r="HB78" s="2">
        <v>86.73</v>
      </c>
      <c r="HC78" s="11">
        <v>1694.04</v>
      </c>
      <c r="HD78" s="12">
        <f t="shared" si="66"/>
        <v>42.8599999999999</v>
      </c>
      <c r="HE78" s="13">
        <f t="shared" si="67"/>
        <v>15.956286777809714</v>
      </c>
      <c r="HF78" s="14">
        <f t="shared" si="68"/>
        <v>58.816286777809616</v>
      </c>
      <c r="HG78" s="5">
        <f t="shared" si="69"/>
        <v>179.38967467231933</v>
      </c>
      <c r="HH78" s="2">
        <f t="shared" si="70"/>
        <v>-38.234670869935819</v>
      </c>
      <c r="HI78" s="7">
        <f t="shared" si="71"/>
        <v>141.1550038023835</v>
      </c>
      <c r="HJ78" s="32">
        <f t="shared" si="72"/>
        <v>-57.006657111978313</v>
      </c>
      <c r="HK78" s="16">
        <v>2</v>
      </c>
      <c r="HL78" s="2" t="s">
        <v>30</v>
      </c>
    </row>
    <row r="79" spans="17:220" ht="20.100000000000001" customHeight="1" x14ac:dyDescent="0.2">
      <c r="Q79" s="6">
        <v>29</v>
      </c>
      <c r="R79" s="2" t="s">
        <v>62</v>
      </c>
      <c r="S79" s="2" t="s">
        <v>84</v>
      </c>
      <c r="T79" s="3">
        <v>43830</v>
      </c>
      <c r="U79" s="35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2">
        <v>202.2467936057206</v>
      </c>
      <c r="AI79" s="16">
        <v>2</v>
      </c>
      <c r="AJ79" s="2" t="s">
        <v>30</v>
      </c>
      <c r="AK79" s="57">
        <v>29</v>
      </c>
      <c r="AL79" s="34" t="s">
        <v>62</v>
      </c>
      <c r="AM79" s="8" t="s">
        <v>84</v>
      </c>
      <c r="AN79" s="41">
        <v>43861</v>
      </c>
      <c r="AO79" s="35"/>
      <c r="AP79" s="8">
        <v>284.62</v>
      </c>
      <c r="AQ79" s="8"/>
      <c r="AR79" s="8"/>
      <c r="AS79" s="8">
        <v>705.21</v>
      </c>
      <c r="AT79" s="8"/>
      <c r="AU79" s="11">
        <f t="shared" si="10"/>
        <v>989.83</v>
      </c>
      <c r="AV79" s="59">
        <f t="shared" si="11"/>
        <v>0</v>
      </c>
      <c r="AW79" s="13">
        <f t="shared" si="12"/>
        <v>0</v>
      </c>
      <c r="AX79" s="9">
        <f t="shared" si="13"/>
        <v>0</v>
      </c>
      <c r="AY79" s="5">
        <f t="shared" si="14"/>
        <v>0</v>
      </c>
      <c r="AZ79" s="8">
        <f t="shared" si="15"/>
        <v>0</v>
      </c>
      <c r="BA79" s="7">
        <f t="shared" si="16"/>
        <v>0</v>
      </c>
      <c r="BB79" s="32">
        <f t="shared" si="17"/>
        <v>202.2467936057206</v>
      </c>
      <c r="BC79" s="16">
        <v>2</v>
      </c>
      <c r="BD79" s="2" t="s">
        <v>30</v>
      </c>
      <c r="BE79" s="68">
        <v>29</v>
      </c>
      <c r="BF79" s="2" t="s">
        <v>62</v>
      </c>
      <c r="BG79" s="2" t="s">
        <v>84</v>
      </c>
      <c r="BH79" s="3">
        <v>43890</v>
      </c>
      <c r="BI79" s="35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18"/>
        <v>0</v>
      </c>
      <c r="BQ79" s="13">
        <f t="shared" si="19"/>
        <v>0</v>
      </c>
      <c r="BR79" s="9">
        <f t="shared" si="20"/>
        <v>0</v>
      </c>
      <c r="BS79" s="5">
        <f t="shared" si="21"/>
        <v>0</v>
      </c>
      <c r="BT79" s="2">
        <f t="shared" si="22"/>
        <v>0</v>
      </c>
      <c r="BU79" s="7">
        <f t="shared" si="23"/>
        <v>0</v>
      </c>
      <c r="BV79" s="15">
        <f t="shared" si="24"/>
        <v>202.2467936057206</v>
      </c>
      <c r="BW79" s="16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5"/>
      <c r="CD79" s="2">
        <v>284.62</v>
      </c>
      <c r="CE79" s="2"/>
      <c r="CF79" s="2"/>
      <c r="CG79" s="2">
        <v>705.21</v>
      </c>
      <c r="CH79" s="2"/>
      <c r="CI79" s="11">
        <f t="shared" si="25"/>
        <v>989.83</v>
      </c>
      <c r="CJ79" s="11">
        <f t="shared" si="25"/>
        <v>0</v>
      </c>
      <c r="CK79" s="11">
        <f t="shared" si="25"/>
        <v>0</v>
      </c>
      <c r="CL79" s="11">
        <f t="shared" si="26"/>
        <v>0</v>
      </c>
      <c r="CM79" s="5">
        <f t="shared" si="27"/>
        <v>0</v>
      </c>
      <c r="CN79" s="8">
        <f t="shared" si="28"/>
        <v>0</v>
      </c>
      <c r="CO79" s="10">
        <f t="shared" si="29"/>
        <v>0</v>
      </c>
      <c r="CP79" s="81">
        <f t="shared" si="30"/>
        <v>202.2467936057206</v>
      </c>
      <c r="CQ79" s="16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5"/>
      <c r="DA79" s="88">
        <v>297.34000000000003</v>
      </c>
      <c r="DB79" s="2"/>
      <c r="DC79" s="2"/>
      <c r="DD79" s="2">
        <v>705.21</v>
      </c>
      <c r="DE79" s="2"/>
      <c r="DF79" s="80">
        <f t="shared" si="31"/>
        <v>1002.5500000000001</v>
      </c>
      <c r="DG79" s="12">
        <f t="shared" si="32"/>
        <v>12.720000000000027</v>
      </c>
      <c r="DH79" s="13">
        <f t="shared" si="33"/>
        <v>1.2504883284871753</v>
      </c>
      <c r="DI79" s="9">
        <f t="shared" si="34"/>
        <v>13.970488328487203</v>
      </c>
      <c r="DJ79" s="8">
        <f t="shared" si="35"/>
        <v>40.514416152612888</v>
      </c>
      <c r="DK79" s="5">
        <f t="shared" si="36"/>
        <v>40.514416152612888</v>
      </c>
      <c r="DL79" s="2">
        <f t="shared" si="37"/>
        <v>-5.0251846517568461</v>
      </c>
      <c r="DM79" s="7">
        <f t="shared" si="8"/>
        <v>35.489231500856043</v>
      </c>
      <c r="DN79" s="89">
        <f t="shared" si="9"/>
        <v>237.73602510657665</v>
      </c>
      <c r="DO79" s="82">
        <v>2</v>
      </c>
      <c r="DP79" s="8" t="s">
        <v>30</v>
      </c>
      <c r="DQ79" s="39">
        <v>29</v>
      </c>
      <c r="DR79" s="8" t="s">
        <v>62</v>
      </c>
      <c r="DS79" s="8" t="s">
        <v>84</v>
      </c>
      <c r="DT79" s="41">
        <v>43982</v>
      </c>
      <c r="DU79" s="10"/>
      <c r="DV79" s="8">
        <v>353.81</v>
      </c>
      <c r="DW79" s="8"/>
      <c r="DX79" s="8"/>
      <c r="DY79" s="2">
        <v>705.21</v>
      </c>
      <c r="DZ79" s="2"/>
      <c r="EA79" s="11">
        <v>1059.02</v>
      </c>
      <c r="EB79" s="12">
        <f t="shared" si="38"/>
        <v>56.469999999999914</v>
      </c>
      <c r="EC79" s="13">
        <f t="shared" si="39"/>
        <v>7.1535988682502145</v>
      </c>
      <c r="ED79" s="9">
        <f t="shared" si="40"/>
        <v>63.623598868250127</v>
      </c>
      <c r="EE79" s="5">
        <f t="shared" si="41"/>
        <v>184.50843671792538</v>
      </c>
      <c r="EF79" s="2">
        <f t="shared" si="42"/>
        <v>-28.606760641136962</v>
      </c>
      <c r="EG79" s="7">
        <f t="shared" si="43"/>
        <v>155.90167607678842</v>
      </c>
      <c r="EH79" s="89">
        <f t="shared" si="44"/>
        <v>393.63770118336504</v>
      </c>
      <c r="EI79" s="82">
        <v>2</v>
      </c>
      <c r="EJ79" s="8" t="s">
        <v>30</v>
      </c>
      <c r="EK79" s="6">
        <v>29</v>
      </c>
      <c r="EL79" s="2" t="s">
        <v>62</v>
      </c>
      <c r="EM79" s="2" t="s">
        <v>84</v>
      </c>
      <c r="EN79" s="3">
        <v>44013</v>
      </c>
      <c r="EO79" s="10"/>
      <c r="EP79" s="2">
        <v>432.04</v>
      </c>
      <c r="EQ79" s="2"/>
      <c r="ER79" s="2"/>
      <c r="ES79" s="2">
        <v>705.21</v>
      </c>
      <c r="ET79" s="2"/>
      <c r="EU79" s="11">
        <v>1137.25</v>
      </c>
      <c r="EV79" s="12">
        <f t="shared" si="45"/>
        <v>78.230000000000018</v>
      </c>
      <c r="EW79" s="13">
        <f t="shared" si="46"/>
        <v>5.1488772800345242</v>
      </c>
      <c r="EX79" s="9">
        <f t="shared" si="47"/>
        <v>83.378877280034544</v>
      </c>
      <c r="EY79" s="5">
        <f t="shared" si="48"/>
        <v>241.79874411210017</v>
      </c>
      <c r="EZ79" s="2">
        <f t="shared" si="49"/>
        <v>-41.654697441150589</v>
      </c>
      <c r="FA79" s="7">
        <f t="shared" si="50"/>
        <v>200.14404667094959</v>
      </c>
      <c r="FB79" s="32">
        <f t="shared" si="51"/>
        <v>593.78174785431463</v>
      </c>
      <c r="FC79" s="16">
        <v>2</v>
      </c>
      <c r="FD79" s="2" t="s">
        <v>30</v>
      </c>
      <c r="FE79" s="6">
        <v>29</v>
      </c>
      <c r="FF79" s="2" t="s">
        <v>62</v>
      </c>
      <c r="FG79" s="2" t="s">
        <v>84</v>
      </c>
      <c r="FH79" s="3">
        <v>44013</v>
      </c>
      <c r="FI79" s="10">
        <v>1000</v>
      </c>
      <c r="FJ79" s="2">
        <v>519.73</v>
      </c>
      <c r="FK79" s="2"/>
      <c r="FL79" s="2"/>
      <c r="FM79" s="2">
        <v>705.21</v>
      </c>
      <c r="FN79" s="2"/>
      <c r="FO79" s="11">
        <v>1224.94</v>
      </c>
      <c r="FP79" s="12">
        <f t="shared" si="52"/>
        <v>87.690000000000055</v>
      </c>
      <c r="FQ79" s="13">
        <f t="shared" si="53"/>
        <v>10.559510640682163</v>
      </c>
      <c r="FR79" s="14">
        <f t="shared" si="54"/>
        <v>98.249510640682217</v>
      </c>
      <c r="FS79" s="5">
        <f t="shared" si="55"/>
        <v>299.66100745408073</v>
      </c>
      <c r="FT79" s="2">
        <f t="shared" si="56"/>
        <v>-54.831896011968958</v>
      </c>
      <c r="FU79" s="7">
        <f t="shared" si="57"/>
        <v>244.82911144211178</v>
      </c>
      <c r="FV79" s="32">
        <f t="shared" si="58"/>
        <v>-161.38914070357359</v>
      </c>
      <c r="FW79" s="16">
        <v>2</v>
      </c>
      <c r="FX79" s="2" t="s">
        <v>30</v>
      </c>
      <c r="FY79" s="6">
        <v>29</v>
      </c>
      <c r="FZ79" s="2" t="s">
        <v>62</v>
      </c>
      <c r="GA79" s="2" t="s">
        <v>84</v>
      </c>
      <c r="GB79" s="3">
        <v>44081</v>
      </c>
      <c r="GC79" s="10"/>
      <c r="GD79" s="2">
        <v>653.61</v>
      </c>
      <c r="GE79" s="2"/>
      <c r="GF79" s="2"/>
      <c r="GG79" s="2">
        <v>705.21</v>
      </c>
      <c r="GH79" s="2"/>
      <c r="GI79" s="11">
        <v>1358.8200000000002</v>
      </c>
      <c r="GJ79" s="12">
        <f t="shared" si="59"/>
        <v>133.88000000000011</v>
      </c>
      <c r="GK79" s="13">
        <f t="shared" si="60"/>
        <v>-6.9217313943120127</v>
      </c>
      <c r="GL79" s="14">
        <f t="shared" si="61"/>
        <v>126.95826860568809</v>
      </c>
      <c r="GM79" s="5">
        <f t="shared" si="62"/>
        <v>387.22271924734866</v>
      </c>
      <c r="GN79" s="2">
        <f t="shared" si="63"/>
        <v>-63.395609126129763</v>
      </c>
      <c r="GO79" s="7">
        <f t="shared" si="64"/>
        <v>323.82711012121888</v>
      </c>
      <c r="GP79" s="15">
        <f t="shared" si="65"/>
        <v>162.43796941764529</v>
      </c>
      <c r="GQ79" s="16">
        <v>2</v>
      </c>
      <c r="GR79" s="2" t="s">
        <v>30</v>
      </c>
      <c r="GS79" s="16">
        <v>28</v>
      </c>
      <c r="GT79" s="2" t="s">
        <v>62</v>
      </c>
      <c r="GU79" s="2" t="s">
        <v>84</v>
      </c>
      <c r="GV79" s="3">
        <v>44104</v>
      </c>
      <c r="GW79" s="2">
        <v>694.59</v>
      </c>
      <c r="GX79" s="2"/>
      <c r="GY79" s="2"/>
      <c r="GZ79" s="2"/>
      <c r="HA79" s="2">
        <v>705.21</v>
      </c>
      <c r="HB79" s="2"/>
      <c r="HC79" s="11">
        <v>1399.8000000000002</v>
      </c>
      <c r="HD79" s="12">
        <f t="shared" si="66"/>
        <v>40.980000000000018</v>
      </c>
      <c r="HE79" s="13">
        <f t="shared" si="67"/>
        <v>15.25638432465338</v>
      </c>
      <c r="HF79" s="14">
        <f t="shared" si="68"/>
        <v>56.2363843246534</v>
      </c>
      <c r="HG79" s="5">
        <f t="shared" si="69"/>
        <v>171.52097219019285</v>
      </c>
      <c r="HH79" s="2">
        <f t="shared" si="70"/>
        <v>-36.557555115491695</v>
      </c>
      <c r="HI79" s="7">
        <f t="shared" si="71"/>
        <v>134.96341707470117</v>
      </c>
      <c r="HJ79" s="32">
        <f t="shared" si="72"/>
        <v>297.40138649234643</v>
      </c>
      <c r="HK79" s="16">
        <v>2</v>
      </c>
      <c r="HL79" s="2" t="s">
        <v>30</v>
      </c>
    </row>
    <row r="80" spans="17:220" ht="20.100000000000001" customHeight="1" x14ac:dyDescent="0.2">
      <c r="Q80" s="6">
        <v>30</v>
      </c>
      <c r="R80" s="2" t="s">
        <v>63</v>
      </c>
      <c r="S80" s="2" t="s">
        <v>80</v>
      </c>
      <c r="T80" s="3">
        <v>43830</v>
      </c>
      <c r="U80" s="35"/>
      <c r="V80" s="2">
        <v>747.27</v>
      </c>
      <c r="W80" s="2"/>
      <c r="X80" s="2">
        <v>0</v>
      </c>
      <c r="Y80" s="2">
        <v>697.24</v>
      </c>
      <c r="Z80" s="2">
        <v>76.959999999999994</v>
      </c>
      <c r="AA80" s="11">
        <v>1444.51</v>
      </c>
      <c r="AB80" s="12">
        <v>9.9999999999909051E-3</v>
      </c>
      <c r="AC80" s="13">
        <v>1.1999999999989094E-3</v>
      </c>
      <c r="AD80" s="9">
        <v>1.1199999999989815E-2</v>
      </c>
      <c r="AE80" s="5">
        <v>3.2479999999970463E-2</v>
      </c>
      <c r="AF80" s="2">
        <v>-3.3039323506732182E-3</v>
      </c>
      <c r="AG80" s="7">
        <v>2.9176067649297244E-2</v>
      </c>
      <c r="AH80" s="32">
        <v>-192.24006314920589</v>
      </c>
      <c r="AI80" s="16">
        <v>2</v>
      </c>
      <c r="AJ80" s="2" t="s">
        <v>30</v>
      </c>
      <c r="AK80" s="55">
        <v>30</v>
      </c>
      <c r="AL80" s="56" t="s">
        <v>63</v>
      </c>
      <c r="AM80" s="2" t="s">
        <v>80</v>
      </c>
      <c r="AN80" s="3">
        <v>43861</v>
      </c>
      <c r="AO80" s="35"/>
      <c r="AP80" s="8">
        <v>747.28</v>
      </c>
      <c r="AQ80" s="8"/>
      <c r="AR80" s="2">
        <v>0</v>
      </c>
      <c r="AS80" s="2">
        <v>697.24</v>
      </c>
      <c r="AT80" s="2">
        <v>76.959999999999994</v>
      </c>
      <c r="AU80" s="11">
        <f t="shared" si="10"/>
        <v>1444.52</v>
      </c>
      <c r="AV80" s="59">
        <f t="shared" si="11"/>
        <v>9.9999999999909051E-3</v>
      </c>
      <c r="AW80" s="13">
        <f t="shared" si="12"/>
        <v>1.1999999999989092E-3</v>
      </c>
      <c r="AX80" s="9">
        <f t="shared" si="13"/>
        <v>1.1199999999989814E-2</v>
      </c>
      <c r="AY80" s="5">
        <f t="shared" si="14"/>
        <v>3.2479999999970456E-2</v>
      </c>
      <c r="AZ80" s="8">
        <f t="shared" si="15"/>
        <v>-3.4660191368164461E-3</v>
      </c>
      <c r="BA80" s="7">
        <f t="shared" si="16"/>
        <v>2.9013980863154008E-2</v>
      </c>
      <c r="BB80" s="32">
        <f t="shared" si="17"/>
        <v>-192.21104916834275</v>
      </c>
      <c r="BC80" s="16">
        <v>2</v>
      </c>
      <c r="BD80" s="2" t="s">
        <v>30</v>
      </c>
      <c r="BE80" s="68">
        <v>30</v>
      </c>
      <c r="BF80" s="2" t="s">
        <v>63</v>
      </c>
      <c r="BG80" s="2" t="s">
        <v>80</v>
      </c>
      <c r="BH80" s="3">
        <v>43890</v>
      </c>
      <c r="BI80" s="35"/>
      <c r="BJ80" s="2">
        <v>747.34</v>
      </c>
      <c r="BK80" s="2"/>
      <c r="BL80" s="2">
        <v>0</v>
      </c>
      <c r="BM80" s="2">
        <v>697.24</v>
      </c>
      <c r="BN80" s="2">
        <v>76.959999999999994</v>
      </c>
      <c r="BO80" s="11">
        <v>1444.58</v>
      </c>
      <c r="BP80" s="12">
        <f t="shared" si="18"/>
        <v>5.999999999994543E-2</v>
      </c>
      <c r="BQ80" s="13">
        <f t="shared" si="19"/>
        <v>1.5100282718775598E-2</v>
      </c>
      <c r="BR80" s="9">
        <f t="shared" si="20"/>
        <v>7.5100282718721031E-2</v>
      </c>
      <c r="BS80" s="5">
        <f t="shared" si="21"/>
        <v>0.217790819884291</v>
      </c>
      <c r="BT80" s="2">
        <f t="shared" si="22"/>
        <v>-2.1439342614225358E-2</v>
      </c>
      <c r="BU80" s="7">
        <f t="shared" si="23"/>
        <v>0.19635147727006563</v>
      </c>
      <c r="BV80" s="15">
        <f t="shared" si="24"/>
        <v>-192.01469769107268</v>
      </c>
      <c r="BW80" s="16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5"/>
      <c r="CD80" s="2">
        <v>747.34</v>
      </c>
      <c r="CE80" s="2"/>
      <c r="CF80" s="2">
        <v>0</v>
      </c>
      <c r="CG80" s="2">
        <v>697.24</v>
      </c>
      <c r="CH80" s="2">
        <v>76.959999999999994</v>
      </c>
      <c r="CI80" s="11">
        <f t="shared" si="25"/>
        <v>1444.58</v>
      </c>
      <c r="CJ80" s="11">
        <f t="shared" si="25"/>
        <v>5.999999999994543E-2</v>
      </c>
      <c r="CK80" s="11">
        <f t="shared" si="25"/>
        <v>1.5100282718775598E-2</v>
      </c>
      <c r="CL80" s="11">
        <f t="shared" si="26"/>
        <v>7.5100282718721031E-2</v>
      </c>
      <c r="CM80" s="5">
        <f t="shared" si="27"/>
        <v>0.16247886562796313</v>
      </c>
      <c r="CN80" s="8">
        <f t="shared" si="28"/>
        <v>-2.1439342614225362E-2</v>
      </c>
      <c r="CO80" s="10">
        <f t="shared" si="29"/>
        <v>0.14103952301373776</v>
      </c>
      <c r="CP80" s="81">
        <f t="shared" si="30"/>
        <v>-191.87365816805894</v>
      </c>
      <c r="CQ80" s="16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5"/>
      <c r="DA80" s="88">
        <v>752.97</v>
      </c>
      <c r="DB80" s="2"/>
      <c r="DC80" s="2">
        <v>0</v>
      </c>
      <c r="DD80" s="2">
        <v>697.24</v>
      </c>
      <c r="DE80" s="2">
        <v>76.959999999999994</v>
      </c>
      <c r="DF80" s="80">
        <f t="shared" si="31"/>
        <v>1450.21</v>
      </c>
      <c r="DG80" s="12">
        <f t="shared" si="32"/>
        <v>5.6300000000001091</v>
      </c>
      <c r="DH80" s="13">
        <f t="shared" si="33"/>
        <v>0.55347871771878288</v>
      </c>
      <c r="DI80" s="9">
        <f t="shared" si="34"/>
        <v>6.1834787177188923</v>
      </c>
      <c r="DJ80" s="8">
        <f t="shared" si="35"/>
        <v>17.932088281384786</v>
      </c>
      <c r="DK80" s="5">
        <f t="shared" si="36"/>
        <v>17.769609415756822</v>
      </c>
      <c r="DL80" s="2">
        <f t="shared" si="37"/>
        <v>-2.2040443127061131</v>
      </c>
      <c r="DM80" s="7">
        <f t="shared" si="8"/>
        <v>15.565565103050709</v>
      </c>
      <c r="DN80" s="89">
        <f t="shared" si="9"/>
        <v>-176.30809306500822</v>
      </c>
      <c r="DO80" s="82">
        <v>2</v>
      </c>
      <c r="DP80" s="8" t="s">
        <v>30</v>
      </c>
      <c r="DQ80" s="39">
        <v>30</v>
      </c>
      <c r="DR80" s="8" t="s">
        <v>63</v>
      </c>
      <c r="DS80" s="8" t="s">
        <v>80</v>
      </c>
      <c r="DT80" s="41">
        <v>43982</v>
      </c>
      <c r="DU80" s="10"/>
      <c r="DV80" s="8">
        <v>827.99</v>
      </c>
      <c r="DW80" s="8"/>
      <c r="DX80" s="8">
        <v>0</v>
      </c>
      <c r="DY80" s="2">
        <v>697.24</v>
      </c>
      <c r="DZ80" s="2">
        <v>76.959999999999994</v>
      </c>
      <c r="EA80" s="11">
        <v>1525.23</v>
      </c>
      <c r="EB80" s="12">
        <f t="shared" si="38"/>
        <v>75.019999999999982</v>
      </c>
      <c r="EC80" s="13">
        <f t="shared" si="39"/>
        <v>9.5035060580154376</v>
      </c>
      <c r="ED80" s="9">
        <f t="shared" si="40"/>
        <v>84.523506058015414</v>
      </c>
      <c r="EE80" s="5">
        <f t="shared" si="41"/>
        <v>245.1181675682447</v>
      </c>
      <c r="EF80" s="2">
        <f t="shared" si="42"/>
        <v>-38.003881411335179</v>
      </c>
      <c r="EG80" s="7">
        <f t="shared" si="43"/>
        <v>207.11428615690951</v>
      </c>
      <c r="EH80" s="89">
        <f t="shared" si="44"/>
        <v>30.806193091901292</v>
      </c>
      <c r="EI80" s="82">
        <v>2</v>
      </c>
      <c r="EJ80" s="8" t="s">
        <v>30</v>
      </c>
      <c r="EK80" s="6">
        <v>30</v>
      </c>
      <c r="EL80" s="2" t="s">
        <v>63</v>
      </c>
      <c r="EM80" s="2" t="s">
        <v>80</v>
      </c>
      <c r="EN80" s="3">
        <v>44013</v>
      </c>
      <c r="EO80" s="10"/>
      <c r="EP80" s="2">
        <v>909.47</v>
      </c>
      <c r="EQ80" s="2"/>
      <c r="ER80" s="2">
        <v>0</v>
      </c>
      <c r="ES80" s="2">
        <v>697.24</v>
      </c>
      <c r="ET80" s="2">
        <v>76.959999999999994</v>
      </c>
      <c r="EU80" s="11">
        <v>1606.71</v>
      </c>
      <c r="EV80" s="12">
        <f t="shared" si="45"/>
        <v>81.480000000000018</v>
      </c>
      <c r="EW80" s="13">
        <f t="shared" si="46"/>
        <v>5.36278308548144</v>
      </c>
      <c r="EX80" s="9">
        <f t="shared" si="47"/>
        <v>86.842783085481457</v>
      </c>
      <c r="EY80" s="5">
        <f t="shared" si="48"/>
        <v>251.84407094789623</v>
      </c>
      <c r="EZ80" s="2">
        <f t="shared" si="49"/>
        <v>-43.385207049788441</v>
      </c>
      <c r="FA80" s="7">
        <f t="shared" si="50"/>
        <v>208.45886389810778</v>
      </c>
      <c r="FB80" s="32">
        <f t="shared" si="51"/>
        <v>239.2650569900091</v>
      </c>
      <c r="FC80" s="16">
        <v>2</v>
      </c>
      <c r="FD80" s="2" t="s">
        <v>30</v>
      </c>
      <c r="FE80" s="6">
        <v>30</v>
      </c>
      <c r="FF80" s="2" t="s">
        <v>63</v>
      </c>
      <c r="FG80" s="2" t="s">
        <v>80</v>
      </c>
      <c r="FH80" s="3">
        <v>44013</v>
      </c>
      <c r="FI80" s="10"/>
      <c r="FJ80" s="2">
        <v>999.72</v>
      </c>
      <c r="FK80" s="2"/>
      <c r="FL80" s="2">
        <v>0</v>
      </c>
      <c r="FM80" s="2">
        <v>697.24</v>
      </c>
      <c r="FN80" s="2">
        <v>76.959999999999994</v>
      </c>
      <c r="FO80" s="11">
        <v>1696.96</v>
      </c>
      <c r="FP80" s="12">
        <f t="shared" si="52"/>
        <v>90.25</v>
      </c>
      <c r="FQ80" s="13">
        <f t="shared" si="53"/>
        <v>10.867782361974736</v>
      </c>
      <c r="FR80" s="14">
        <f t="shared" si="54"/>
        <v>101.11778236197473</v>
      </c>
      <c r="FS80" s="5">
        <f t="shared" si="55"/>
        <v>308.40923620402293</v>
      </c>
      <c r="FT80" s="2">
        <f t="shared" si="56"/>
        <v>-56.432644715249126</v>
      </c>
      <c r="FU80" s="7">
        <f t="shared" si="57"/>
        <v>251.97659148877381</v>
      </c>
      <c r="FV80" s="32">
        <f t="shared" si="58"/>
        <v>491.24164847878291</v>
      </c>
      <c r="FW80" s="16">
        <v>2</v>
      </c>
      <c r="FX80" s="2" t="s">
        <v>30</v>
      </c>
      <c r="FY80" s="6">
        <v>30</v>
      </c>
      <c r="FZ80" s="2" t="s">
        <v>63</v>
      </c>
      <c r="GA80" s="2" t="s">
        <v>80</v>
      </c>
      <c r="GB80" s="3">
        <v>44081</v>
      </c>
      <c r="GC80" s="10">
        <v>1000</v>
      </c>
      <c r="GD80" s="2">
        <v>1085.6400000000001</v>
      </c>
      <c r="GE80" s="2"/>
      <c r="GF80" s="2">
        <v>0</v>
      </c>
      <c r="GG80" s="2">
        <v>697.24</v>
      </c>
      <c r="GH80" s="2">
        <v>76.959999999999994</v>
      </c>
      <c r="GI80" s="11">
        <v>1782.88</v>
      </c>
      <c r="GJ80" s="12">
        <f t="shared" si="59"/>
        <v>85.920000000000073</v>
      </c>
      <c r="GK80" s="13">
        <f t="shared" si="60"/>
        <v>-4.4421508918381249</v>
      </c>
      <c r="GL80" s="14">
        <f t="shared" si="61"/>
        <v>81.477849108161948</v>
      </c>
      <c r="GM80" s="5">
        <f t="shared" si="62"/>
        <v>248.50743977989393</v>
      </c>
      <c r="GN80" s="2">
        <f t="shared" si="63"/>
        <v>-40.685320705983486</v>
      </c>
      <c r="GO80" s="7">
        <f t="shared" si="64"/>
        <v>207.82211907391044</v>
      </c>
      <c r="GP80" s="15">
        <f t="shared" si="65"/>
        <v>-300.93623244730668</v>
      </c>
      <c r="GQ80" s="16">
        <v>2</v>
      </c>
      <c r="GR80" s="2" t="s">
        <v>30</v>
      </c>
      <c r="GS80" s="16">
        <v>29</v>
      </c>
      <c r="GT80" s="2" t="s">
        <v>63</v>
      </c>
      <c r="GU80" s="2" t="s">
        <v>80</v>
      </c>
      <c r="GV80" s="3">
        <v>44104</v>
      </c>
      <c r="GW80" s="2">
        <v>1112.3800000000001</v>
      </c>
      <c r="GX80" s="2"/>
      <c r="GY80" s="2"/>
      <c r="GZ80" s="2">
        <v>0</v>
      </c>
      <c r="HA80" s="2">
        <v>697.24</v>
      </c>
      <c r="HB80" s="2">
        <v>76.959999999999994</v>
      </c>
      <c r="HC80" s="11">
        <v>1809.6200000000001</v>
      </c>
      <c r="HD80" s="12">
        <f t="shared" si="66"/>
        <v>26.740000000000009</v>
      </c>
      <c r="HE80" s="13">
        <f t="shared" si="67"/>
        <v>9.9549955305327309</v>
      </c>
      <c r="HF80" s="14">
        <f t="shared" si="68"/>
        <v>36.694995530532736</v>
      </c>
      <c r="HG80" s="5">
        <f t="shared" si="69"/>
        <v>111.91973636812484</v>
      </c>
      <c r="HH80" s="2">
        <f t="shared" si="70"/>
        <v>-23.854295358424789</v>
      </c>
      <c r="HI80" s="7">
        <f t="shared" si="71"/>
        <v>88.065441009700052</v>
      </c>
      <c r="HJ80" s="32">
        <f t="shared" si="72"/>
        <v>-212.87079143760661</v>
      </c>
      <c r="HK80" s="16">
        <v>2</v>
      </c>
      <c r="HL80" s="2" t="s">
        <v>30</v>
      </c>
    </row>
    <row r="81" spans="1:220" ht="20.100000000000001" customHeight="1" x14ac:dyDescent="0.2">
      <c r="Q81" s="6"/>
      <c r="R81" s="2"/>
      <c r="S81" s="2"/>
      <c r="T81" s="3"/>
      <c r="U81" s="35"/>
      <c r="V81" s="2"/>
      <c r="W81" s="2"/>
      <c r="X81" s="2"/>
      <c r="Y81" s="2"/>
      <c r="Z81" s="2"/>
      <c r="AA81" s="11"/>
      <c r="AB81" s="12"/>
      <c r="AC81" s="13"/>
      <c r="AD81" s="9"/>
      <c r="AE81" s="5"/>
      <c r="AF81" s="2"/>
      <c r="AG81" s="7"/>
      <c r="AH81" s="32"/>
      <c r="AI81" s="16"/>
      <c r="AJ81" s="2"/>
      <c r="AK81" s="55"/>
      <c r="AL81" s="56"/>
      <c r="AM81" s="2"/>
      <c r="AN81" s="3"/>
      <c r="AO81" s="35"/>
      <c r="AP81" s="8"/>
      <c r="AQ81" s="8"/>
      <c r="AR81" s="2"/>
      <c r="AS81" s="2"/>
      <c r="AT81" s="2"/>
      <c r="AU81" s="11"/>
      <c r="AV81" s="59"/>
      <c r="AW81" s="13"/>
      <c r="AX81" s="9"/>
      <c r="AY81" s="5"/>
      <c r="AZ81" s="8"/>
      <c r="BA81" s="7"/>
      <c r="BB81" s="32"/>
      <c r="BC81" s="16"/>
      <c r="BD81" s="2"/>
      <c r="BE81" s="68"/>
      <c r="BF81" s="2"/>
      <c r="BG81" s="2"/>
      <c r="BH81" s="3"/>
      <c r="BI81" s="35"/>
      <c r="BJ81" s="2"/>
      <c r="BK81" s="2"/>
      <c r="BL81" s="2"/>
      <c r="BM81" s="2"/>
      <c r="BN81" s="2"/>
      <c r="BO81" s="11"/>
      <c r="BP81" s="12"/>
      <c r="BQ81" s="13"/>
      <c r="BR81" s="9"/>
      <c r="BS81" s="5"/>
      <c r="BT81" s="2"/>
      <c r="BU81" s="7"/>
      <c r="BV81" s="15"/>
      <c r="BW81" s="16"/>
      <c r="BX81" s="2"/>
      <c r="BY81" s="6"/>
      <c r="BZ81" s="2"/>
      <c r="CA81" s="2"/>
      <c r="CB81" s="3"/>
      <c r="CC81" s="35"/>
      <c r="CD81" s="2"/>
      <c r="CE81" s="2"/>
      <c r="CF81" s="2"/>
      <c r="CG81" s="2"/>
      <c r="CH81" s="2"/>
      <c r="CI81" s="11"/>
      <c r="CJ81" s="11"/>
      <c r="CK81" s="11"/>
      <c r="CL81" s="11"/>
      <c r="CM81" s="5"/>
      <c r="CN81" s="8"/>
      <c r="CO81" s="10"/>
      <c r="CP81" s="81"/>
      <c r="CQ81" s="16"/>
      <c r="CR81" s="2"/>
      <c r="CV81" s="6"/>
      <c r="CW81" s="2"/>
      <c r="CX81" s="2"/>
      <c r="CY81" s="3"/>
      <c r="CZ81" s="35"/>
      <c r="DA81" s="2"/>
      <c r="DB81" s="2"/>
      <c r="DC81" s="2"/>
      <c r="DD81" s="2"/>
      <c r="DE81" s="2"/>
      <c r="DF81" s="11"/>
      <c r="DG81" s="12"/>
      <c r="DH81" s="13"/>
      <c r="DI81" s="9"/>
      <c r="DJ81" s="8"/>
      <c r="DK81" s="5"/>
      <c r="DL81" s="2"/>
      <c r="DM81" s="7"/>
      <c r="DN81" s="81"/>
      <c r="DO81" s="82"/>
      <c r="DP81" s="8"/>
      <c r="DQ81" s="39"/>
      <c r="DR81" s="8"/>
      <c r="DS81" s="8"/>
      <c r="DT81" s="41"/>
      <c r="DU81" s="10"/>
      <c r="DV81" s="8"/>
      <c r="DW81" s="8"/>
      <c r="DX81" s="8"/>
      <c r="DY81" s="2"/>
      <c r="DZ81" s="2"/>
      <c r="EA81" s="11"/>
      <c r="EB81" s="12"/>
      <c r="EC81" s="13"/>
      <c r="ED81" s="9"/>
      <c r="EE81" s="5"/>
      <c r="EF81" s="2"/>
      <c r="EG81" s="7"/>
      <c r="EH81" s="81"/>
      <c r="EI81" s="82"/>
      <c r="EJ81" s="8"/>
      <c r="EK81" s="6"/>
      <c r="EL81" s="2"/>
      <c r="EM81" s="2"/>
      <c r="EN81" s="3"/>
      <c r="EO81" s="10"/>
      <c r="EP81" s="2"/>
      <c r="EQ81" s="2"/>
      <c r="ER81" s="2"/>
      <c r="ES81" s="2"/>
      <c r="ET81" s="2"/>
      <c r="EU81" s="11"/>
      <c r="EV81" s="12"/>
      <c r="EW81" s="13"/>
      <c r="EX81" s="9"/>
      <c r="EY81" s="5"/>
      <c r="EZ81" s="2"/>
      <c r="FA81" s="7"/>
      <c r="FB81" s="32"/>
      <c r="FC81" s="16"/>
      <c r="FD81" s="2"/>
      <c r="FE81" s="6"/>
      <c r="FF81" s="2"/>
      <c r="FG81" s="2"/>
      <c r="FH81" s="3"/>
      <c r="FI81" s="10"/>
      <c r="FJ81" s="2"/>
      <c r="FK81" s="2"/>
      <c r="FL81" s="2"/>
      <c r="FM81" s="2"/>
      <c r="FN81" s="2"/>
      <c r="FO81" s="11"/>
      <c r="FP81" s="12"/>
      <c r="FQ81" s="13"/>
      <c r="FR81" s="14"/>
      <c r="FS81" s="5"/>
      <c r="FT81" s="2"/>
      <c r="FU81" s="7"/>
      <c r="FV81" s="32"/>
      <c r="FW81" s="16"/>
      <c r="FX81" s="2"/>
      <c r="FY81" s="93">
        <v>31</v>
      </c>
      <c r="FZ81" s="94" t="s">
        <v>169</v>
      </c>
      <c r="GA81" s="94" t="s">
        <v>162</v>
      </c>
      <c r="GB81" s="95">
        <v>44081</v>
      </c>
      <c r="GC81" s="96"/>
      <c r="GD81" s="94">
        <v>2.02</v>
      </c>
      <c r="GE81" s="94"/>
      <c r="GF81" s="94"/>
      <c r="GG81" s="94"/>
      <c r="GH81" s="94"/>
      <c r="GI81" s="97">
        <v>2.02</v>
      </c>
      <c r="GJ81" s="98">
        <f t="shared" si="59"/>
        <v>2.02</v>
      </c>
      <c r="GK81" s="99">
        <f t="shared" si="60"/>
        <v>-0.1044360428481495</v>
      </c>
      <c r="GL81" s="100">
        <f t="shared" si="61"/>
        <v>1.9155639571518506</v>
      </c>
      <c r="GM81" s="101">
        <f t="shared" si="62"/>
        <v>5.8424700693131442</v>
      </c>
      <c r="GN81" s="94">
        <f t="shared" si="63"/>
        <v>-0.95652173913043048</v>
      </c>
      <c r="GO81" s="102">
        <f t="shared" si="64"/>
        <v>4.885948330182714</v>
      </c>
      <c r="GP81" s="103">
        <f t="shared" si="65"/>
        <v>4.885948330182714</v>
      </c>
      <c r="GQ81" s="104">
        <v>1</v>
      </c>
      <c r="GR81" s="2" t="s">
        <v>30</v>
      </c>
      <c r="GS81" s="16">
        <v>30</v>
      </c>
      <c r="GT81" s="2" t="s">
        <v>173</v>
      </c>
      <c r="GU81" s="2" t="s">
        <v>162</v>
      </c>
      <c r="GV81" s="3">
        <v>44104</v>
      </c>
      <c r="GW81" s="2">
        <v>3.47</v>
      </c>
      <c r="GX81" s="2"/>
      <c r="GY81" s="2"/>
      <c r="GZ81" s="2"/>
      <c r="HA81" s="2"/>
      <c r="HB81" s="2"/>
      <c r="HC81" s="11">
        <v>3.47</v>
      </c>
      <c r="HD81" s="12">
        <f t="shared" si="66"/>
        <v>1.4500000000000002</v>
      </c>
      <c r="HE81" s="13">
        <f t="shared" si="67"/>
        <v>0.53981838142380167</v>
      </c>
      <c r="HF81" s="14">
        <f t="shared" si="68"/>
        <v>1.989818381423802</v>
      </c>
      <c r="HG81" s="5">
        <f t="shared" si="69"/>
        <v>6.0689460633425956</v>
      </c>
      <c r="HH81" s="2">
        <f t="shared" si="70"/>
        <v>-1.2935201297575145</v>
      </c>
      <c r="HI81" s="7">
        <f t="shared" si="71"/>
        <v>4.7754259335850815</v>
      </c>
      <c r="HJ81" s="32">
        <f t="shared" si="72"/>
        <v>9.6613742637677955</v>
      </c>
      <c r="HK81" s="16">
        <v>1</v>
      </c>
      <c r="HL81" s="2" t="s">
        <v>30</v>
      </c>
    </row>
    <row r="82" spans="1:220" ht="20.100000000000001" customHeight="1" x14ac:dyDescent="0.2">
      <c r="Q82" s="6"/>
      <c r="R82" s="2"/>
      <c r="S82" s="2"/>
      <c r="T82" s="3"/>
      <c r="U82" s="35"/>
      <c r="V82" s="2"/>
      <c r="W82" s="2"/>
      <c r="X82" s="2"/>
      <c r="Y82" s="2"/>
      <c r="Z82" s="2"/>
      <c r="AA82" s="11"/>
      <c r="AB82" s="12"/>
      <c r="AC82" s="13"/>
      <c r="AD82" s="9"/>
      <c r="AE82" s="5"/>
      <c r="AF82" s="2"/>
      <c r="AG82" s="7"/>
      <c r="AH82" s="32"/>
      <c r="AI82" s="16"/>
      <c r="AJ82" s="2"/>
      <c r="AK82" s="55"/>
      <c r="AL82" s="56"/>
      <c r="AM82" s="2"/>
      <c r="AN82" s="3"/>
      <c r="AO82" s="35"/>
      <c r="AP82" s="8"/>
      <c r="AQ82" s="8"/>
      <c r="AR82" s="2"/>
      <c r="AS82" s="2"/>
      <c r="AT82" s="2"/>
      <c r="AU82" s="11"/>
      <c r="AV82" s="59"/>
      <c r="AW82" s="13"/>
      <c r="AX82" s="9"/>
      <c r="AY82" s="5"/>
      <c r="AZ82" s="8"/>
      <c r="BA82" s="7"/>
      <c r="BB82" s="32"/>
      <c r="BC82" s="16"/>
      <c r="BD82" s="2"/>
      <c r="BE82" s="68"/>
      <c r="BF82" s="2"/>
      <c r="BG82" s="2"/>
      <c r="BH82" s="3"/>
      <c r="BI82" s="35"/>
      <c r="BJ82" s="2"/>
      <c r="BK82" s="2"/>
      <c r="BL82" s="2"/>
      <c r="BM82" s="2"/>
      <c r="BN82" s="2"/>
      <c r="BO82" s="11"/>
      <c r="BP82" s="12"/>
      <c r="BQ82" s="13"/>
      <c r="BR82" s="9"/>
      <c r="BS82" s="5"/>
      <c r="BT82" s="2"/>
      <c r="BU82" s="7"/>
      <c r="BV82" s="15"/>
      <c r="BW82" s="16"/>
      <c r="BX82" s="2"/>
      <c r="BY82" s="6"/>
      <c r="BZ82" s="2"/>
      <c r="CA82" s="2"/>
      <c r="CB82" s="3"/>
      <c r="CC82" s="35"/>
      <c r="CD82" s="2"/>
      <c r="CE82" s="2"/>
      <c r="CF82" s="2"/>
      <c r="CG82" s="2"/>
      <c r="CH82" s="2"/>
      <c r="CI82" s="11"/>
      <c r="CJ82" s="11"/>
      <c r="CK82" s="11"/>
      <c r="CL82" s="11"/>
      <c r="CM82" s="5"/>
      <c r="CN82" s="8"/>
      <c r="CO82" s="10"/>
      <c r="CP82" s="81"/>
      <c r="CQ82" s="16"/>
      <c r="CR82" s="2"/>
      <c r="CV82" s="6"/>
      <c r="CW82" s="2"/>
      <c r="CX82" s="2"/>
      <c r="CY82" s="3"/>
      <c r="CZ82" s="35"/>
      <c r="DA82" s="2"/>
      <c r="DB82" s="2"/>
      <c r="DC82" s="2"/>
      <c r="DD82" s="2"/>
      <c r="DE82" s="2"/>
      <c r="DF82" s="11"/>
      <c r="DG82" s="12"/>
      <c r="DH82" s="13"/>
      <c r="DI82" s="9"/>
      <c r="DJ82" s="8"/>
      <c r="DK82" s="5"/>
      <c r="DL82" s="2"/>
      <c r="DM82" s="7"/>
      <c r="DN82" s="81"/>
      <c r="DO82" s="82"/>
      <c r="DP82" s="8"/>
      <c r="DQ82" s="39"/>
      <c r="DR82" s="8"/>
      <c r="DS82" s="8"/>
      <c r="DT82" s="41"/>
      <c r="DU82" s="10"/>
      <c r="DV82" s="8"/>
      <c r="DW82" s="8"/>
      <c r="DX82" s="8"/>
      <c r="DY82" s="2"/>
      <c r="DZ82" s="2"/>
      <c r="EA82" s="11"/>
      <c r="EB82" s="12"/>
      <c r="EC82" s="13"/>
      <c r="ED82" s="9"/>
      <c r="EE82" s="5"/>
      <c r="EF82" s="2"/>
      <c r="EG82" s="7"/>
      <c r="EH82" s="81"/>
      <c r="EI82" s="82"/>
      <c r="EJ82" s="8"/>
      <c r="EK82" s="6"/>
      <c r="EL82" s="2"/>
      <c r="EM82" s="2"/>
      <c r="EN82" s="3"/>
      <c r="EO82" s="10"/>
      <c r="EP82" s="2"/>
      <c r="EQ82" s="2"/>
      <c r="ER82" s="2"/>
      <c r="ES82" s="2"/>
      <c r="ET82" s="2"/>
      <c r="EU82" s="11"/>
      <c r="EV82" s="12"/>
      <c r="EW82" s="13"/>
      <c r="EX82" s="9"/>
      <c r="EY82" s="5"/>
      <c r="EZ82" s="2"/>
      <c r="FA82" s="7"/>
      <c r="FB82" s="32"/>
      <c r="FC82" s="16"/>
      <c r="FD82" s="2"/>
      <c r="FE82" s="6"/>
      <c r="FF82" s="2"/>
      <c r="FG82" s="2"/>
      <c r="FH82" s="3"/>
      <c r="FI82" s="10"/>
      <c r="FJ82" s="2"/>
      <c r="FK82" s="2"/>
      <c r="FL82" s="2"/>
      <c r="FM82" s="2"/>
      <c r="FN82" s="2"/>
      <c r="FO82" s="11"/>
      <c r="FP82" s="12"/>
      <c r="FQ82" s="13"/>
      <c r="FR82" s="14"/>
      <c r="FS82" s="5"/>
      <c r="FT82" s="2"/>
      <c r="FU82" s="7"/>
      <c r="FV82" s="32"/>
      <c r="FW82" s="16"/>
      <c r="FX82" s="2"/>
      <c r="FY82" s="93">
        <v>32</v>
      </c>
      <c r="FZ82" s="94" t="s">
        <v>170</v>
      </c>
      <c r="GA82" s="94" t="s">
        <v>163</v>
      </c>
      <c r="GB82" s="95">
        <v>44081</v>
      </c>
      <c r="GC82" s="96"/>
      <c r="GD82" s="94">
        <v>0.37</v>
      </c>
      <c r="GE82" s="94"/>
      <c r="GF82" s="94"/>
      <c r="GG82" s="94"/>
      <c r="GH82" s="94"/>
      <c r="GI82" s="97">
        <v>0.37</v>
      </c>
      <c r="GJ82" s="98">
        <f t="shared" si="59"/>
        <v>0.37</v>
      </c>
      <c r="GK82" s="99">
        <f t="shared" si="60"/>
        <v>-1.9129374185057085E-2</v>
      </c>
      <c r="GL82" s="100">
        <f t="shared" si="61"/>
        <v>0.35087062581494288</v>
      </c>
      <c r="GM82" s="101">
        <f t="shared" si="62"/>
        <v>1.0701554087355758</v>
      </c>
      <c r="GN82" s="94">
        <f t="shared" si="63"/>
        <v>-0.17520447696943525</v>
      </c>
      <c r="GO82" s="102">
        <f t="shared" si="64"/>
        <v>0.8949509317661406</v>
      </c>
      <c r="GP82" s="103">
        <f t="shared" si="65"/>
        <v>0.8949509317661406</v>
      </c>
      <c r="GQ82" s="104">
        <v>1</v>
      </c>
      <c r="GR82" s="2" t="s">
        <v>30</v>
      </c>
      <c r="GS82" s="16">
        <v>31</v>
      </c>
      <c r="GT82" s="2" t="s">
        <v>174</v>
      </c>
      <c r="GU82" s="2" t="s">
        <v>163</v>
      </c>
      <c r="GV82" s="3">
        <v>44104</v>
      </c>
      <c r="GW82" s="2">
        <v>2.67</v>
      </c>
      <c r="GX82" s="2"/>
      <c r="GY82" s="2"/>
      <c r="GZ82" s="2"/>
      <c r="HA82" s="2"/>
      <c r="HB82" s="2"/>
      <c r="HC82" s="11">
        <v>2.67</v>
      </c>
      <c r="HD82" s="12">
        <f t="shared" si="66"/>
        <v>2.2999999999999998</v>
      </c>
      <c r="HE82" s="13">
        <f t="shared" si="67"/>
        <v>0.8562636394998232</v>
      </c>
      <c r="HF82" s="14">
        <f t="shared" si="68"/>
        <v>3.1562636394998229</v>
      </c>
      <c r="HG82" s="5">
        <f t="shared" si="69"/>
        <v>9.6266041004744594</v>
      </c>
      <c r="HH82" s="2">
        <f t="shared" si="70"/>
        <v>-2.0517905506498502</v>
      </c>
      <c r="HI82" s="7">
        <f t="shared" si="71"/>
        <v>7.5748135498246096</v>
      </c>
      <c r="HJ82" s="32">
        <f t="shared" si="72"/>
        <v>8.4697644815907509</v>
      </c>
      <c r="HK82" s="16">
        <v>1</v>
      </c>
      <c r="HL82" s="2" t="s">
        <v>30</v>
      </c>
    </row>
    <row r="83" spans="1:220" ht="23.25" customHeight="1" x14ac:dyDescent="0.2">
      <c r="Q83" s="6"/>
      <c r="R83" s="2"/>
      <c r="S83" s="2"/>
      <c r="T83" s="3"/>
      <c r="U83" s="35"/>
      <c r="V83" s="2"/>
      <c r="W83" s="2"/>
      <c r="X83" s="2"/>
      <c r="Y83" s="2"/>
      <c r="Z83" s="2"/>
      <c r="AA83" s="11"/>
      <c r="AB83" s="12"/>
      <c r="AC83" s="13"/>
      <c r="AD83" s="9"/>
      <c r="AE83" s="5"/>
      <c r="AF83" s="2"/>
      <c r="AG83" s="7"/>
      <c r="AH83" s="32"/>
      <c r="AI83" s="16"/>
      <c r="AJ83" s="2"/>
      <c r="AK83" s="55"/>
      <c r="AL83" s="56"/>
      <c r="AM83" s="2"/>
      <c r="AN83" s="3"/>
      <c r="AO83" s="35"/>
      <c r="AP83" s="8"/>
      <c r="AQ83" s="8"/>
      <c r="AR83" s="2"/>
      <c r="AS83" s="2"/>
      <c r="AT83" s="2"/>
      <c r="AU83" s="11"/>
      <c r="AV83" s="59"/>
      <c r="AW83" s="13"/>
      <c r="AX83" s="9"/>
      <c r="AY83" s="5"/>
      <c r="AZ83" s="8"/>
      <c r="BA83" s="7"/>
      <c r="BB83" s="32"/>
      <c r="BC83" s="16"/>
      <c r="BD83" s="2"/>
      <c r="BE83" s="68"/>
      <c r="BF83" s="2"/>
      <c r="BG83" s="2"/>
      <c r="BH83" s="3"/>
      <c r="BI83" s="35"/>
      <c r="BJ83" s="2"/>
      <c r="BK83" s="2"/>
      <c r="BL83" s="2"/>
      <c r="BM83" s="2"/>
      <c r="BN83" s="2"/>
      <c r="BO83" s="11"/>
      <c r="BP83" s="12"/>
      <c r="BQ83" s="13"/>
      <c r="BR83" s="9"/>
      <c r="BS83" s="5"/>
      <c r="BT83" s="2"/>
      <c r="BU83" s="7"/>
      <c r="BV83" s="15"/>
      <c r="BW83" s="16"/>
      <c r="BX83" s="2"/>
      <c r="BY83" s="6"/>
      <c r="BZ83" s="2"/>
      <c r="CA83" s="2"/>
      <c r="CB83" s="3"/>
      <c r="CC83" s="35"/>
      <c r="CD83" s="2"/>
      <c r="CE83" s="2"/>
      <c r="CF83" s="2"/>
      <c r="CG83" s="2"/>
      <c r="CH83" s="2"/>
      <c r="CI83" s="11"/>
      <c r="CJ83" s="11"/>
      <c r="CK83" s="11"/>
      <c r="CL83" s="11"/>
      <c r="CM83" s="5"/>
      <c r="CN83" s="8"/>
      <c r="CO83" s="10"/>
      <c r="CP83" s="81"/>
      <c r="CQ83" s="16"/>
      <c r="CR83" s="2"/>
      <c r="CV83" s="6"/>
      <c r="CW83" s="2"/>
      <c r="CX83" s="2"/>
      <c r="CY83" s="3"/>
      <c r="CZ83" s="35"/>
      <c r="DA83" s="88"/>
      <c r="DB83" s="2"/>
      <c r="DC83" s="2"/>
      <c r="DD83" s="2"/>
      <c r="DE83" s="2"/>
      <c r="DF83" s="80"/>
      <c r="DG83" s="12"/>
      <c r="DH83" s="13"/>
      <c r="DI83" s="9"/>
      <c r="DJ83" s="8"/>
      <c r="DK83" s="5"/>
      <c r="DL83" s="2"/>
      <c r="DM83" s="7"/>
      <c r="DN83" s="89"/>
      <c r="DO83" s="82"/>
      <c r="DP83" s="8"/>
      <c r="DQ83" s="39"/>
      <c r="DR83" s="8"/>
      <c r="DS83" s="8"/>
      <c r="DT83" s="41"/>
      <c r="DU83" s="10"/>
      <c r="DV83" s="8"/>
      <c r="DW83" s="8"/>
      <c r="DX83" s="8"/>
      <c r="DY83" s="2"/>
      <c r="DZ83" s="2"/>
      <c r="EA83" s="11"/>
      <c r="EB83" s="12"/>
      <c r="EC83" s="13"/>
      <c r="ED83" s="9"/>
      <c r="EE83" s="5"/>
      <c r="EF83" s="2"/>
      <c r="EG83" s="7"/>
      <c r="EH83" s="89"/>
      <c r="EI83" s="82"/>
      <c r="EJ83" s="8"/>
      <c r="EK83" s="6"/>
      <c r="EL83" s="2"/>
      <c r="EM83" s="2"/>
      <c r="EN83" s="3"/>
      <c r="EO83" s="10"/>
      <c r="EP83" s="2"/>
      <c r="EQ83" s="2"/>
      <c r="ER83" s="2"/>
      <c r="ES83" s="2"/>
      <c r="ET83" s="2"/>
      <c r="EU83" s="11"/>
      <c r="EV83" s="12"/>
      <c r="EW83" s="13"/>
      <c r="EX83" s="9"/>
      <c r="EY83" s="5"/>
      <c r="EZ83" s="2"/>
      <c r="FA83" s="7"/>
      <c r="FB83" s="32"/>
      <c r="FC83" s="16"/>
      <c r="FD83" s="2"/>
      <c r="FE83" s="6"/>
      <c r="FF83" s="2"/>
      <c r="FG83" s="2"/>
      <c r="FH83" s="3"/>
      <c r="FI83" s="10"/>
      <c r="FJ83" s="2"/>
      <c r="FK83" s="2"/>
      <c r="FL83" s="2"/>
      <c r="FM83" s="2"/>
      <c r="FN83" s="2"/>
      <c r="FO83" s="11"/>
      <c r="FP83" s="12"/>
      <c r="FQ83" s="13"/>
      <c r="FR83" s="14"/>
      <c r="FS83" s="5"/>
      <c r="FT83" s="2"/>
      <c r="FU83" s="7"/>
      <c r="FV83" s="32"/>
      <c r="FW83" s="16"/>
      <c r="FX83" s="2"/>
      <c r="FY83" s="93">
        <v>33</v>
      </c>
      <c r="FZ83" s="94" t="s">
        <v>171</v>
      </c>
      <c r="GA83" s="94" t="s">
        <v>164</v>
      </c>
      <c r="GB83" s="95">
        <v>44081</v>
      </c>
      <c r="GC83" s="96"/>
      <c r="GD83" s="94">
        <v>1.7</v>
      </c>
      <c r="GE83" s="94"/>
      <c r="GF83" s="94"/>
      <c r="GG83" s="94"/>
      <c r="GH83" s="94"/>
      <c r="GI83" s="97">
        <v>1.7</v>
      </c>
      <c r="GJ83" s="98">
        <f t="shared" si="59"/>
        <v>1.7</v>
      </c>
      <c r="GK83" s="99">
        <f t="shared" si="60"/>
        <v>-8.7891719228640669E-2</v>
      </c>
      <c r="GL83" s="100">
        <f t="shared" si="61"/>
        <v>1.6121082807713594</v>
      </c>
      <c r="GM83" s="101">
        <f t="shared" si="62"/>
        <v>4.9169302563526456</v>
      </c>
      <c r="GN83" s="94">
        <f t="shared" si="63"/>
        <v>-0.80499354283254043</v>
      </c>
      <c r="GO83" s="102">
        <f t="shared" si="64"/>
        <v>4.1119367135201053</v>
      </c>
      <c r="GP83" s="103">
        <f t="shared" si="65"/>
        <v>4.1119367135201053</v>
      </c>
      <c r="GQ83" s="104">
        <v>1</v>
      </c>
      <c r="GR83" s="2" t="s">
        <v>30</v>
      </c>
      <c r="GS83" s="16">
        <v>32</v>
      </c>
      <c r="GT83" s="2" t="s">
        <v>175</v>
      </c>
      <c r="GU83" s="2" t="s">
        <v>164</v>
      </c>
      <c r="GV83" s="3">
        <v>44104</v>
      </c>
      <c r="GW83" s="2">
        <v>1.96</v>
      </c>
      <c r="GX83" s="2"/>
      <c r="GY83" s="2"/>
      <c r="GZ83" s="2"/>
      <c r="HA83" s="2"/>
      <c r="HB83" s="2"/>
      <c r="HC83" s="11">
        <v>1.96</v>
      </c>
      <c r="HD83" s="12">
        <f t="shared" si="66"/>
        <v>0.26</v>
      </c>
      <c r="HE83" s="13">
        <f t="shared" si="67"/>
        <v>9.679502011737133E-2</v>
      </c>
      <c r="HF83" s="14">
        <f t="shared" si="68"/>
        <v>0.35679502011737135</v>
      </c>
      <c r="HG83" s="5">
        <f t="shared" si="69"/>
        <v>1.0882248113579827</v>
      </c>
      <c r="HH83" s="2">
        <f t="shared" si="70"/>
        <v>-0.23194154050824398</v>
      </c>
      <c r="HI83" s="7">
        <f t="shared" si="71"/>
        <v>0.85628327084973865</v>
      </c>
      <c r="HJ83" s="32">
        <f t="shared" si="72"/>
        <v>4.9682199843698438</v>
      </c>
      <c r="HK83" s="16">
        <v>1</v>
      </c>
      <c r="HL83" s="2" t="s">
        <v>30</v>
      </c>
    </row>
    <row r="84" spans="1:220" ht="18" customHeight="1" x14ac:dyDescent="0.2">
      <c r="Q84" s="6"/>
      <c r="R84" s="2"/>
      <c r="S84" s="2"/>
      <c r="T84" s="3"/>
      <c r="U84" s="35"/>
      <c r="V84" s="2"/>
      <c r="W84" s="2"/>
      <c r="X84" s="2"/>
      <c r="Y84" s="2"/>
      <c r="Z84" s="2"/>
      <c r="AA84" s="11"/>
      <c r="AB84" s="12"/>
      <c r="AC84" s="13"/>
      <c r="AD84" s="9"/>
      <c r="AE84" s="5"/>
      <c r="AF84" s="2"/>
      <c r="AG84" s="7"/>
      <c r="AH84" s="32"/>
      <c r="AI84" s="16"/>
      <c r="AJ84" s="2"/>
      <c r="AK84" s="55"/>
      <c r="AL84" s="56"/>
      <c r="AM84" s="2"/>
      <c r="AN84" s="3"/>
      <c r="AO84" s="35"/>
      <c r="AP84" s="8"/>
      <c r="AQ84" s="8"/>
      <c r="AR84" s="2"/>
      <c r="AS84" s="2"/>
      <c r="AT84" s="2"/>
      <c r="AU84" s="11"/>
      <c r="AV84" s="59"/>
      <c r="AW84" s="13"/>
      <c r="AX84" s="9"/>
      <c r="AY84" s="5"/>
      <c r="AZ84" s="8"/>
      <c r="BA84" s="7"/>
      <c r="BB84" s="32"/>
      <c r="BC84" s="16"/>
      <c r="BD84" s="2"/>
      <c r="BE84" s="68"/>
      <c r="BF84" s="2"/>
      <c r="BG84" s="2"/>
      <c r="BH84" s="3"/>
      <c r="BI84" s="35"/>
      <c r="BJ84" s="2"/>
      <c r="BK84" s="2"/>
      <c r="BL84" s="2"/>
      <c r="BM84" s="2"/>
      <c r="BN84" s="2"/>
      <c r="BO84" s="11"/>
      <c r="BP84" s="12"/>
      <c r="BQ84" s="13"/>
      <c r="BR84" s="9"/>
      <c r="BS84" s="5"/>
      <c r="BT84" s="2"/>
      <c r="BU84" s="7"/>
      <c r="BV84" s="15"/>
      <c r="BW84" s="16"/>
      <c r="BX84" s="2"/>
      <c r="BY84" s="6"/>
      <c r="BZ84" s="2"/>
      <c r="CA84" s="2"/>
      <c r="CB84" s="3"/>
      <c r="CC84" s="35"/>
      <c r="CD84" s="2"/>
      <c r="CE84" s="2"/>
      <c r="CF84" s="2"/>
      <c r="CG84" s="2"/>
      <c r="CH84" s="2"/>
      <c r="CI84" s="11"/>
      <c r="CJ84" s="11"/>
      <c r="CK84" s="11"/>
      <c r="CL84" s="11"/>
      <c r="CM84" s="5"/>
      <c r="CN84" s="8"/>
      <c r="CO84" s="10"/>
      <c r="CP84" s="81"/>
      <c r="CQ84" s="16"/>
      <c r="CR84" s="2"/>
      <c r="CV84" s="6"/>
      <c r="CW84" s="2"/>
      <c r="CX84" s="2"/>
      <c r="CY84" s="3"/>
      <c r="CZ84" s="35"/>
      <c r="DA84" s="88"/>
      <c r="DB84" s="2"/>
      <c r="DC84" s="2"/>
      <c r="DD84" s="2"/>
      <c r="DE84" s="2"/>
      <c r="DF84" s="80"/>
      <c r="DG84" s="12"/>
      <c r="DH84" s="13"/>
      <c r="DI84" s="9"/>
      <c r="DJ84" s="8"/>
      <c r="DK84" s="5"/>
      <c r="DL84" s="2"/>
      <c r="DM84" s="7"/>
      <c r="DN84" s="89"/>
      <c r="DO84" s="82"/>
      <c r="DP84" s="8"/>
      <c r="DQ84" s="39"/>
      <c r="DR84" s="8"/>
      <c r="DS84" s="8"/>
      <c r="DT84" s="41"/>
      <c r="DU84" s="10"/>
      <c r="DV84" s="8"/>
      <c r="DW84" s="8"/>
      <c r="DX84" s="8"/>
      <c r="DY84" s="2"/>
      <c r="DZ84" s="2"/>
      <c r="EA84" s="11"/>
      <c r="EB84" s="12"/>
      <c r="EC84" s="13"/>
      <c r="ED84" s="9"/>
      <c r="EE84" s="5"/>
      <c r="EF84" s="2"/>
      <c r="EG84" s="7"/>
      <c r="EH84" s="89"/>
      <c r="EI84" s="82"/>
      <c r="EJ84" s="8"/>
      <c r="EK84" s="6"/>
      <c r="EL84" s="2"/>
      <c r="EM84" s="2"/>
      <c r="EN84" s="3"/>
      <c r="EO84" s="10"/>
      <c r="EP84" s="2"/>
      <c r="EQ84" s="2"/>
      <c r="ER84" s="2"/>
      <c r="ES84" s="2"/>
      <c r="ET84" s="2"/>
      <c r="EU84" s="11"/>
      <c r="EV84" s="12"/>
      <c r="EW84" s="13"/>
      <c r="EX84" s="9"/>
      <c r="EY84" s="5"/>
      <c r="EZ84" s="2"/>
      <c r="FA84" s="7"/>
      <c r="FB84" s="32"/>
      <c r="FC84" s="16"/>
      <c r="FD84" s="2"/>
      <c r="FE84" s="6"/>
      <c r="FF84" s="2"/>
      <c r="FG84" s="2"/>
      <c r="FH84" s="3"/>
      <c r="FI84" s="10"/>
      <c r="FJ84" s="2"/>
      <c r="FK84" s="2"/>
      <c r="FL84" s="2"/>
      <c r="FM84" s="2"/>
      <c r="FN84" s="2"/>
      <c r="FO84" s="11"/>
      <c r="FP84" s="12"/>
      <c r="FQ84" s="13"/>
      <c r="FR84" s="14"/>
      <c r="FS84" s="5"/>
      <c r="FT84" s="2"/>
      <c r="FU84" s="7"/>
      <c r="FV84" s="32"/>
      <c r="FW84" s="16"/>
      <c r="FX84" s="2"/>
      <c r="FY84" s="93"/>
      <c r="FZ84" s="94"/>
      <c r="GA84" s="94"/>
      <c r="GB84" s="95"/>
      <c r="GC84" s="96"/>
      <c r="GD84" s="94"/>
      <c r="GE84" s="94"/>
      <c r="GF84" s="94"/>
      <c r="GG84" s="94"/>
      <c r="GH84" s="94"/>
      <c r="GI84" s="97"/>
      <c r="GJ84" s="98"/>
      <c r="GK84" s="99"/>
      <c r="GL84" s="100"/>
      <c r="GM84" s="101"/>
      <c r="GN84" s="94"/>
      <c r="GO84" s="102"/>
      <c r="GP84" s="103"/>
      <c r="GQ84" s="104"/>
      <c r="GR84" s="2"/>
      <c r="GS84" s="16">
        <v>33</v>
      </c>
      <c r="GT84" s="2" t="s">
        <v>176</v>
      </c>
      <c r="GU84" s="2" t="s">
        <v>177</v>
      </c>
      <c r="GV84" s="3">
        <v>44104</v>
      </c>
      <c r="GW84" s="2">
        <v>7305.2</v>
      </c>
      <c r="GX84" s="2"/>
      <c r="GY84" s="2"/>
      <c r="GZ84" s="2">
        <v>-7305.2</v>
      </c>
      <c r="HA84" s="2"/>
      <c r="HB84" s="2"/>
      <c r="HC84" s="11">
        <v>0</v>
      </c>
      <c r="HD84" s="12">
        <f t="shared" si="66"/>
        <v>0</v>
      </c>
      <c r="HE84" s="13">
        <f t="shared" si="67"/>
        <v>0</v>
      </c>
      <c r="HF84" s="14">
        <f t="shared" si="68"/>
        <v>0</v>
      </c>
      <c r="HG84" s="5">
        <f t="shared" si="69"/>
        <v>0</v>
      </c>
      <c r="HH84" s="2">
        <f t="shared" si="70"/>
        <v>0</v>
      </c>
      <c r="HI84" s="7">
        <f t="shared" si="71"/>
        <v>0</v>
      </c>
      <c r="HJ84" s="32">
        <f t="shared" si="72"/>
        <v>0</v>
      </c>
      <c r="HK84" s="16">
        <v>2</v>
      </c>
      <c r="HL84" s="2" t="s">
        <v>30</v>
      </c>
    </row>
    <row r="85" spans="1:220" ht="20.25" customHeight="1" x14ac:dyDescent="0.2">
      <c r="Q85" s="6"/>
      <c r="R85" s="2"/>
      <c r="S85" s="2"/>
      <c r="T85" s="3"/>
      <c r="U85" s="35"/>
      <c r="V85" s="2"/>
      <c r="W85" s="2"/>
      <c r="X85" s="2"/>
      <c r="Y85" s="2"/>
      <c r="Z85" s="2"/>
      <c r="AA85" s="11"/>
      <c r="AB85" s="12"/>
      <c r="AC85" s="13"/>
      <c r="AD85" s="9"/>
      <c r="AE85" s="5"/>
      <c r="AF85" s="2"/>
      <c r="AG85" s="7"/>
      <c r="AH85" s="32"/>
      <c r="AI85" s="16"/>
      <c r="AJ85" s="2"/>
      <c r="AK85" s="55"/>
      <c r="AL85" s="56"/>
      <c r="AM85" s="2"/>
      <c r="AN85" s="3"/>
      <c r="AO85" s="35"/>
      <c r="AP85" s="8"/>
      <c r="AQ85" s="8"/>
      <c r="AR85" s="2"/>
      <c r="AS85" s="2"/>
      <c r="AT85" s="2"/>
      <c r="AU85" s="11"/>
      <c r="AV85" s="59"/>
      <c r="AW85" s="13"/>
      <c r="AX85" s="9"/>
      <c r="AY85" s="5"/>
      <c r="AZ85" s="8"/>
      <c r="BA85" s="7"/>
      <c r="BB85" s="32"/>
      <c r="BC85" s="16"/>
      <c r="BD85" s="2"/>
      <c r="BE85" s="68"/>
      <c r="BF85" s="2"/>
      <c r="BG85" s="2"/>
      <c r="BH85" s="3"/>
      <c r="BI85" s="35"/>
      <c r="BJ85" s="2"/>
      <c r="BK85" s="2"/>
      <c r="BL85" s="2"/>
      <c r="BM85" s="2"/>
      <c r="BN85" s="2"/>
      <c r="BO85" s="11"/>
      <c r="BP85" s="12"/>
      <c r="BQ85" s="13"/>
      <c r="BR85" s="9"/>
      <c r="BS85" s="5"/>
      <c r="BT85" s="2"/>
      <c r="BU85" s="7"/>
      <c r="BV85" s="15"/>
      <c r="BW85" s="16"/>
      <c r="BX85" s="2"/>
      <c r="BY85" s="6"/>
      <c r="BZ85" s="2"/>
      <c r="CA85" s="2"/>
      <c r="CB85" s="3"/>
      <c r="CC85" s="35"/>
      <c r="CD85" s="2"/>
      <c r="CE85" s="2"/>
      <c r="CF85" s="2"/>
      <c r="CG85" s="2"/>
      <c r="CH85" s="2"/>
      <c r="CI85" s="11"/>
      <c r="CJ85" s="11"/>
      <c r="CK85" s="11"/>
      <c r="CL85" s="11"/>
      <c r="CM85" s="5"/>
      <c r="CN85" s="8"/>
      <c r="CO85" s="10"/>
      <c r="CP85" s="81"/>
      <c r="CQ85" s="16"/>
      <c r="CR85" s="2"/>
      <c r="CV85" s="6"/>
      <c r="CW85" s="2"/>
      <c r="CX85" s="2"/>
      <c r="CY85" s="3"/>
      <c r="CZ85" s="35"/>
      <c r="DA85" s="88"/>
      <c r="DB85" s="2"/>
      <c r="DC85" s="2"/>
      <c r="DD85" s="2"/>
      <c r="DE85" s="2"/>
      <c r="DF85" s="80"/>
      <c r="DG85" s="12"/>
      <c r="DH85" s="13"/>
      <c r="DI85" s="9"/>
      <c r="DJ85" s="8"/>
      <c r="DK85" s="5"/>
      <c r="DL85" s="2"/>
      <c r="DM85" s="7"/>
      <c r="DN85" s="89"/>
      <c r="DO85" s="82"/>
      <c r="DP85" s="8"/>
      <c r="DQ85" s="39"/>
      <c r="DR85" s="8"/>
      <c r="DS85" s="8"/>
      <c r="DT85" s="41"/>
      <c r="DU85" s="10"/>
      <c r="DV85" s="8"/>
      <c r="DW85" s="8"/>
      <c r="DX85" s="8"/>
      <c r="DY85" s="2"/>
      <c r="DZ85" s="2"/>
      <c r="EA85" s="11"/>
      <c r="EB85" s="12"/>
      <c r="EC85" s="13"/>
      <c r="ED85" s="9"/>
      <c r="EE85" s="5"/>
      <c r="EF85" s="2"/>
      <c r="EG85" s="7"/>
      <c r="EH85" s="89"/>
      <c r="EI85" s="82"/>
      <c r="EJ85" s="8"/>
      <c r="EK85" s="6"/>
      <c r="EL85" s="2"/>
      <c r="EM85" s="2"/>
      <c r="EN85" s="3"/>
      <c r="EO85" s="10"/>
      <c r="EP85" s="2"/>
      <c r="EQ85" s="2"/>
      <c r="ER85" s="2"/>
      <c r="ES85" s="2"/>
      <c r="ET85" s="2"/>
      <c r="EU85" s="11"/>
      <c r="EV85" s="12"/>
      <c r="EW85" s="13"/>
      <c r="EX85" s="9"/>
      <c r="EY85" s="5"/>
      <c r="EZ85" s="2"/>
      <c r="FA85" s="7"/>
      <c r="FB85" s="32"/>
      <c r="FC85" s="16"/>
      <c r="FD85" s="2"/>
      <c r="FE85" s="6"/>
      <c r="FF85" s="2"/>
      <c r="FG85" s="2"/>
      <c r="FH85" s="3"/>
      <c r="FI85" s="10"/>
      <c r="FJ85" s="2"/>
      <c r="FK85" s="2"/>
      <c r="FL85" s="2"/>
      <c r="FM85" s="2"/>
      <c r="FN85" s="2"/>
      <c r="FO85" s="11"/>
      <c r="FP85" s="12"/>
      <c r="FQ85" s="13"/>
      <c r="FR85" s="14"/>
      <c r="FS85" s="5"/>
      <c r="FT85" s="2"/>
      <c r="FU85" s="7"/>
      <c r="FV85" s="32"/>
      <c r="FW85" s="16"/>
      <c r="FX85" s="2"/>
      <c r="FY85" s="93"/>
      <c r="FZ85" s="94"/>
      <c r="GA85" s="94"/>
      <c r="GB85" s="95"/>
      <c r="GC85" s="96"/>
      <c r="GD85" s="94"/>
      <c r="GE85" s="94"/>
      <c r="GF85" s="94"/>
      <c r="GG85" s="94"/>
      <c r="GH85" s="94"/>
      <c r="GI85" s="97"/>
      <c r="GJ85" s="98"/>
      <c r="GK85" s="99"/>
      <c r="GL85" s="100"/>
      <c r="GM85" s="101"/>
      <c r="GN85" s="94"/>
      <c r="GO85" s="102"/>
      <c r="GP85" s="103"/>
      <c r="GQ85" s="104"/>
      <c r="GR85" s="2"/>
      <c r="GS85" s="16">
        <v>34</v>
      </c>
      <c r="GT85" s="2" t="s">
        <v>178</v>
      </c>
      <c r="GU85" s="2" t="s">
        <v>179</v>
      </c>
      <c r="GV85" s="3">
        <v>44104</v>
      </c>
      <c r="GW85" s="2">
        <v>1594.32</v>
      </c>
      <c r="GX85" s="2"/>
      <c r="GY85" s="2"/>
      <c r="GZ85" s="2">
        <v>-1594.32</v>
      </c>
      <c r="HA85" s="2"/>
      <c r="HB85" s="2"/>
      <c r="HC85" s="11">
        <v>0</v>
      </c>
      <c r="HD85" s="12">
        <f t="shared" si="66"/>
        <v>0</v>
      </c>
      <c r="HE85" s="13">
        <f t="shared" si="67"/>
        <v>0</v>
      </c>
      <c r="HF85" s="14">
        <f t="shared" si="68"/>
        <v>0</v>
      </c>
      <c r="HG85" s="5">
        <f t="shared" si="69"/>
        <v>0</v>
      </c>
      <c r="HH85" s="2">
        <f t="shared" si="70"/>
        <v>0</v>
      </c>
      <c r="HI85" s="7">
        <f t="shared" si="71"/>
        <v>0</v>
      </c>
      <c r="HJ85" s="32">
        <f t="shared" si="72"/>
        <v>0</v>
      </c>
      <c r="HK85" s="16">
        <v>2</v>
      </c>
      <c r="HL85" s="2" t="s">
        <v>30</v>
      </c>
    </row>
    <row r="86" spans="1:220" ht="17.25" customHeight="1" x14ac:dyDescent="0.2">
      <c r="Q86" s="6"/>
      <c r="R86" s="2"/>
      <c r="S86" s="2"/>
      <c r="T86" s="3"/>
      <c r="U86" s="35"/>
      <c r="V86" s="2"/>
      <c r="W86" s="2"/>
      <c r="X86" s="2"/>
      <c r="Y86" s="2"/>
      <c r="Z86" s="2"/>
      <c r="AA86" s="11"/>
      <c r="AB86" s="12"/>
      <c r="AC86" s="13"/>
      <c r="AD86" s="9"/>
      <c r="AE86" s="5"/>
      <c r="AF86" s="2"/>
      <c r="AG86" s="7"/>
      <c r="AH86" s="32"/>
      <c r="AI86" s="16"/>
      <c r="AJ86" s="2"/>
      <c r="AK86" s="55"/>
      <c r="AL86" s="56"/>
      <c r="AM86" s="2"/>
      <c r="AN86" s="3"/>
      <c r="AO86" s="35"/>
      <c r="AP86" s="8"/>
      <c r="AQ86" s="8"/>
      <c r="AR86" s="2"/>
      <c r="AS86" s="2"/>
      <c r="AT86" s="2"/>
      <c r="AU86" s="11"/>
      <c r="AV86" s="59"/>
      <c r="AW86" s="13"/>
      <c r="AX86" s="9"/>
      <c r="AY86" s="5"/>
      <c r="AZ86" s="8"/>
      <c r="BA86" s="7"/>
      <c r="BB86" s="32"/>
      <c r="BC86" s="16"/>
      <c r="BD86" s="2"/>
      <c r="BE86" s="68"/>
      <c r="BF86" s="2"/>
      <c r="BG86" s="2"/>
      <c r="BH86" s="3"/>
      <c r="BI86" s="35"/>
      <c r="BJ86" s="2"/>
      <c r="BK86" s="2"/>
      <c r="BL86" s="2"/>
      <c r="BM86" s="2"/>
      <c r="BN86" s="2"/>
      <c r="BO86" s="11"/>
      <c r="BP86" s="12"/>
      <c r="BQ86" s="13"/>
      <c r="BR86" s="9"/>
      <c r="BS86" s="5"/>
      <c r="BT86" s="2"/>
      <c r="BU86" s="7"/>
      <c r="BV86" s="15"/>
      <c r="BW86" s="16"/>
      <c r="BX86" s="2"/>
      <c r="BY86" s="6"/>
      <c r="BZ86" s="2"/>
      <c r="CA86" s="2"/>
      <c r="CB86" s="3"/>
      <c r="CC86" s="35"/>
      <c r="CD86" s="2"/>
      <c r="CE86" s="2"/>
      <c r="CF86" s="2"/>
      <c r="CG86" s="2"/>
      <c r="CH86" s="2"/>
      <c r="CI86" s="11"/>
      <c r="CJ86" s="11"/>
      <c r="CK86" s="11"/>
      <c r="CL86" s="11"/>
      <c r="CM86" s="5"/>
      <c r="CN86" s="8"/>
      <c r="CO86" s="10"/>
      <c r="CP86" s="81"/>
      <c r="CQ86" s="16"/>
      <c r="CR86" s="2"/>
      <c r="CV86" s="6"/>
      <c r="CW86" s="2"/>
      <c r="CX86" s="2"/>
      <c r="CY86" s="3"/>
      <c r="CZ86" s="35"/>
      <c r="DA86" s="88"/>
      <c r="DB86" s="2"/>
      <c r="DC86" s="2"/>
      <c r="DD86" s="2"/>
      <c r="DE86" s="2"/>
      <c r="DF86" s="80"/>
      <c r="DG86" s="12"/>
      <c r="DH86" s="13"/>
      <c r="DI86" s="9"/>
      <c r="DJ86" s="8"/>
      <c r="DK86" s="5"/>
      <c r="DL86" s="2"/>
      <c r="DM86" s="7"/>
      <c r="DN86" s="89"/>
      <c r="DO86" s="82"/>
      <c r="DP86" s="8"/>
      <c r="DQ86" s="39"/>
      <c r="DR86" s="8"/>
      <c r="DS86" s="8"/>
      <c r="DT86" s="41"/>
      <c r="DU86" s="10"/>
      <c r="DV86" s="8"/>
      <c r="DW86" s="8"/>
      <c r="DX86" s="8"/>
      <c r="DY86" s="2"/>
      <c r="DZ86" s="2"/>
      <c r="EA86" s="11"/>
      <c r="EB86" s="12"/>
      <c r="EC86" s="13"/>
      <c r="ED86" s="9"/>
      <c r="EE86" s="5"/>
      <c r="EF86" s="2"/>
      <c r="EG86" s="7"/>
      <c r="EH86" s="89"/>
      <c r="EI86" s="82"/>
      <c r="EJ86" s="8"/>
      <c r="EK86" s="6"/>
      <c r="EL86" s="2"/>
      <c r="EM86" s="2"/>
      <c r="EN86" s="3"/>
      <c r="EO86" s="10"/>
      <c r="EP86" s="2"/>
      <c r="EQ86" s="2"/>
      <c r="ER86" s="2"/>
      <c r="ES86" s="2"/>
      <c r="ET86" s="2"/>
      <c r="EU86" s="11"/>
      <c r="EV86" s="12"/>
      <c r="EW86" s="13"/>
      <c r="EX86" s="9"/>
      <c r="EY86" s="5"/>
      <c r="EZ86" s="2"/>
      <c r="FA86" s="7"/>
      <c r="FB86" s="32"/>
      <c r="FC86" s="16"/>
      <c r="FD86" s="2"/>
      <c r="FE86" s="6"/>
      <c r="FF86" s="2"/>
      <c r="FG86" s="2"/>
      <c r="FH86" s="3"/>
      <c r="FI86" s="10"/>
      <c r="FJ86" s="2"/>
      <c r="FK86" s="2"/>
      <c r="FL86" s="2"/>
      <c r="FM86" s="2"/>
      <c r="FN86" s="2"/>
      <c r="FO86" s="11"/>
      <c r="FP86" s="12"/>
      <c r="FQ86" s="13"/>
      <c r="FR86" s="14"/>
      <c r="FS86" s="5"/>
      <c r="FT86" s="2"/>
      <c r="FU86" s="7"/>
      <c r="FV86" s="32"/>
      <c r="FW86" s="16"/>
      <c r="FX86" s="2"/>
      <c r="FY86" s="93"/>
      <c r="FZ86" s="94"/>
      <c r="GA86" s="94"/>
      <c r="GB86" s="95"/>
      <c r="GC86" s="96"/>
      <c r="GD86" s="94"/>
      <c r="GE86" s="94"/>
      <c r="GF86" s="94"/>
      <c r="GG86" s="94"/>
      <c r="GH86" s="94"/>
      <c r="GI86" s="97"/>
      <c r="GJ86" s="98"/>
      <c r="GK86" s="99"/>
      <c r="GL86" s="100"/>
      <c r="GM86" s="101"/>
      <c r="GN86" s="94"/>
      <c r="GO86" s="102"/>
      <c r="GP86" s="103"/>
      <c r="GQ86" s="104"/>
      <c r="GR86" s="2"/>
      <c r="GS86" s="16">
        <v>35</v>
      </c>
      <c r="GT86" s="2" t="s">
        <v>180</v>
      </c>
      <c r="GU86" s="2" t="s">
        <v>181</v>
      </c>
      <c r="GV86" s="3">
        <v>44104</v>
      </c>
      <c r="GW86" s="2">
        <v>578.56000000000006</v>
      </c>
      <c r="GX86" s="2"/>
      <c r="GY86" s="2"/>
      <c r="GZ86" s="2">
        <v>-578.55999999999995</v>
      </c>
      <c r="HA86" s="2"/>
      <c r="HB86" s="2"/>
      <c r="HC86" s="11">
        <v>1.1368683772161603E-13</v>
      </c>
      <c r="HD86" s="12">
        <f t="shared" si="66"/>
        <v>1.1368683772161603E-13</v>
      </c>
      <c r="HE86" s="13">
        <f t="shared" si="67"/>
        <v>4.2324306709015974E-14</v>
      </c>
      <c r="HF86" s="14">
        <f t="shared" si="68"/>
        <v>1.56011144430632E-13</v>
      </c>
      <c r="HG86" s="5">
        <f t="shared" si="69"/>
        <v>4.7583399051342754E-13</v>
      </c>
      <c r="HH86" s="2">
        <f t="shared" si="70"/>
        <v>-1.0141807798716291E-13</v>
      </c>
      <c r="HI86" s="7">
        <f t="shared" si="71"/>
        <v>3.744159125262646E-13</v>
      </c>
      <c r="HJ86" s="32">
        <f t="shared" si="72"/>
        <v>3.744159125262646E-13</v>
      </c>
      <c r="HK86" s="16">
        <v>2</v>
      </c>
      <c r="HL86" s="2" t="s">
        <v>30</v>
      </c>
    </row>
    <row r="87" spans="1:220" ht="18" customHeight="1" x14ac:dyDescent="0.2">
      <c r="Q87" s="6"/>
      <c r="R87" s="2"/>
      <c r="S87" s="2"/>
      <c r="T87" s="3"/>
      <c r="U87" s="35"/>
      <c r="V87" s="2"/>
      <c r="W87" s="2"/>
      <c r="X87" s="2"/>
      <c r="Y87" s="2"/>
      <c r="Z87" s="2"/>
      <c r="AA87" s="11"/>
      <c r="AB87" s="12"/>
      <c r="AC87" s="13"/>
      <c r="AD87" s="9"/>
      <c r="AE87" s="5"/>
      <c r="AF87" s="2"/>
      <c r="AG87" s="7"/>
      <c r="AH87" s="32"/>
      <c r="AI87" s="16"/>
      <c r="AJ87" s="2"/>
      <c r="AK87" s="55"/>
      <c r="AL87" s="56"/>
      <c r="AM87" s="2"/>
      <c r="AN87" s="3"/>
      <c r="AO87" s="35"/>
      <c r="AP87" s="8"/>
      <c r="AQ87" s="8"/>
      <c r="AR87" s="2"/>
      <c r="AS87" s="2"/>
      <c r="AT87" s="2"/>
      <c r="AU87" s="11"/>
      <c r="AV87" s="59"/>
      <c r="AW87" s="13"/>
      <c r="AX87" s="9"/>
      <c r="AY87" s="5"/>
      <c r="AZ87" s="8"/>
      <c r="BA87" s="7"/>
      <c r="BB87" s="32"/>
      <c r="BC87" s="16"/>
      <c r="BD87" s="2"/>
      <c r="BE87" s="68"/>
      <c r="BF87" s="2"/>
      <c r="BG87" s="2"/>
      <c r="BH87" s="3"/>
      <c r="BI87" s="35"/>
      <c r="BJ87" s="2"/>
      <c r="BK87" s="2"/>
      <c r="BL87" s="2"/>
      <c r="BM87" s="2"/>
      <c r="BN87" s="2"/>
      <c r="BO87" s="11"/>
      <c r="BP87" s="12"/>
      <c r="BQ87" s="13"/>
      <c r="BR87" s="9"/>
      <c r="BS87" s="5"/>
      <c r="BT87" s="2"/>
      <c r="BU87" s="7"/>
      <c r="BV87" s="15"/>
      <c r="BW87" s="16"/>
      <c r="BX87" s="2"/>
      <c r="BY87" s="6"/>
      <c r="BZ87" s="2"/>
      <c r="CA87" s="2"/>
      <c r="CB87" s="3"/>
      <c r="CC87" s="35"/>
      <c r="CD87" s="2"/>
      <c r="CE87" s="2"/>
      <c r="CF87" s="2"/>
      <c r="CG87" s="2"/>
      <c r="CH87" s="2"/>
      <c r="CI87" s="11"/>
      <c r="CJ87" s="11"/>
      <c r="CK87" s="11"/>
      <c r="CL87" s="11"/>
      <c r="CM87" s="5"/>
      <c r="CN87" s="8"/>
      <c r="CO87" s="10"/>
      <c r="CP87" s="81"/>
      <c r="CQ87" s="16"/>
      <c r="CR87" s="2"/>
      <c r="CV87" s="6"/>
      <c r="CW87" s="2"/>
      <c r="CX87" s="2"/>
      <c r="CY87" s="3"/>
      <c r="CZ87" s="35"/>
      <c r="DA87" s="88"/>
      <c r="DB87" s="2"/>
      <c r="DC87" s="2"/>
      <c r="DD87" s="2"/>
      <c r="DE87" s="2"/>
      <c r="DF87" s="80"/>
      <c r="DG87" s="12"/>
      <c r="DH87" s="13"/>
      <c r="DI87" s="9"/>
      <c r="DJ87" s="8"/>
      <c r="DK87" s="5"/>
      <c r="DL87" s="2"/>
      <c r="DM87" s="7"/>
      <c r="DN87" s="89"/>
      <c r="DO87" s="82"/>
      <c r="DP87" s="8"/>
      <c r="DQ87" s="39"/>
      <c r="DR87" s="8"/>
      <c r="DS87" s="8"/>
      <c r="DT87" s="41"/>
      <c r="DU87" s="10"/>
      <c r="DV87" s="8"/>
      <c r="DW87" s="8"/>
      <c r="DX87" s="8"/>
      <c r="DY87" s="2"/>
      <c r="DZ87" s="2"/>
      <c r="EA87" s="11"/>
      <c r="EB87" s="12"/>
      <c r="EC87" s="13"/>
      <c r="ED87" s="9"/>
      <c r="EE87" s="5"/>
      <c r="EF87" s="2"/>
      <c r="EG87" s="7"/>
      <c r="EH87" s="89"/>
      <c r="EI87" s="82"/>
      <c r="EJ87" s="8"/>
      <c r="EK87" s="6"/>
      <c r="EL87" s="2"/>
      <c r="EM87" s="2"/>
      <c r="EN87" s="3"/>
      <c r="EO87" s="10"/>
      <c r="EP87" s="2"/>
      <c r="EQ87" s="2"/>
      <c r="ER87" s="2"/>
      <c r="ES87" s="2"/>
      <c r="ET87" s="2"/>
      <c r="EU87" s="11"/>
      <c r="EV87" s="12"/>
      <c r="EW87" s="13"/>
      <c r="EX87" s="9"/>
      <c r="EY87" s="5"/>
      <c r="EZ87" s="2"/>
      <c r="FA87" s="7"/>
      <c r="FB87" s="32"/>
      <c r="FC87" s="16"/>
      <c r="FD87" s="2"/>
      <c r="FE87" s="6"/>
      <c r="FF87" s="2"/>
      <c r="FG87" s="2"/>
      <c r="FH87" s="3"/>
      <c r="FI87" s="10"/>
      <c r="FJ87" s="2"/>
      <c r="FK87" s="2"/>
      <c r="FL87" s="2"/>
      <c r="FM87" s="2"/>
      <c r="FN87" s="2"/>
      <c r="FO87" s="11"/>
      <c r="FP87" s="12"/>
      <c r="FQ87" s="13"/>
      <c r="FR87" s="14"/>
      <c r="FS87" s="5"/>
      <c r="FT87" s="2"/>
      <c r="FU87" s="7"/>
      <c r="FV87" s="32"/>
      <c r="FW87" s="16"/>
      <c r="FX87" s="2"/>
      <c r="FY87" s="93"/>
      <c r="FZ87" s="94"/>
      <c r="GA87" s="94"/>
      <c r="GB87" s="95"/>
      <c r="GC87" s="96"/>
      <c r="GD87" s="94"/>
      <c r="GE87" s="94"/>
      <c r="GF87" s="94"/>
      <c r="GG87" s="94"/>
      <c r="GH87" s="94"/>
      <c r="GI87" s="97"/>
      <c r="GJ87" s="98"/>
      <c r="GK87" s="99"/>
      <c r="GL87" s="100"/>
      <c r="GM87" s="101"/>
      <c r="GN87" s="94"/>
      <c r="GO87" s="102"/>
      <c r="GP87" s="103"/>
      <c r="GQ87" s="104"/>
      <c r="GR87" s="2"/>
      <c r="GS87" s="16">
        <v>36</v>
      </c>
      <c r="GT87" s="2" t="s">
        <v>182</v>
      </c>
      <c r="GU87" s="2" t="s">
        <v>183</v>
      </c>
      <c r="GV87" s="3">
        <v>44104</v>
      </c>
      <c r="GW87" s="2">
        <v>51.86</v>
      </c>
      <c r="GX87" s="2"/>
      <c r="GY87" s="2"/>
      <c r="GZ87" s="2">
        <v>-51.86</v>
      </c>
      <c r="HA87" s="2"/>
      <c r="HB87" s="2"/>
      <c r="HC87" s="11">
        <v>0</v>
      </c>
      <c r="HD87" s="12">
        <f t="shared" si="66"/>
        <v>0</v>
      </c>
      <c r="HE87" s="13">
        <f t="shared" si="67"/>
        <v>0</v>
      </c>
      <c r="HF87" s="14">
        <f t="shared" si="68"/>
        <v>0</v>
      </c>
      <c r="HG87" s="5">
        <f t="shared" si="69"/>
        <v>0</v>
      </c>
      <c r="HH87" s="2">
        <f t="shared" si="70"/>
        <v>0</v>
      </c>
      <c r="HI87" s="7">
        <f t="shared" si="71"/>
        <v>0</v>
      </c>
      <c r="HJ87" s="32">
        <f t="shared" si="72"/>
        <v>0</v>
      </c>
      <c r="HK87" s="16">
        <v>2</v>
      </c>
      <c r="HL87" s="2" t="s">
        <v>30</v>
      </c>
    </row>
    <row r="88" spans="1:220" ht="18" customHeight="1" x14ac:dyDescent="0.2">
      <c r="Q88" s="6"/>
      <c r="R88" s="2"/>
      <c r="S88" s="2"/>
      <c r="T88" s="3"/>
      <c r="U88" s="35"/>
      <c r="V88" s="2"/>
      <c r="W88" s="2"/>
      <c r="X88" s="2"/>
      <c r="Y88" s="2"/>
      <c r="Z88" s="2"/>
      <c r="AA88" s="11"/>
      <c r="AB88" s="12"/>
      <c r="AC88" s="13"/>
      <c r="AD88" s="9"/>
      <c r="AE88" s="5"/>
      <c r="AF88" s="2"/>
      <c r="AG88" s="7"/>
      <c r="AH88" s="32"/>
      <c r="AI88" s="16"/>
      <c r="AJ88" s="2"/>
      <c r="AK88" s="55"/>
      <c r="AL88" s="56"/>
      <c r="AM88" s="2"/>
      <c r="AN88" s="3"/>
      <c r="AO88" s="35"/>
      <c r="AP88" s="8"/>
      <c r="AQ88" s="8"/>
      <c r="AR88" s="2"/>
      <c r="AS88" s="2"/>
      <c r="AT88" s="2"/>
      <c r="AU88" s="11"/>
      <c r="AV88" s="59"/>
      <c r="AW88" s="13"/>
      <c r="AX88" s="9"/>
      <c r="AY88" s="5"/>
      <c r="AZ88" s="8"/>
      <c r="BA88" s="7"/>
      <c r="BB88" s="32"/>
      <c r="BC88" s="16"/>
      <c r="BD88" s="2"/>
      <c r="BE88" s="68"/>
      <c r="BF88" s="2"/>
      <c r="BG88" s="2"/>
      <c r="BH88" s="3"/>
      <c r="BI88" s="35"/>
      <c r="BJ88" s="2"/>
      <c r="BK88" s="2"/>
      <c r="BL88" s="2"/>
      <c r="BM88" s="2"/>
      <c r="BN88" s="2"/>
      <c r="BO88" s="11"/>
      <c r="BP88" s="12"/>
      <c r="BQ88" s="13"/>
      <c r="BR88" s="9"/>
      <c r="BS88" s="5"/>
      <c r="BT88" s="2"/>
      <c r="BU88" s="7"/>
      <c r="BV88" s="15"/>
      <c r="BW88" s="16"/>
      <c r="BX88" s="2"/>
      <c r="BY88" s="6"/>
      <c r="BZ88" s="2"/>
      <c r="CA88" s="2"/>
      <c r="CB88" s="3"/>
      <c r="CC88" s="35"/>
      <c r="CD88" s="2"/>
      <c r="CE88" s="2"/>
      <c r="CF88" s="2"/>
      <c r="CG88" s="2"/>
      <c r="CH88" s="2"/>
      <c r="CI88" s="11"/>
      <c r="CJ88" s="11"/>
      <c r="CK88" s="11"/>
      <c r="CL88" s="11"/>
      <c r="CM88" s="5"/>
      <c r="CN88" s="8"/>
      <c r="CO88" s="10"/>
      <c r="CP88" s="81"/>
      <c r="CQ88" s="16"/>
      <c r="CR88" s="2"/>
      <c r="CV88" s="6"/>
      <c r="CW88" s="2"/>
      <c r="CX88" s="2"/>
      <c r="CY88" s="3"/>
      <c r="CZ88" s="35"/>
      <c r="DA88" s="88"/>
      <c r="DB88" s="2"/>
      <c r="DC88" s="2"/>
      <c r="DD88" s="2"/>
      <c r="DE88" s="2"/>
      <c r="DF88" s="80"/>
      <c r="DG88" s="12"/>
      <c r="DH88" s="13"/>
      <c r="DI88" s="9"/>
      <c r="DJ88" s="8"/>
      <c r="DK88" s="5"/>
      <c r="DL88" s="2"/>
      <c r="DM88" s="7"/>
      <c r="DN88" s="89"/>
      <c r="DO88" s="82"/>
      <c r="DP88" s="8"/>
      <c r="DQ88" s="39"/>
      <c r="DR88" s="8"/>
      <c r="DS88" s="8"/>
      <c r="DT88" s="41"/>
      <c r="DU88" s="10"/>
      <c r="DV88" s="8"/>
      <c r="DW88" s="8"/>
      <c r="DX88" s="8"/>
      <c r="DY88" s="2"/>
      <c r="DZ88" s="2"/>
      <c r="EA88" s="11"/>
      <c r="EB88" s="12"/>
      <c r="EC88" s="13"/>
      <c r="ED88" s="9"/>
      <c r="EE88" s="5"/>
      <c r="EF88" s="2"/>
      <c r="EG88" s="7"/>
      <c r="EH88" s="89"/>
      <c r="EI88" s="82"/>
      <c r="EJ88" s="8"/>
      <c r="EK88" s="6"/>
      <c r="EL88" s="2"/>
      <c r="EM88" s="2"/>
      <c r="EN88" s="3"/>
      <c r="EO88" s="10"/>
      <c r="EP88" s="2"/>
      <c r="EQ88" s="2"/>
      <c r="ER88" s="2"/>
      <c r="ES88" s="2"/>
      <c r="ET88" s="2"/>
      <c r="EU88" s="11"/>
      <c r="EV88" s="12"/>
      <c r="EW88" s="13"/>
      <c r="EX88" s="9"/>
      <c r="EY88" s="5"/>
      <c r="EZ88" s="2"/>
      <c r="FA88" s="7"/>
      <c r="FB88" s="32"/>
      <c r="FC88" s="16"/>
      <c r="FD88" s="2"/>
      <c r="FE88" s="6"/>
      <c r="FF88" s="2"/>
      <c r="FG88" s="2"/>
      <c r="FH88" s="3"/>
      <c r="FI88" s="10"/>
      <c r="FJ88" s="2"/>
      <c r="FK88" s="2"/>
      <c r="FL88" s="2"/>
      <c r="FM88" s="2"/>
      <c r="FN88" s="2"/>
      <c r="FO88" s="11"/>
      <c r="FP88" s="12"/>
      <c r="FQ88" s="13"/>
      <c r="FR88" s="14"/>
      <c r="FS88" s="5"/>
      <c r="FT88" s="2"/>
      <c r="FU88" s="7"/>
      <c r="FV88" s="32"/>
      <c r="FW88" s="16"/>
      <c r="FX88" s="2"/>
      <c r="FY88" s="93"/>
      <c r="FZ88" s="94"/>
      <c r="GA88" s="94"/>
      <c r="GB88" s="95"/>
      <c r="GC88" s="96"/>
      <c r="GD88" s="94"/>
      <c r="GE88" s="94"/>
      <c r="GF88" s="94"/>
      <c r="GG88" s="94"/>
      <c r="GH88" s="94"/>
      <c r="GI88" s="97"/>
      <c r="GJ88" s="98"/>
      <c r="GK88" s="99"/>
      <c r="GL88" s="100"/>
      <c r="GM88" s="101"/>
      <c r="GN88" s="94"/>
      <c r="GO88" s="102"/>
      <c r="GP88" s="103"/>
      <c r="GQ88" s="104"/>
      <c r="GR88" s="2"/>
      <c r="GS88" s="16">
        <v>37</v>
      </c>
      <c r="GT88" s="2" t="s">
        <v>184</v>
      </c>
      <c r="GU88" s="2" t="s">
        <v>185</v>
      </c>
      <c r="GV88" s="3">
        <v>44104</v>
      </c>
      <c r="GW88" s="2">
        <v>1126.67</v>
      </c>
      <c r="GX88" s="2"/>
      <c r="GY88" s="2"/>
      <c r="GZ88" s="2">
        <v>-1126.67</v>
      </c>
      <c r="HA88" s="2"/>
      <c r="HB88" s="2"/>
      <c r="HC88" s="11">
        <v>0</v>
      </c>
      <c r="HD88" s="12">
        <f t="shared" si="66"/>
        <v>0</v>
      </c>
      <c r="HE88" s="13">
        <f t="shared" si="67"/>
        <v>0</v>
      </c>
      <c r="HF88" s="14">
        <f t="shared" si="68"/>
        <v>0</v>
      </c>
      <c r="HG88" s="5">
        <f t="shared" si="69"/>
        <v>0</v>
      </c>
      <c r="HH88" s="2">
        <f t="shared" si="70"/>
        <v>0</v>
      </c>
      <c r="HI88" s="7">
        <f t="shared" si="71"/>
        <v>0</v>
      </c>
      <c r="HJ88" s="32">
        <f t="shared" si="72"/>
        <v>0</v>
      </c>
      <c r="HK88" s="16">
        <v>2</v>
      </c>
      <c r="HL88" s="2" t="s">
        <v>30</v>
      </c>
    </row>
    <row r="89" spans="1:220" ht="19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1"/>
      <c r="R89" s="31" t="s">
        <v>21</v>
      </c>
      <c r="S89" s="31"/>
      <c r="T89" s="31"/>
      <c r="U89" s="31">
        <v>33160.79</v>
      </c>
      <c r="V89" s="31">
        <v>364061.27000000014</v>
      </c>
      <c r="W89" s="31">
        <v>139.6</v>
      </c>
      <c r="X89" s="31">
        <v>-912.6899999999996</v>
      </c>
      <c r="Y89" s="31">
        <v>9510.6</v>
      </c>
      <c r="Z89" s="31">
        <v>31694.129999999997</v>
      </c>
      <c r="AA89" s="31">
        <v>372798.78000000009</v>
      </c>
      <c r="AB89" s="31">
        <v>10887.029999999982</v>
      </c>
      <c r="AC89" s="31">
        <v>1306.4435999999989</v>
      </c>
      <c r="AD89" s="31">
        <v>12193.473599999983</v>
      </c>
      <c r="AE89" s="31">
        <v>35361.073439999949</v>
      </c>
      <c r="AF89" s="31">
        <v>-3597.0010619782506</v>
      </c>
      <c r="AG89" s="31">
        <v>31764.072378021694</v>
      </c>
      <c r="AH89" s="31">
        <v>5130.4325274962903</v>
      </c>
      <c r="AI89" s="31"/>
      <c r="AJ89" s="31"/>
      <c r="AK89" s="58"/>
      <c r="AL89" s="31" t="s">
        <v>21</v>
      </c>
      <c r="AM89" s="31"/>
      <c r="AN89" s="31"/>
      <c r="AO89" s="31">
        <f>SUM(AO51:AO80)</f>
        <v>23770.25</v>
      </c>
      <c r="AP89" s="31">
        <f t="shared" ref="AP89:BB89" si="73">SUM(AP51:AP80)</f>
        <v>374439.17</v>
      </c>
      <c r="AQ89" s="31">
        <f t="shared" si="73"/>
        <v>139.6</v>
      </c>
      <c r="AR89" s="31">
        <f t="shared" si="73"/>
        <v>-912.6899999999996</v>
      </c>
      <c r="AS89" s="31">
        <f t="shared" si="73"/>
        <v>9510.6</v>
      </c>
      <c r="AT89" s="31">
        <f t="shared" si="73"/>
        <v>31694.129999999997</v>
      </c>
      <c r="AU89" s="31">
        <f t="shared" si="73"/>
        <v>383176.68</v>
      </c>
      <c r="AV89" s="31">
        <f t="shared" si="73"/>
        <v>10377.900000000007</v>
      </c>
      <c r="AW89" s="31">
        <f t="shared" si="73"/>
        <v>1245.3480000000013</v>
      </c>
      <c r="AX89" s="31">
        <f t="shared" si="73"/>
        <v>11623.248000000007</v>
      </c>
      <c r="AY89" s="31">
        <f t="shared" si="73"/>
        <v>33707.419200000018</v>
      </c>
      <c r="AZ89" s="31">
        <f t="shared" si="73"/>
        <v>-3597.0000000000136</v>
      </c>
      <c r="BA89" s="31">
        <f t="shared" si="73"/>
        <v>30110.419200000008</v>
      </c>
      <c r="BB89" s="31">
        <f t="shared" si="73"/>
        <v>11470.601727496298</v>
      </c>
      <c r="BC89" s="31"/>
      <c r="BD89" s="31"/>
      <c r="BE89" s="31"/>
      <c r="BF89" s="31" t="s">
        <v>21</v>
      </c>
      <c r="BG89" s="31"/>
      <c r="BH89" s="31"/>
      <c r="BI89" s="31">
        <f>SUM(BI51:BI80)</f>
        <v>29462.16</v>
      </c>
      <c r="BJ89" s="31">
        <f t="shared" ref="BJ89:BV89" si="74">SUM(BJ51:BJ80)</f>
        <v>384505.70999999996</v>
      </c>
      <c r="BK89" s="31">
        <f t="shared" si="74"/>
        <v>139.6</v>
      </c>
      <c r="BL89" s="31">
        <f t="shared" si="74"/>
        <v>-912.6899999999996</v>
      </c>
      <c r="BM89" s="31">
        <f t="shared" si="74"/>
        <v>9510.6</v>
      </c>
      <c r="BN89" s="31">
        <f t="shared" si="74"/>
        <v>31694.129999999997</v>
      </c>
      <c r="BO89" s="31">
        <f t="shared" si="74"/>
        <v>393243.22000000003</v>
      </c>
      <c r="BP89" s="31">
        <f t="shared" si="74"/>
        <v>10066.540000000008</v>
      </c>
      <c r="BQ89" s="31">
        <f t="shared" si="74"/>
        <v>2533.4600000000282</v>
      </c>
      <c r="BR89" s="31">
        <f t="shared" si="74"/>
        <v>12600.000000000036</v>
      </c>
      <c r="BS89" s="31">
        <f t="shared" si="74"/>
        <v>36540.000000000102</v>
      </c>
      <c r="BT89" s="31">
        <f t="shared" si="74"/>
        <v>-3597.0000000000095</v>
      </c>
      <c r="BU89" s="31">
        <f t="shared" si="74"/>
        <v>32943.000000000095</v>
      </c>
      <c r="BV89" s="31">
        <f t="shared" si="74"/>
        <v>14951.441727496394</v>
      </c>
      <c r="BW89" s="31"/>
      <c r="BX89" s="31"/>
      <c r="BY89" s="31"/>
      <c r="BZ89" s="31" t="s">
        <v>21</v>
      </c>
      <c r="CA89" s="31"/>
      <c r="CB89" s="31"/>
      <c r="CC89" s="31">
        <f>SUM(CC51:CC80)</f>
        <v>6990.3099999999995</v>
      </c>
      <c r="CD89" s="31">
        <f t="shared" ref="CD89:CP89" si="75">SUM(CD51:CD80)</f>
        <v>384505.70999999996</v>
      </c>
      <c r="CE89" s="31">
        <f t="shared" si="75"/>
        <v>139.6</v>
      </c>
      <c r="CF89" s="31">
        <f t="shared" si="75"/>
        <v>-912.6899999999996</v>
      </c>
      <c r="CG89" s="31">
        <f t="shared" si="75"/>
        <v>9510.6</v>
      </c>
      <c r="CH89" s="31">
        <f t="shared" si="75"/>
        <v>31694.129999999997</v>
      </c>
      <c r="CI89" s="80">
        <f t="shared" si="75"/>
        <v>393243.22000000003</v>
      </c>
      <c r="CJ89" s="80">
        <f t="shared" si="75"/>
        <v>10066.540000000008</v>
      </c>
      <c r="CK89" s="80">
        <f t="shared" si="75"/>
        <v>2533.4600000000282</v>
      </c>
      <c r="CL89" s="80">
        <f t="shared" si="75"/>
        <v>12600.000000000036</v>
      </c>
      <c r="CM89" s="31">
        <f t="shared" si="75"/>
        <v>27260.000000000084</v>
      </c>
      <c r="CN89" s="31">
        <f t="shared" si="75"/>
        <v>-3597.0000000000105</v>
      </c>
      <c r="CO89" s="31">
        <f t="shared" si="75"/>
        <v>23663.000000000069</v>
      </c>
      <c r="CP89" s="31">
        <f t="shared" si="75"/>
        <v>31624.131727496468</v>
      </c>
      <c r="CQ89" s="31"/>
      <c r="CR89" s="31"/>
      <c r="CS89" s="27"/>
      <c r="CT89" s="27"/>
      <c r="CU89" s="27"/>
      <c r="CV89" s="31"/>
      <c r="CW89" s="31" t="s">
        <v>21</v>
      </c>
      <c r="CX89" s="31"/>
      <c r="CY89" s="31"/>
      <c r="CZ89" s="31">
        <f>SUM(CZ51:CZ80)</f>
        <v>45162.39</v>
      </c>
      <c r="DA89" s="31">
        <f>SUM(DA51:DA80)</f>
        <v>402169.23</v>
      </c>
      <c r="DB89" s="31">
        <f t="shared" ref="DB89:DL89" si="76">SUM(DB51:DB80)</f>
        <v>139.6</v>
      </c>
      <c r="DC89" s="31">
        <f t="shared" si="76"/>
        <v>-912.6899999999996</v>
      </c>
      <c r="DD89" s="31">
        <f t="shared" si="76"/>
        <v>9510.6</v>
      </c>
      <c r="DE89" s="31">
        <f t="shared" si="76"/>
        <v>31694.129999999997</v>
      </c>
      <c r="DF89" s="31">
        <f t="shared" si="76"/>
        <v>410906.74</v>
      </c>
      <c r="DG89" s="31">
        <f t="shared" si="76"/>
        <v>17663.52</v>
      </c>
      <c r="DH89" s="31">
        <f t="shared" si="76"/>
        <v>1736.4799999999791</v>
      </c>
      <c r="DI89" s="31">
        <f t="shared" si="76"/>
        <v>19399.999999999978</v>
      </c>
      <c r="DJ89" s="31">
        <f t="shared" si="76"/>
        <v>56259.999999999935</v>
      </c>
      <c r="DK89" s="31">
        <f t="shared" si="76"/>
        <v>28999.999999999844</v>
      </c>
      <c r="DL89" s="31">
        <f t="shared" si="76"/>
        <v>-3596.9999999999814</v>
      </c>
      <c r="DM89" s="31">
        <f>SUM(DM51:DM80)</f>
        <v>25402.999999999869</v>
      </c>
      <c r="DN89" s="31">
        <f>SUM(DN51:DN80)</f>
        <v>11864.741727496335</v>
      </c>
      <c r="DO89" s="31"/>
      <c r="DP89" s="31"/>
      <c r="DQ89" s="31"/>
      <c r="DR89" s="31" t="s">
        <v>21</v>
      </c>
      <c r="DS89" s="31"/>
      <c r="DT89" s="31"/>
      <c r="DU89" s="31">
        <f t="shared" ref="DU89:EH89" si="77">SUM(DU51:DU80)</f>
        <v>7472.09</v>
      </c>
      <c r="DV89" s="31">
        <f t="shared" si="77"/>
        <v>409269.74</v>
      </c>
      <c r="DW89" s="31">
        <f t="shared" si="77"/>
        <v>139.6</v>
      </c>
      <c r="DX89" s="31">
        <f t="shared" si="77"/>
        <v>-912.6899999999996</v>
      </c>
      <c r="DY89" s="31">
        <f t="shared" si="77"/>
        <v>9510.6</v>
      </c>
      <c r="DZ89" s="31">
        <f t="shared" si="77"/>
        <v>31694.129999999997</v>
      </c>
      <c r="EA89" s="31">
        <f t="shared" si="77"/>
        <v>418007.25</v>
      </c>
      <c r="EB89" s="31">
        <f t="shared" si="77"/>
        <v>7100.5099999999875</v>
      </c>
      <c r="EC89" s="31">
        <f t="shared" si="77"/>
        <v>899.48999999998807</v>
      </c>
      <c r="ED89" s="31">
        <f t="shared" si="77"/>
        <v>7999.9999999999745</v>
      </c>
      <c r="EE89" s="31">
        <f t="shared" si="77"/>
        <v>23199.999999999931</v>
      </c>
      <c r="EF89" s="31">
        <f t="shared" si="77"/>
        <v>-3596.9999999999882</v>
      </c>
      <c r="EG89" s="31">
        <f t="shared" si="77"/>
        <v>19602.999999999942</v>
      </c>
      <c r="EH89" s="31">
        <f t="shared" si="77"/>
        <v>23995.651727496275</v>
      </c>
      <c r="EI89" s="31"/>
      <c r="EJ89" s="31"/>
      <c r="EK89" s="31"/>
      <c r="EL89" s="31"/>
      <c r="EM89" s="31"/>
      <c r="EN89" s="90"/>
      <c r="EO89" s="31">
        <f>SUM(EO51:EO80)</f>
        <v>32037.15</v>
      </c>
      <c r="EP89" s="31">
        <f t="shared" ref="EP89:FB89" si="78">SUM(EP51:EP80)</f>
        <v>416025.11999999988</v>
      </c>
      <c r="EQ89" s="31">
        <f t="shared" si="78"/>
        <v>139.6</v>
      </c>
      <c r="ER89" s="31">
        <f t="shared" si="78"/>
        <v>-912.6899999999996</v>
      </c>
      <c r="ES89" s="31">
        <f t="shared" si="78"/>
        <v>9510.6</v>
      </c>
      <c r="ET89" s="31">
        <f t="shared" si="78"/>
        <v>31694.129999999997</v>
      </c>
      <c r="EU89" s="31">
        <f t="shared" si="78"/>
        <v>424762.62999999989</v>
      </c>
      <c r="EV89" s="31">
        <f t="shared" si="78"/>
        <v>6755.3800000000047</v>
      </c>
      <c r="EW89" s="31">
        <f t="shared" si="78"/>
        <v>444.61999999999534</v>
      </c>
      <c r="EX89" s="31">
        <f t="shared" si="78"/>
        <v>7200</v>
      </c>
      <c r="EY89" s="31">
        <f t="shared" si="78"/>
        <v>20880</v>
      </c>
      <c r="EZ89" s="31">
        <f t="shared" si="78"/>
        <v>-3596.9999999999991</v>
      </c>
      <c r="FA89" s="31">
        <f t="shared" si="78"/>
        <v>17283.000000000004</v>
      </c>
      <c r="FB89" s="31">
        <f t="shared" si="78"/>
        <v>9241.5017274962738</v>
      </c>
      <c r="FC89" s="31"/>
      <c r="FD89" s="31"/>
      <c r="FE89" s="31"/>
      <c r="FF89" s="31" t="s">
        <v>21</v>
      </c>
      <c r="FG89" s="31"/>
      <c r="FH89" s="31"/>
      <c r="FI89" s="31">
        <f>SUM(FI51:FI80)</f>
        <v>29358.81</v>
      </c>
      <c r="FJ89" s="31">
        <f t="shared" ref="FJ89:FV89" si="79">SUM(FJ51:FJ80)</f>
        <v>422094.28</v>
      </c>
      <c r="FK89" s="31">
        <f t="shared" si="79"/>
        <v>139.6</v>
      </c>
      <c r="FL89" s="31">
        <f t="shared" si="79"/>
        <v>-912.6899999999996</v>
      </c>
      <c r="FM89" s="31">
        <f t="shared" si="79"/>
        <v>9510.6</v>
      </c>
      <c r="FN89" s="31">
        <f t="shared" si="79"/>
        <v>31694.129999999997</v>
      </c>
      <c r="FO89" s="31">
        <f t="shared" si="79"/>
        <v>430831.7900000001</v>
      </c>
      <c r="FP89" s="31">
        <f t="shared" si="79"/>
        <v>6069.16</v>
      </c>
      <c r="FQ89" s="31">
        <f t="shared" si="79"/>
        <v>730.84000000002868</v>
      </c>
      <c r="FR89" s="31">
        <f t="shared" si="79"/>
        <v>6800.0000000000282</v>
      </c>
      <c r="FS89" s="31">
        <f t="shared" si="79"/>
        <v>20740.000000000095</v>
      </c>
      <c r="FT89" s="31">
        <f t="shared" si="79"/>
        <v>-3795.0000000000155</v>
      </c>
      <c r="FU89" s="31">
        <f t="shared" si="79"/>
        <v>16945.000000000069</v>
      </c>
      <c r="FV89" s="31">
        <f t="shared" si="79"/>
        <v>-3172.3082725036538</v>
      </c>
      <c r="FW89" s="31"/>
      <c r="FX89" s="31"/>
      <c r="FY89" s="9"/>
      <c r="FZ89" s="31" t="s">
        <v>21</v>
      </c>
      <c r="GA89" s="9"/>
      <c r="GB89" s="91"/>
      <c r="GC89" s="9">
        <f>SUM(GC51:GC83)</f>
        <v>15130.09</v>
      </c>
      <c r="GD89" s="9">
        <f t="shared" ref="GD89:GP89" si="80">SUM(GD51:GD83)</f>
        <v>430719.05000000005</v>
      </c>
      <c r="GE89" s="9">
        <f t="shared" si="80"/>
        <v>139.6</v>
      </c>
      <c r="GF89" s="9">
        <f t="shared" si="80"/>
        <v>-1523.1099999999997</v>
      </c>
      <c r="GG89" s="9">
        <f t="shared" si="80"/>
        <v>9510.6</v>
      </c>
      <c r="GH89" s="9">
        <f t="shared" si="80"/>
        <v>31694.129999999997</v>
      </c>
      <c r="GI89" s="9">
        <f t="shared" si="80"/>
        <v>438846.14000000007</v>
      </c>
      <c r="GJ89" s="9">
        <f t="shared" si="80"/>
        <v>8014.3500000000076</v>
      </c>
      <c r="GK89" s="9">
        <f t="shared" si="80"/>
        <v>-414.3500000000335</v>
      </c>
      <c r="GL89" s="9">
        <f t="shared" si="80"/>
        <v>7599.9999999999745</v>
      </c>
      <c r="GM89" s="9">
        <f t="shared" si="80"/>
        <v>23179.999999999913</v>
      </c>
      <c r="GN89" s="9">
        <f t="shared" si="80"/>
        <v>-3794.9999999999854</v>
      </c>
      <c r="GO89" s="9">
        <f t="shared" si="80"/>
        <v>19384.999999999931</v>
      </c>
      <c r="GP89" s="9">
        <f t="shared" si="80"/>
        <v>1082.6017274962762</v>
      </c>
      <c r="GQ89" s="9"/>
      <c r="GR89" s="9"/>
      <c r="GS89" s="9"/>
      <c r="GT89" s="9" t="s">
        <v>21</v>
      </c>
      <c r="GU89" s="9"/>
      <c r="GV89" s="9"/>
      <c r="GW89" s="9">
        <f>SUM(GW51:GW88)</f>
        <v>446622.37</v>
      </c>
      <c r="GX89" s="9">
        <f t="shared" ref="GX89:HB89" si="81">SUM(GX51:GX88)</f>
        <v>20870</v>
      </c>
      <c r="GY89" s="9">
        <f t="shared" si="81"/>
        <v>139.6</v>
      </c>
      <c r="GZ89" s="9">
        <f t="shared" si="81"/>
        <v>-12179.72</v>
      </c>
      <c r="HA89" s="9">
        <f t="shared" si="81"/>
        <v>9510.6</v>
      </c>
      <c r="HB89" s="9">
        <f t="shared" si="81"/>
        <v>31694.129999999997</v>
      </c>
      <c r="HC89" s="9">
        <f t="shared" ref="HC89" si="82">SUM(HC51:HC88)</f>
        <v>444092.85</v>
      </c>
      <c r="HD89" s="9">
        <f t="shared" ref="HD89" si="83">SUM(HD51:HD88)</f>
        <v>5246.7099999999937</v>
      </c>
      <c r="HE89" s="9">
        <f t="shared" ref="HE89" si="84">SUM(HE51:HE88)</f>
        <v>1953.2900000000491</v>
      </c>
      <c r="HF89" s="9">
        <f t="shared" ref="HF89" si="85">SUM(HF51:HF88)</f>
        <v>7200.0000000000437</v>
      </c>
      <c r="HG89" s="9">
        <f t="shared" ref="HG89" si="86">SUM(HG51:HG88)</f>
        <v>21960.000000000131</v>
      </c>
      <c r="HH89" s="9">
        <f t="shared" ref="HH89" si="87">SUM(HH51:HH88)</f>
        <v>-4680.5000000000282</v>
      </c>
      <c r="HI89" s="9">
        <f t="shared" ref="HI89" si="88">SUM(HI51:HI88)</f>
        <v>17279.500000000109</v>
      </c>
      <c r="HJ89" s="9">
        <f t="shared" ref="HJ89" si="89">SUM(HJ51:HJ88)</f>
        <v>-2507.898272503619</v>
      </c>
      <c r="HK89" s="106"/>
      <c r="HL89" s="9"/>
    </row>
    <row r="90" spans="1:220" ht="19.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/>
      <c r="R90" s="28" t="s">
        <v>34</v>
      </c>
      <c r="S90" s="28"/>
      <c r="T90" s="28"/>
      <c r="U90" s="28"/>
      <c r="V90" s="28"/>
      <c r="W90" s="28"/>
      <c r="X90" s="28"/>
      <c r="Y90" s="28"/>
      <c r="Z90" s="28"/>
      <c r="AA90" s="28"/>
      <c r="AB90" s="28">
        <v>10887.030000000028</v>
      </c>
      <c r="AC90" s="28">
        <v>1306.4436000000042</v>
      </c>
      <c r="AD90" s="28">
        <v>12193.473599999981</v>
      </c>
      <c r="AE90" s="28">
        <v>35361.073439999949</v>
      </c>
      <c r="AF90" s="28">
        <v>-3596.9999999999995</v>
      </c>
      <c r="AG90" s="28">
        <v>31764.072378021698</v>
      </c>
      <c r="AH90" s="28">
        <v>5130.4325274962866</v>
      </c>
      <c r="AI90" s="28"/>
      <c r="AJ90" s="28"/>
      <c r="AK90" s="28"/>
      <c r="AL90" s="28" t="s">
        <v>34</v>
      </c>
      <c r="AM90" s="28"/>
      <c r="AN90" s="28"/>
      <c r="AO90" s="28"/>
      <c r="AP90" s="28"/>
      <c r="AQ90" s="28"/>
      <c r="AR90" s="28"/>
      <c r="AS90" s="28"/>
      <c r="AT90" s="28"/>
      <c r="AU90" s="28">
        <f>AP89+AQ89+AR89+AS89</f>
        <v>383176.67999999993</v>
      </c>
      <c r="AV90" s="60">
        <f>AU89-AA89</f>
        <v>10377.899999999907</v>
      </c>
      <c r="AW90" s="28">
        <f>V37</f>
        <v>1245.3479999999963</v>
      </c>
      <c r="AX90" s="28">
        <f>AV89+AW89</f>
        <v>11623.248000000009</v>
      </c>
      <c r="AY90" s="28">
        <f>AX89*2.9</f>
        <v>33707.419200000018</v>
      </c>
      <c r="AZ90" s="28">
        <f>AD9</f>
        <v>-3596.9999999999995</v>
      </c>
      <c r="BA90" s="28">
        <f>AE9</f>
        <v>30110.419199999887</v>
      </c>
      <c r="BB90" s="28">
        <f>AH89-AO89+BA89</f>
        <v>11470.601727496298</v>
      </c>
      <c r="BC90" s="28"/>
      <c r="BD90" s="28"/>
      <c r="BE90" s="28"/>
      <c r="BF90" s="28" t="s">
        <v>34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>
        <f>U38</f>
        <v>10066.539999999979</v>
      </c>
      <c r="BQ90" s="28">
        <f>V38</f>
        <v>2533.460000000021</v>
      </c>
      <c r="BR90" s="28">
        <f>U11</f>
        <v>12600</v>
      </c>
      <c r="BS90" s="28">
        <f>BR89*2.9</f>
        <v>36540.000000000102</v>
      </c>
      <c r="BT90" s="28">
        <f>AD11</f>
        <v>-3596.9999999999995</v>
      </c>
      <c r="BU90" s="28">
        <f>BS89+BT89</f>
        <v>32943.000000000095</v>
      </c>
      <c r="BV90" s="28">
        <f>BB89-BI89+BU89</f>
        <v>14951.441727496393</v>
      </c>
      <c r="BW90" s="28"/>
      <c r="BX90" s="28"/>
      <c r="BY90" s="28"/>
      <c r="BZ90" s="28" t="s">
        <v>34</v>
      </c>
      <c r="CA90" s="28"/>
      <c r="CB90" s="28"/>
      <c r="CC90" s="28"/>
      <c r="CD90" s="28"/>
      <c r="CE90" s="28"/>
      <c r="CF90" s="28"/>
      <c r="CG90" s="28"/>
      <c r="CH90" s="28"/>
      <c r="CI90" s="80"/>
      <c r="CJ90" s="80"/>
      <c r="CK90" s="80"/>
      <c r="CL90" s="80"/>
      <c r="CM90" s="28">
        <f>CL90*2.9</f>
        <v>0</v>
      </c>
      <c r="CN90" s="28"/>
      <c r="CO90" s="28">
        <f>AE12</f>
        <v>23663</v>
      </c>
      <c r="CP90" s="28">
        <f>BV89-CC89+CO89</f>
        <v>31624.131727496464</v>
      </c>
      <c r="CQ90" s="28"/>
      <c r="CR90" s="28"/>
      <c r="CS90" s="27"/>
      <c r="CT90" s="27"/>
      <c r="CU90" s="27"/>
      <c r="CV90" s="7"/>
      <c r="CW90" s="28" t="s">
        <v>34</v>
      </c>
      <c r="CX90" s="7"/>
      <c r="CY90" s="7"/>
      <c r="CZ90" s="7"/>
      <c r="DA90" s="7"/>
      <c r="DB90" s="7"/>
      <c r="DC90" s="7"/>
      <c r="DD90" s="7"/>
      <c r="DE90" s="7"/>
      <c r="DF90" s="7">
        <f>T40</f>
        <v>410906.74</v>
      </c>
      <c r="DG90" s="28">
        <f>DF89-CI89</f>
        <v>17663.51999999996</v>
      </c>
      <c r="DH90" s="28">
        <f>V40</f>
        <v>1736.4799999999814</v>
      </c>
      <c r="DI90" s="28">
        <f>DG89+DH89</f>
        <v>19399.999999999978</v>
      </c>
      <c r="DJ90" s="28">
        <f>DI89*2.9</f>
        <v>56259.999999999935</v>
      </c>
      <c r="DK90" s="28">
        <f>DJ89-CM89</f>
        <v>28999.999999999851</v>
      </c>
      <c r="DL90" s="28">
        <f>AD13</f>
        <v>-3596.9999999999995</v>
      </c>
      <c r="DM90" s="28">
        <f>DK89+DL89</f>
        <v>25402.999999999862</v>
      </c>
      <c r="DN90" s="28">
        <f>CP89-CZ89+DM89</f>
        <v>11864.741727496337</v>
      </c>
      <c r="DO90" s="28"/>
      <c r="DP90" s="28"/>
      <c r="DQ90" s="28"/>
      <c r="DR90" s="28" t="s">
        <v>34</v>
      </c>
      <c r="DS90" s="7"/>
      <c r="DT90" s="7"/>
      <c r="DU90" s="7"/>
      <c r="DV90" s="7"/>
      <c r="DW90" s="7"/>
      <c r="DX90" s="7"/>
      <c r="DY90" s="7"/>
      <c r="DZ90" s="7"/>
      <c r="EA90" s="7">
        <f>T41</f>
        <v>418007.25</v>
      </c>
      <c r="EB90" s="28">
        <f>U41</f>
        <v>7100.5100000000093</v>
      </c>
      <c r="EC90" s="28">
        <f>V41</f>
        <v>899.48999999999069</v>
      </c>
      <c r="ED90" s="28">
        <f>U14</f>
        <v>8000</v>
      </c>
      <c r="EE90" s="28">
        <f>ED89*2.9</f>
        <v>23199.999999999927</v>
      </c>
      <c r="EF90" s="28">
        <f>AD14</f>
        <v>-3596.9999999999995</v>
      </c>
      <c r="EG90" s="28">
        <f>EE89+EF89</f>
        <v>19602.999999999942</v>
      </c>
      <c r="EH90" s="28">
        <f>DN89-DU89+EG89</f>
        <v>23995.651727496275</v>
      </c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>
        <f>EU89-EA89</f>
        <v>6755.3799999998882</v>
      </c>
      <c r="EW90" s="28">
        <f>V42</f>
        <v>444.61999999999534</v>
      </c>
      <c r="EX90" s="28">
        <f>EV89+EW89</f>
        <v>7200</v>
      </c>
      <c r="EY90" s="28">
        <f>EX89*2.9</f>
        <v>20880</v>
      </c>
      <c r="EZ90" s="28">
        <f>AD15</f>
        <v>-3596.9999999999995</v>
      </c>
      <c r="FA90" s="28">
        <f>EY89+EZ89</f>
        <v>17283</v>
      </c>
      <c r="FB90" s="28">
        <f>EH89-EO89+EY89+EZ89</f>
        <v>9241.5017274962738</v>
      </c>
      <c r="FC90" s="28"/>
      <c r="FD90" s="28"/>
      <c r="FE90" s="28"/>
      <c r="FF90" s="28" t="s">
        <v>34</v>
      </c>
      <c r="FG90" s="28"/>
      <c r="FH90" s="28"/>
      <c r="FI90" s="28"/>
      <c r="FJ90" s="28">
        <f>FN89</f>
        <v>31694.129999999997</v>
      </c>
      <c r="FK90" s="28"/>
      <c r="FL90" s="28"/>
      <c r="FM90" s="28"/>
      <c r="FN90" s="28"/>
      <c r="FO90" s="28">
        <f>T43</f>
        <v>430831.79</v>
      </c>
      <c r="FP90" s="28">
        <f>U43</f>
        <v>6069.1599999999744</v>
      </c>
      <c r="FQ90" s="28">
        <f>V43</f>
        <v>730.84000000002561</v>
      </c>
      <c r="FR90" s="28">
        <f>FP89+FQ89</f>
        <v>6800.0000000000282</v>
      </c>
      <c r="FS90" s="28">
        <f>FR89*3.05</f>
        <v>20740.000000000084</v>
      </c>
      <c r="FT90" s="28">
        <f>AD16</f>
        <v>-3794.9999999999995</v>
      </c>
      <c r="FU90" s="28">
        <f>FS89+FT89</f>
        <v>16945.00000000008</v>
      </c>
      <c r="FV90" s="28">
        <f>FB89-FI89+FU89</f>
        <v>-3172.3082725036584</v>
      </c>
      <c r="FW90" s="28"/>
      <c r="FX90" s="28"/>
      <c r="FY90" s="7"/>
      <c r="FZ90" s="28" t="s">
        <v>34</v>
      </c>
      <c r="GA90" s="7"/>
      <c r="GB90" s="92"/>
      <c r="GC90" s="7"/>
      <c r="GD90" s="7"/>
      <c r="GE90" s="7"/>
      <c r="GF90" s="7"/>
      <c r="GG90" s="7"/>
      <c r="GH90" s="7"/>
      <c r="GI90" s="7"/>
      <c r="GJ90" s="7">
        <f>U44</f>
        <v>8014.3500000000349</v>
      </c>
      <c r="GK90" s="7">
        <f>V44</f>
        <v>-414.35000000003492</v>
      </c>
      <c r="GL90" s="7">
        <f>GJ89+GK89</f>
        <v>7599.9999999999745</v>
      </c>
      <c r="GM90" s="7">
        <f>GL89*3.05</f>
        <v>23179.99999999992</v>
      </c>
      <c r="GN90" s="7">
        <f>AD17</f>
        <v>-3794.9999999999995</v>
      </c>
      <c r="GO90" s="7">
        <f>GM89+GN89</f>
        <v>19384.999999999927</v>
      </c>
      <c r="GP90" s="7">
        <f>FV89-GC89+GO89</f>
        <v>1082.601727496276</v>
      </c>
      <c r="GQ90" s="7"/>
      <c r="GR90" s="7"/>
      <c r="GS90" s="7"/>
      <c r="GT90" s="7" t="s">
        <v>34</v>
      </c>
      <c r="GU90" s="7"/>
      <c r="GV90" s="7"/>
      <c r="GW90" s="7"/>
      <c r="GX90" s="7"/>
      <c r="GY90" s="7"/>
      <c r="GZ90" s="7"/>
      <c r="HA90" s="7"/>
      <c r="HB90" s="7"/>
      <c r="HC90" s="7"/>
      <c r="HD90" s="7">
        <f>U45</f>
        <v>5246.7099999999627</v>
      </c>
      <c r="HE90" s="7">
        <f>V45</f>
        <v>1953.2900000000373</v>
      </c>
      <c r="HF90" s="7">
        <f>U18</f>
        <v>7200</v>
      </c>
      <c r="HG90" s="7">
        <f>HF89*3.05</f>
        <v>21960.000000000131</v>
      </c>
      <c r="HH90" s="7">
        <f>AD18</f>
        <v>-4680.5</v>
      </c>
      <c r="HI90" s="7">
        <f>HG89+HH89</f>
        <v>17279.500000000102</v>
      </c>
      <c r="HJ90" s="7">
        <f>GP89-GX89+HI89</f>
        <v>-2507.8982725036149</v>
      </c>
      <c r="HK90" s="107"/>
      <c r="HL90" s="7"/>
    </row>
    <row r="91" spans="1:220" ht="99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5" t="s">
        <v>0</v>
      </c>
      <c r="R91" s="25" t="s">
        <v>1</v>
      </c>
      <c r="S91" s="25" t="s">
        <v>27</v>
      </c>
      <c r="T91" s="25" t="s">
        <v>2</v>
      </c>
      <c r="U91" s="25" t="s">
        <v>102</v>
      </c>
      <c r="V91" s="25" t="s">
        <v>3</v>
      </c>
      <c r="W91" s="25" t="s">
        <v>78</v>
      </c>
      <c r="X91" s="25" t="s">
        <v>87</v>
      </c>
      <c r="Y91" s="25" t="s">
        <v>88</v>
      </c>
      <c r="Z91" s="25" t="s">
        <v>79</v>
      </c>
      <c r="AA91" s="25" t="s">
        <v>35</v>
      </c>
      <c r="AB91" s="25" t="s">
        <v>18</v>
      </c>
      <c r="AC91" s="25" t="s">
        <v>17</v>
      </c>
      <c r="AD91" s="25" t="s">
        <v>19</v>
      </c>
      <c r="AE91" s="25" t="s">
        <v>96</v>
      </c>
      <c r="AF91" s="25" t="s">
        <v>97</v>
      </c>
      <c r="AG91" s="25" t="s">
        <v>100</v>
      </c>
      <c r="AH91" s="25" t="s">
        <v>104</v>
      </c>
      <c r="AI91" s="25" t="s">
        <v>64</v>
      </c>
      <c r="AJ91" s="25" t="s">
        <v>67</v>
      </c>
      <c r="AK91" s="25" t="str">
        <f>AK50</f>
        <v>#</v>
      </c>
      <c r="AL91" s="25" t="str">
        <f t="shared" ref="AL91:CW91" si="90">AL50</f>
        <v>Наименование_Точки_Учета</v>
      </c>
      <c r="AM91" s="25" t="str">
        <f t="shared" si="90"/>
        <v>Серийный_№</v>
      </c>
      <c r="AN91" s="25" t="str">
        <f t="shared" si="90"/>
        <v>дата</v>
      </c>
      <c r="AO91" s="25" t="str">
        <f t="shared" si="90"/>
        <v>оплачено в январе 2020</v>
      </c>
      <c r="AP91" s="25" t="str">
        <f t="shared" si="90"/>
        <v>СуммАктЭн</v>
      </c>
      <c r="AQ91" s="25" t="str">
        <f t="shared" si="90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91" s="25" t="str">
        <f t="shared" si="90"/>
        <v>Корректировка показаний 
ПУ за текущий год
(показания ст.ПУ минус показания нов.ПУ на дату монтажа )</v>
      </c>
      <c r="AS91" s="25" t="str">
        <f t="shared" si="90"/>
        <v>Корректировка показаний ПУ за прошлый год
(не включено в сальдо показаний на начало года)</v>
      </c>
      <c r="AT91" s="25" t="str">
        <f t="shared" si="90"/>
        <v>Корректировка показаний ПУ за прошлые периоды
(включено в сальдо показаний на начало года)</v>
      </c>
      <c r="AU91" s="25" t="str">
        <f t="shared" si="90"/>
        <v>Показания счетчиков в расчет</v>
      </c>
      <c r="AV91" s="25" t="str">
        <f t="shared" si="90"/>
        <v>Потребление</v>
      </c>
      <c r="AW91" s="25" t="str">
        <f t="shared" si="90"/>
        <v>Потери, кВт</v>
      </c>
      <c r="AX91" s="25" t="str">
        <f t="shared" si="90"/>
        <v>Потребление+ потери, кВт</v>
      </c>
      <c r="AY91" s="25" t="str">
        <f t="shared" si="90"/>
        <v>Сумма к оплате, руб. тариф 2,90руб./кВт</v>
      </c>
      <c r="AZ91" s="25" t="str">
        <f t="shared" si="90"/>
        <v>к возмещению от п2п3п4п5п6, руб.</v>
      </c>
      <c r="BA91" s="25" t="str">
        <f t="shared" si="90"/>
        <v>Сумаа к начислению по садоводам с учетом возмещения, руб.</v>
      </c>
      <c r="BB91" s="25" t="str">
        <f t="shared" si="90"/>
        <v>Переплата (-)
Долг(+) 
на 01.02.2020</v>
      </c>
      <c r="BC91" s="25" t="str">
        <f t="shared" si="90"/>
        <v>Способ получения показаний:
1=Показания ПУ
2=Показания ПУ с уч.показаний ст.ПУ
РО=расчет.объем показаний
0=Демонтаж счетчика</v>
      </c>
      <c r="BD91" s="25" t="str">
        <f t="shared" si="90"/>
        <v>Вид начисления</v>
      </c>
      <c r="BE91" s="25" t="str">
        <f t="shared" si="90"/>
        <v>#</v>
      </c>
      <c r="BF91" s="25" t="str">
        <f t="shared" si="90"/>
        <v>Наименование_Точки_Учета</v>
      </c>
      <c r="BG91" s="25" t="str">
        <f t="shared" si="90"/>
        <v>Серийный_№</v>
      </c>
      <c r="BH91" s="25" t="str">
        <f t="shared" si="90"/>
        <v>дата</v>
      </c>
      <c r="BI91" s="25" t="str">
        <f t="shared" si="90"/>
        <v>Оплачено в феврале</v>
      </c>
      <c r="BJ91" s="25" t="str">
        <f t="shared" si="90"/>
        <v>СуммАктЭн</v>
      </c>
      <c r="BK91" s="25" t="str">
        <f t="shared" si="90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91" s="25" t="str">
        <f t="shared" si="90"/>
        <v>Корректировка показаний 
ПУ за текущий год
(показания ст.ПУ минус показания нов.ПУ на дату монтажа )</v>
      </c>
      <c r="BM91" s="25" t="str">
        <f t="shared" si="90"/>
        <v>Корректировка показаний ПУ за прошлый год
(не включено в сальдо показаний на начало года)</v>
      </c>
      <c r="BN91" s="25" t="str">
        <f t="shared" si="90"/>
        <v>Корректировка показаний ПУ за прошлые периоды
(включено в сальдо показаний на начало года)</v>
      </c>
      <c r="BO91" s="25" t="str">
        <f t="shared" si="90"/>
        <v>Показания счетчиков в расчет</v>
      </c>
      <c r="BP91" s="25" t="str">
        <f t="shared" si="90"/>
        <v>Потребление</v>
      </c>
      <c r="BQ91" s="25" t="str">
        <f t="shared" si="90"/>
        <v>Потери, кВт</v>
      </c>
      <c r="BR91" s="25" t="str">
        <f t="shared" si="90"/>
        <v>Потребление+ потери, кВт</v>
      </c>
      <c r="BS91" s="25" t="str">
        <f t="shared" si="90"/>
        <v>Сумма к оплате, руб. тариф 2,90руб./кВт</v>
      </c>
      <c r="BT91" s="25" t="str">
        <f t="shared" si="90"/>
        <v>к возмещению от п2п3п4п5п6, руб.</v>
      </c>
      <c r="BU91" s="25" t="str">
        <f t="shared" si="90"/>
        <v>Сумаа к начислению по садоводам с учетом возмещения, руб.</v>
      </c>
      <c r="BV91" s="25" t="str">
        <f t="shared" si="90"/>
        <v>Переплата (-)
Долг(+) 
на 01.03.2020</v>
      </c>
      <c r="BW91" s="25" t="str">
        <f t="shared" si="90"/>
        <v>Способ получения показаний:
1=Показания ПУ
2=Показания ПУ с уч.показаний ст.ПУ
РО=расчет.объем показаний
0=Демонтаж счетчика</v>
      </c>
      <c r="BX91" s="25" t="str">
        <f t="shared" si="90"/>
        <v>Вид начисления</v>
      </c>
      <c r="BY91" s="25" t="str">
        <f t="shared" si="90"/>
        <v>#</v>
      </c>
      <c r="BZ91" s="25" t="str">
        <f t="shared" si="90"/>
        <v>Наименование_Точки_Учета</v>
      </c>
      <c r="CA91" s="25" t="str">
        <f t="shared" si="90"/>
        <v>Серийный_№</v>
      </c>
      <c r="CB91" s="25" t="str">
        <f t="shared" si="90"/>
        <v>дата</v>
      </c>
      <c r="CC91" s="25" t="str">
        <f t="shared" si="90"/>
        <v>Оплачено в марте</v>
      </c>
      <c r="CD91" s="25" t="str">
        <f t="shared" si="90"/>
        <v>СуммАктЭн</v>
      </c>
      <c r="CE91" s="25" t="str">
        <f t="shared" si="90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91" s="25" t="str">
        <f t="shared" si="90"/>
        <v>Корректировка показаний 
ПУ за текущий год
(показания ст.ПУ минус показания нов.ПУ на дату монтажа )</v>
      </c>
      <c r="CG91" s="25" t="str">
        <f t="shared" si="90"/>
        <v>Корректировка показаний ПУ за прошлый год
(не включено в сальдо показаний на начало года)</v>
      </c>
      <c r="CH91" s="25" t="str">
        <f t="shared" si="90"/>
        <v>Корректировка показаний ПУ за прошлые периоды
(включено в сальдо показаний на начало года)</v>
      </c>
      <c r="CI91" s="86" t="str">
        <f t="shared" si="90"/>
        <v>Показания счетчиков в расчет (показания за февраль 2020 г.)</v>
      </c>
      <c r="CJ91" s="86" t="str">
        <f t="shared" si="90"/>
        <v>Потребление (переход  на GPRS АСКУЭ - по потреблению за февраль 2020 г.)</v>
      </c>
      <c r="CK91" s="86" t="str">
        <f t="shared" si="90"/>
        <v>Потери, кВт</v>
      </c>
      <c r="CL91" s="86" t="str">
        <f t="shared" si="90"/>
        <v>Потребление+ потери, кВт</v>
      </c>
      <c r="CM91" s="25" t="str">
        <f t="shared" si="90"/>
        <v>Сумма к оплате учетом к-та потребления марта к февралю К=0,75, руб. 
тариф 2,90руб./кВт</v>
      </c>
      <c r="CN91" s="25" t="str">
        <f t="shared" si="90"/>
        <v>к возмещению от п2п3п4п5п6, руб.</v>
      </c>
      <c r="CO91" s="25" t="str">
        <f t="shared" si="90"/>
        <v>Сумаа к начислению по садоводам с учетом возмещения, руб.</v>
      </c>
      <c r="CP91" s="25" t="str">
        <f t="shared" si="90"/>
        <v>Переплата (-)
Долг(+) 
на 01.04.2020</v>
      </c>
      <c r="CQ91" s="25" t="str">
        <f t="shared" si="90"/>
        <v>Способ получения показаний:
1=Показания ПУ
2=Показания ПУ с уч.показаний ст.ПУ
РО=расчет.объем показаний
0=Демонтаж счетчика</v>
      </c>
      <c r="CR91" s="25" t="str">
        <f t="shared" si="90"/>
        <v>Вид начисления</v>
      </c>
      <c r="CS91" s="25">
        <f t="shared" si="90"/>
        <v>0</v>
      </c>
      <c r="CT91" s="25">
        <f t="shared" si="90"/>
        <v>0</v>
      </c>
      <c r="CU91" s="25">
        <f t="shared" si="90"/>
        <v>0</v>
      </c>
      <c r="CV91" s="25" t="str">
        <f t="shared" si="90"/>
        <v>#</v>
      </c>
      <c r="CW91" s="25" t="str">
        <f t="shared" si="90"/>
        <v>Наименование_Точки_Учета</v>
      </c>
      <c r="CX91" s="25" t="str">
        <f t="shared" ref="CX91:FD91" si="91">CX50</f>
        <v>Серийный_№</v>
      </c>
      <c r="CY91" s="25" t="str">
        <f t="shared" si="91"/>
        <v>дата</v>
      </c>
      <c r="CZ91" s="25" t="str">
        <f t="shared" si="91"/>
        <v xml:space="preserve">Оплачено в апреле </v>
      </c>
      <c r="DA91" s="25" t="str">
        <f t="shared" si="91"/>
        <v>СуммАктЭн</v>
      </c>
      <c r="DB91" s="25" t="str">
        <f t="shared" si="9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91" s="25" t="str">
        <f t="shared" si="91"/>
        <v>Корректировка показаний 
ПУ за текущий год
(показания ст.ПУ минус показания нов.ПУ на дату монтажа )</v>
      </c>
      <c r="DD91" s="25" t="str">
        <f t="shared" si="91"/>
        <v>Корректировка показаний ПУ за прошлый год
(не включено в сальдо показаний на начало года)</v>
      </c>
      <c r="DE91" s="25" t="str">
        <f t="shared" si="91"/>
        <v>Корректировка показаний ПУ за прошлые периоды
(включено в сальдо показаний на начало года)</v>
      </c>
      <c r="DF91" s="25" t="str">
        <f t="shared" si="91"/>
        <v>Показания счетчиков в расчет</v>
      </c>
      <c r="DG91" s="86" t="str">
        <f t="shared" si="91"/>
        <v>Потребление, кВт
(за март-апрель)</v>
      </c>
      <c r="DH91" s="86" t="str">
        <f t="shared" si="91"/>
        <v>Потери, кВт
(за март-апрель)</v>
      </c>
      <c r="DI91" s="86" t="str">
        <f t="shared" si="91"/>
        <v>Потребление+ потери, кВт
(за март-апрель)</v>
      </c>
      <c r="DJ91" s="86" t="str">
        <f t="shared" si="91"/>
        <v>Сумма к оплате, руб. тариф 2,90руб./кВт
(за март-апрель)</v>
      </c>
      <c r="DK91" s="25" t="str">
        <f t="shared" si="91"/>
        <v>Сумма к оплате, руб. тариф 2,90руб./кВт
(за апрель)</v>
      </c>
      <c r="DL91" s="25" t="str">
        <f t="shared" si="91"/>
        <v>к возмещению от п2п3п4п5п6, руб.
(за апрель)</v>
      </c>
      <c r="DM91" s="25" t="str">
        <f t="shared" si="91"/>
        <v>Сумаа к начислению по садоводам с учетом возмещения, руб.
(за апрель)</v>
      </c>
      <c r="DN91" s="25" t="str">
        <f t="shared" si="91"/>
        <v>Переплата (-)
Долг(+) 
на 01.05.2020</v>
      </c>
      <c r="DO91" s="25" t="str">
        <f t="shared" si="91"/>
        <v>Способ получения показаний:
1=Показания ПУ
2=Показания ПУ с уч.показаний ст.ПУ
РО=расчет.объем показаний
0=Демонтаж счетчика</v>
      </c>
      <c r="DP91" s="25" t="str">
        <f t="shared" si="91"/>
        <v>Вид начисления</v>
      </c>
      <c r="DQ91" s="25" t="str">
        <f t="shared" si="91"/>
        <v>#</v>
      </c>
      <c r="DR91" s="25" t="str">
        <f t="shared" si="91"/>
        <v>Наименование_Точки_Учета</v>
      </c>
      <c r="DS91" s="25" t="str">
        <f t="shared" si="91"/>
        <v>Серийный_№</v>
      </c>
      <c r="DT91" s="25" t="str">
        <f t="shared" si="91"/>
        <v>дата</v>
      </c>
      <c r="DU91" s="25" t="str">
        <f t="shared" si="91"/>
        <v>оплачено в мае</v>
      </c>
      <c r="DV91" s="25" t="str">
        <f t="shared" si="91"/>
        <v>СуммАктЭн</v>
      </c>
      <c r="DW91" s="25" t="str">
        <f t="shared" si="9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X91" s="25" t="str">
        <f t="shared" si="91"/>
        <v>Корректировка показаний 
ПУ за текущий год
(показания ст.ПУ минус показания нов.ПУ на дату монтажа )</v>
      </c>
      <c r="DY91" s="25" t="str">
        <f t="shared" si="91"/>
        <v>Корректировка показаний ПУ за прошлый год
(не включено в сальдо показаний на начало года)</v>
      </c>
      <c r="DZ91" s="25" t="str">
        <f t="shared" si="91"/>
        <v>Корректировка показаний ПУ за прошлые периоды
(включено в сальдо показаний на начало года)</v>
      </c>
      <c r="EA91" s="25" t="str">
        <f t="shared" si="91"/>
        <v>Показания счетчиков в расчет</v>
      </c>
      <c r="EB91" s="25" t="str">
        <f t="shared" si="91"/>
        <v xml:space="preserve">Потребление, кВт
</v>
      </c>
      <c r="EC91" s="25" t="str">
        <f t="shared" si="91"/>
        <v xml:space="preserve">Потери, кВт
</v>
      </c>
      <c r="ED91" s="25" t="str">
        <f t="shared" si="91"/>
        <v xml:space="preserve">Потребление+ потери, кВт
</v>
      </c>
      <c r="EE91" s="25" t="str">
        <f t="shared" si="91"/>
        <v xml:space="preserve">Сумма к оплате, руб. тариф 3,05руб./кВт
</v>
      </c>
      <c r="EF91" s="25" t="str">
        <f t="shared" si="91"/>
        <v xml:space="preserve">к возмещению от п2п3п4п5п6 (использование СН), руб.
</v>
      </c>
      <c r="EG91" s="25" t="str">
        <f t="shared" si="91"/>
        <v xml:space="preserve">Сумаа к начислению по садоводам с учетом возмещения, руб.
</v>
      </c>
      <c r="EH91" s="25" t="str">
        <f t="shared" si="91"/>
        <v>Переплата (-)
Долг(+) 
на 01.06.2020</v>
      </c>
      <c r="EI91" s="25" t="str">
        <f t="shared" si="91"/>
        <v>Способ получения показаний:
1=Показания ПУ
2=Показания ПУ с уч.показаний ст.ПУ
РО=расчет.объем показаний
0=Демонтаж счетчика</v>
      </c>
      <c r="EJ91" s="25" t="str">
        <f t="shared" si="91"/>
        <v>Вид начисления</v>
      </c>
      <c r="EK91" s="25" t="str">
        <f t="shared" si="91"/>
        <v>#</v>
      </c>
      <c r="EL91" s="25" t="str">
        <f t="shared" si="91"/>
        <v>Наименование_Точки_Учета</v>
      </c>
      <c r="EM91" s="25" t="str">
        <f t="shared" si="91"/>
        <v>Серийный_№</v>
      </c>
      <c r="EN91" s="25" t="str">
        <f t="shared" si="91"/>
        <v>дата</v>
      </c>
      <c r="EO91" s="25" t="str">
        <f t="shared" si="91"/>
        <v>оплачено в июне 2020</v>
      </c>
      <c r="EP91" s="25" t="str">
        <f t="shared" si="91"/>
        <v>СуммАктЭн</v>
      </c>
      <c r="EQ91" s="25" t="str">
        <f t="shared" si="9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R91" s="25" t="str">
        <f t="shared" si="91"/>
        <v>Корректировка показаний 
ПУ за текущий год
(показания ст.ПУ минус показания нов.ПУ на дату монтажа )</v>
      </c>
      <c r="ES91" s="25" t="str">
        <f t="shared" si="91"/>
        <v>Корректировка показаний ПУ за прошлый год
(не включено в сальдо показаний на начало года)</v>
      </c>
      <c r="ET91" s="25" t="str">
        <f t="shared" si="91"/>
        <v>Корректировка показаний ПУ за прошлые периоды
(включено в сальдо показаний на начало года)</v>
      </c>
      <c r="EU91" s="25" t="str">
        <f t="shared" si="91"/>
        <v>Показания счетчиков в расчет</v>
      </c>
      <c r="EV91" s="25" t="str">
        <f t="shared" si="91"/>
        <v xml:space="preserve">Потребление, кВт
</v>
      </c>
      <c r="EW91" s="25" t="str">
        <f t="shared" si="91"/>
        <v xml:space="preserve">Потери, кВт
</v>
      </c>
      <c r="EX91" s="25" t="str">
        <f t="shared" si="91"/>
        <v xml:space="preserve">Потребление+ потери, кВт
</v>
      </c>
      <c r="EY91" s="25" t="str">
        <f t="shared" si="91"/>
        <v xml:space="preserve">Сумма к оплате, руб. тариф 2,90руб./кВт
</v>
      </c>
      <c r="EZ91" s="25" t="str">
        <f t="shared" si="91"/>
        <v xml:space="preserve">к возмещению от п2п3п4п5п6 (использование СН), руб.
</v>
      </c>
      <c r="FA91" s="25" t="str">
        <f t="shared" si="91"/>
        <v xml:space="preserve">Сумаа к начислению по садоводам с учетом возмещения, руб.
</v>
      </c>
      <c r="FB91" s="25" t="str">
        <f t="shared" si="91"/>
        <v>Переплата (-)
Долг(+) 
на 01.07.2020</v>
      </c>
      <c r="FC91" s="25" t="str">
        <f t="shared" si="91"/>
        <v>Способ получения показаний:
1=Показания ПУ
2=Показания ПУ с уч.показаний ст.ПУ
РО=расчет.объем показаний
0=Демонтаж счетчика</v>
      </c>
      <c r="FD91" s="25" t="str">
        <f t="shared" si="91"/>
        <v>Вид начисления</v>
      </c>
      <c r="FE91" s="25" t="str">
        <f>FE50</f>
        <v>#</v>
      </c>
      <c r="FF91" s="25" t="str">
        <f t="shared" ref="FF91:HL91" si="92">FF50</f>
        <v>Наименование_Точки_Учета</v>
      </c>
      <c r="FG91" s="25" t="str">
        <f t="shared" si="92"/>
        <v>Серийный_№</v>
      </c>
      <c r="FH91" s="25" t="str">
        <f t="shared" si="92"/>
        <v>дата</v>
      </c>
      <c r="FI91" s="25" t="str">
        <f t="shared" si="92"/>
        <v>оплачено в июле 2020</v>
      </c>
      <c r="FJ91" s="25" t="str">
        <f t="shared" si="92"/>
        <v>СуммАктЭн</v>
      </c>
      <c r="FK91" s="25" t="str">
        <f t="shared" si="9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L91" s="25" t="str">
        <f t="shared" si="92"/>
        <v>Корректировка показаний 
ПУ за текущий год
(показания ст.ПУ минус показания нов.ПУ на дату монтажа )</v>
      </c>
      <c r="FM91" s="25" t="str">
        <f t="shared" si="92"/>
        <v>Корректировка показаний ПУ за прошлый год
(не включено в сальдо показаний на начало года)</v>
      </c>
      <c r="FN91" s="25" t="str">
        <f t="shared" si="92"/>
        <v>Корректировка показаний ПУ за прошлые периоды
(включено в сальдо показаний на начало года)</v>
      </c>
      <c r="FO91" s="25" t="str">
        <f t="shared" si="92"/>
        <v>Показания счетчиков в расчет</v>
      </c>
      <c r="FP91" s="25" t="str">
        <f t="shared" si="92"/>
        <v xml:space="preserve">Потребление, кВт
</v>
      </c>
      <c r="FQ91" s="25" t="str">
        <f t="shared" si="92"/>
        <v xml:space="preserve">Потери, кВт
</v>
      </c>
      <c r="FR91" s="25" t="str">
        <f t="shared" si="92"/>
        <v xml:space="preserve">Потребление+ потери, кВт
</v>
      </c>
      <c r="FS91" s="25" t="str">
        <f t="shared" si="92"/>
        <v xml:space="preserve">Сумма к оплате, руб. тариф 3,05руб./кВт
</v>
      </c>
      <c r="FT91" s="25" t="str">
        <f t="shared" si="92"/>
        <v xml:space="preserve">к возмещению от п2п3п4п5п6 (использование СН), руб.
</v>
      </c>
      <c r="FU91" s="25" t="str">
        <f t="shared" si="92"/>
        <v xml:space="preserve">Сумаа к начислению по садоводам с учетом возмещения, руб.
</v>
      </c>
      <c r="FV91" s="25" t="str">
        <f t="shared" si="92"/>
        <v>Переплата (-)
Долг(+) 
на 01.08.2020</v>
      </c>
      <c r="FW91" s="25" t="str">
        <f t="shared" si="92"/>
        <v>Способ получения показаний:
1=Показания ПУ
2=Показания ПУ с уч.показаний ст.ПУ
РО=расчет.объем показаний
0=Демонтаж счетчика</v>
      </c>
      <c r="FX91" s="25" t="str">
        <f t="shared" si="92"/>
        <v>Вид начисления</v>
      </c>
      <c r="FY91" s="25" t="str">
        <f t="shared" si="92"/>
        <v>#</v>
      </c>
      <c r="FZ91" s="25" t="str">
        <f t="shared" si="92"/>
        <v>Наименование_Точки_Учета</v>
      </c>
      <c r="GA91" s="25" t="str">
        <f t="shared" si="92"/>
        <v>Серийный_№</v>
      </c>
      <c r="GB91" s="25" t="str">
        <f t="shared" si="92"/>
        <v>дата</v>
      </c>
      <c r="GC91" s="25" t="str">
        <f t="shared" si="92"/>
        <v>оплачено в августе</v>
      </c>
      <c r="GD91" s="25" t="str">
        <f t="shared" si="92"/>
        <v>СуммАктЭн</v>
      </c>
      <c r="GE91" s="25" t="str">
        <f t="shared" si="9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F91" s="25" t="str">
        <f t="shared" si="92"/>
        <v>Корректировка показаний 
ПУ за текущий год
(показания ст.ПУ минус показания нов.ПУ на дату монтажа )</v>
      </c>
      <c r="GG91" s="25" t="str">
        <f t="shared" si="92"/>
        <v>Корректировка показаний ПУ за прошлый год
(не включено в сальдо показаний на начало года)</v>
      </c>
      <c r="GH91" s="25" t="str">
        <f t="shared" si="92"/>
        <v>Корректировка показаний ПУ за прошлые периоды
(включено в сальдо показаний на начало года)</v>
      </c>
      <c r="GI91" s="25" t="str">
        <f t="shared" si="92"/>
        <v>Показания счетчиков в расчет</v>
      </c>
      <c r="GJ91" s="25" t="str">
        <f t="shared" si="92"/>
        <v xml:space="preserve">Потребление, кВт
</v>
      </c>
      <c r="GK91" s="25" t="str">
        <f t="shared" si="92"/>
        <v xml:space="preserve">Потери, кВт
</v>
      </c>
      <c r="GL91" s="25" t="str">
        <f t="shared" si="92"/>
        <v xml:space="preserve">Потребление+ потери, кВт
</v>
      </c>
      <c r="GM91" s="25" t="str">
        <f t="shared" si="92"/>
        <v xml:space="preserve">Сумма к оплате, руб. тариф 3,05руб./кВт
</v>
      </c>
      <c r="GN91" s="25" t="str">
        <f t="shared" si="92"/>
        <v xml:space="preserve">к возмещению от п2п3п4п5п6 (использование СН), руб.
</v>
      </c>
      <c r="GO91" s="25" t="str">
        <f t="shared" si="92"/>
        <v xml:space="preserve">Сумаа к начислению по садоводам с учетом возмещения, руб.
</v>
      </c>
      <c r="GP91" s="25" t="str">
        <f t="shared" si="92"/>
        <v>Переплата (-)
Долг(+) 
на 01.09.2020</v>
      </c>
      <c r="GQ91" s="25" t="str">
        <f t="shared" si="92"/>
        <v>Способ получения показаний:
1=Показания ПУ
2=Показания ПУ с уч.показаний ст.ПУ
РО=расчет.объем показаний
0=Демонтаж счетчика</v>
      </c>
      <c r="GR91" s="25" t="str">
        <f t="shared" si="92"/>
        <v>Вид начисления</v>
      </c>
      <c r="GS91" s="25" t="str">
        <f t="shared" si="92"/>
        <v>#</v>
      </c>
      <c r="GT91" s="25" t="str">
        <f t="shared" si="92"/>
        <v>Наименование_Точки_Учета</v>
      </c>
      <c r="GU91" s="25" t="str">
        <f t="shared" si="92"/>
        <v>Серийный_№</v>
      </c>
      <c r="GV91" s="25" t="str">
        <f t="shared" si="92"/>
        <v>дата</v>
      </c>
      <c r="GW91" s="25" t="str">
        <f t="shared" si="92"/>
        <v>СуммАктЭн</v>
      </c>
      <c r="GX91" s="25" t="str">
        <f t="shared" si="92"/>
        <v>оплачено в сентябре 2020</v>
      </c>
      <c r="GY91" s="25" t="str">
        <f t="shared" si="9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Z91" s="25" t="str">
        <f t="shared" si="92"/>
        <v>Корректировка показаний 
ПУ за текущий год
(показания ст.ПУ минус показания нов.ПУ на дату монтажа )</v>
      </c>
      <c r="HA91" s="25" t="str">
        <f t="shared" si="92"/>
        <v>Корректировка показаний ПУ за прошлый год
(не включено в сальдо показаний на начало года)</v>
      </c>
      <c r="HB91" s="25" t="str">
        <f t="shared" si="92"/>
        <v>Корректировка показаний ПУ за прошлые периоды
(включено в сальдо показаний на начало года)</v>
      </c>
      <c r="HC91" s="25" t="str">
        <f t="shared" si="92"/>
        <v>Показания счетчиков в расчет</v>
      </c>
      <c r="HD91" s="25" t="str">
        <f t="shared" si="92"/>
        <v xml:space="preserve">Потребление, кВт
</v>
      </c>
      <c r="HE91" s="25" t="str">
        <f t="shared" si="92"/>
        <v xml:space="preserve">Потери, кВт
</v>
      </c>
      <c r="HF91" s="25" t="str">
        <f t="shared" si="92"/>
        <v xml:space="preserve">Потребление+ потери, кВт
</v>
      </c>
      <c r="HG91" s="25" t="str">
        <f t="shared" si="92"/>
        <v xml:space="preserve">Сумма к оплате, руб. тариф 3,05руб./кВт
</v>
      </c>
      <c r="HH91" s="25" t="str">
        <f t="shared" si="92"/>
        <v xml:space="preserve">к возмещению от п2п3п4п5п6 (использование СН), руб.
</v>
      </c>
      <c r="HI91" s="25" t="str">
        <f t="shared" si="92"/>
        <v xml:space="preserve">Сумаа к начислению по садоводам с учетом возмещения, руб.
</v>
      </c>
      <c r="HJ91" s="25" t="str">
        <f t="shared" si="92"/>
        <v>Переплата (-)
Долг(+) 
на 01.10.2020</v>
      </c>
      <c r="HK91" s="25" t="str">
        <f t="shared" si="92"/>
        <v>Способ получения показаний:
1=Показания ПУ
2=Показания ПУ с уч.показаний ст.ПУ
РО=расчет.объем показаний
0=Демонтаж счетчика</v>
      </c>
      <c r="HL91" s="25" t="str">
        <f t="shared" si="92"/>
        <v>Вид начисления</v>
      </c>
    </row>
  </sheetData>
  <mergeCells count="17">
    <mergeCell ref="CV49:DP49"/>
    <mergeCell ref="Q1:X1"/>
    <mergeCell ref="Y2:AB2"/>
    <mergeCell ref="AC2:AF2"/>
    <mergeCell ref="AG2:AJ2"/>
    <mergeCell ref="AK2:AN2"/>
    <mergeCell ref="Y6:AE6"/>
    <mergeCell ref="CI48:CL48"/>
    <mergeCell ref="Q49:AJ49"/>
    <mergeCell ref="AK49:BD49"/>
    <mergeCell ref="BE49:BX49"/>
    <mergeCell ref="BY49:CR49"/>
    <mergeCell ref="DQ49:EJ49"/>
    <mergeCell ref="EK49:FD49"/>
    <mergeCell ref="FE49:FX49"/>
    <mergeCell ref="FY49:GR49"/>
    <mergeCell ref="GS49:HL49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colBreaks count="1" manualBreakCount="1">
    <brk id="160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1"/>
  <sheetViews>
    <sheetView view="pageBreakPreview" topLeftCell="Q40" zoomScaleNormal="100" zoomScaleSheetLayoutView="100" workbookViewId="0">
      <selection activeCell="X21" sqref="X21"/>
    </sheetView>
  </sheetViews>
  <sheetFormatPr defaultRowHeight="11.25" x14ac:dyDescent="0.2"/>
  <cols>
    <col min="1" max="1" width="9.28515625" style="1" hidden="1" customWidth="1"/>
    <col min="2" max="2" width="23.5703125" style="1" hidden="1" customWidth="1"/>
    <col min="3" max="3" width="0" style="1" hidden="1" customWidth="1"/>
    <col min="4" max="10" width="9.28515625" style="1" hidden="1" customWidth="1"/>
    <col min="11" max="11" width="10.5703125" style="1" hidden="1" customWidth="1"/>
    <col min="12" max="13" width="10" style="1" hidden="1" customWidth="1"/>
    <col min="14" max="14" width="11.5703125" style="1" hidden="1" customWidth="1"/>
    <col min="15" max="15" width="17.140625" style="1" hidden="1" customWidth="1"/>
    <col min="16" max="16" width="16.7109375" style="1" hidden="1" customWidth="1"/>
    <col min="17" max="17" width="9.140625" style="1"/>
    <col min="18" max="18" width="28.140625" style="1" customWidth="1"/>
    <col min="19" max="19" width="14.5703125" style="1" bestFit="1" customWidth="1"/>
    <col min="20" max="20" width="13.42578125" style="1" customWidth="1"/>
    <col min="21" max="21" width="12" style="1" customWidth="1"/>
    <col min="22" max="22" width="13.28515625" style="1" customWidth="1"/>
    <col min="23" max="23" width="15.5703125" style="1" customWidth="1"/>
    <col min="24" max="24" width="14.85546875" style="1" customWidth="1"/>
    <col min="25" max="25" width="20.5703125" style="1" customWidth="1"/>
    <col min="26" max="26" width="13.42578125" style="1" customWidth="1"/>
    <col min="27" max="27" width="10.85546875" style="1" customWidth="1"/>
    <col min="28" max="28" width="18.5703125" style="1" customWidth="1"/>
    <col min="29" max="29" width="13" style="1" customWidth="1"/>
    <col min="30" max="30" width="11.28515625" style="1" customWidth="1"/>
    <col min="31" max="31" width="10.85546875" style="1" customWidth="1"/>
    <col min="32" max="32" width="11.7109375" style="1" customWidth="1"/>
    <col min="33" max="33" width="15.28515625" style="1" customWidth="1"/>
    <col min="34" max="34" width="10.7109375" style="1" customWidth="1"/>
    <col min="35" max="35" width="16.28515625" style="1" customWidth="1"/>
    <col min="36" max="36" width="16.7109375" style="1" customWidth="1"/>
    <col min="37" max="37" width="12.140625" style="1" customWidth="1"/>
    <col min="38" max="38" width="25.5703125" style="1" customWidth="1"/>
    <col min="39" max="55" width="12.7109375" style="1" customWidth="1"/>
    <col min="56" max="56" width="24.42578125" style="1" customWidth="1"/>
    <col min="57" max="57" width="9.140625" style="1"/>
    <col min="58" max="58" width="27.140625" style="1" customWidth="1"/>
    <col min="59" max="59" width="9.28515625" style="1" bestFit="1" customWidth="1"/>
    <col min="60" max="60" width="11.28515625" style="1" customWidth="1"/>
    <col min="61" max="64" width="9.28515625" style="1" bestFit="1" customWidth="1"/>
    <col min="65" max="65" width="10.85546875" style="1" customWidth="1"/>
    <col min="66" max="70" width="9.42578125" style="1" bestFit="1" customWidth="1"/>
    <col min="71" max="71" width="12.85546875" style="1" customWidth="1"/>
    <col min="72" max="72" width="11.28515625" style="1" customWidth="1"/>
    <col min="73" max="73" width="11" style="1" customWidth="1"/>
    <col min="74" max="74" width="13.42578125" style="1" customWidth="1"/>
    <col min="75" max="75" width="12.42578125" style="1" customWidth="1"/>
    <col min="76" max="76" width="17.140625" style="1" customWidth="1"/>
    <col min="77" max="77" width="7" style="1" customWidth="1"/>
    <col min="78" max="78" width="23" style="1" customWidth="1"/>
    <col min="79" max="83" width="9.28515625" style="1" bestFit="1" customWidth="1"/>
    <col min="84" max="87" width="9.42578125" style="1" bestFit="1" customWidth="1"/>
    <col min="88" max="88" width="11.7109375" style="1" customWidth="1"/>
    <col min="89" max="89" width="10.85546875" style="1" customWidth="1"/>
    <col min="90" max="90" width="12" style="1" customWidth="1"/>
    <col min="91" max="91" width="15.5703125" style="1" customWidth="1"/>
    <col min="92" max="92" width="12.140625" style="1" customWidth="1"/>
    <col min="93" max="93" width="9.140625" style="1"/>
    <col min="94" max="94" width="11.5703125" style="1" customWidth="1"/>
    <col min="95" max="95" width="18.5703125" style="1" customWidth="1"/>
    <col min="96" max="96" width="15.28515625" style="1" customWidth="1"/>
    <col min="97" max="99" width="9.140625" style="1" hidden="1" customWidth="1"/>
    <col min="100" max="100" width="8.7109375" style="1" customWidth="1"/>
    <col min="101" max="101" width="22" style="1" customWidth="1"/>
    <col min="102" max="103" width="9.42578125" style="1" bestFit="1" customWidth="1"/>
    <col min="104" max="104" width="9.42578125" style="1" customWidth="1"/>
    <col min="105" max="105" width="10.85546875" style="1" customWidth="1"/>
    <col min="106" max="107" width="9.42578125" style="1" bestFit="1" customWidth="1"/>
    <col min="108" max="108" width="10.7109375" style="29" customWidth="1"/>
    <col min="109" max="109" width="11.7109375" style="1" customWidth="1"/>
    <col min="110" max="118" width="12.7109375" style="1" customWidth="1"/>
    <col min="119" max="119" width="13.5703125" style="1" customWidth="1"/>
    <col min="120" max="120" width="16" style="1" customWidth="1"/>
    <col min="121" max="121" width="6.28515625" style="1" customWidth="1"/>
    <col min="122" max="122" width="27.140625" style="1" customWidth="1"/>
    <col min="123" max="123" width="10.5703125" style="1" customWidth="1"/>
    <col min="124" max="124" width="15.5703125" style="1" customWidth="1"/>
    <col min="125" max="125" width="12.28515625" style="1" customWidth="1"/>
    <col min="126" max="126" width="10.140625" style="1" customWidth="1"/>
    <col min="127" max="127" width="13.28515625" style="1" customWidth="1"/>
    <col min="128" max="128" width="12.28515625" style="1" customWidth="1"/>
    <col min="129" max="132" width="9.28515625" style="1" bestFit="1" customWidth="1"/>
    <col min="133" max="133" width="10.28515625" style="1" bestFit="1" customWidth="1"/>
    <col min="134" max="134" width="9.42578125" style="1" bestFit="1" customWidth="1"/>
    <col min="135" max="135" width="10" style="1" bestFit="1" customWidth="1"/>
    <col min="136" max="136" width="9.42578125" style="1" bestFit="1" customWidth="1"/>
    <col min="137" max="137" width="12.140625" style="1" customWidth="1"/>
    <col min="138" max="138" width="11.5703125" style="1" customWidth="1"/>
    <col min="139" max="139" width="17.5703125" style="1" customWidth="1"/>
    <col min="140" max="140" width="14.140625" style="1" customWidth="1"/>
    <col min="141" max="141" width="6" style="1" customWidth="1"/>
    <col min="142" max="142" width="24.42578125" style="1" customWidth="1"/>
    <col min="143" max="143" width="9.140625" style="1"/>
    <col min="144" max="144" width="9.28515625" style="1" bestFit="1" customWidth="1"/>
    <col min="145" max="145" width="9.28515625" style="1" customWidth="1"/>
    <col min="146" max="150" width="9.140625" style="1"/>
    <col min="151" max="151" width="11.7109375" style="1" customWidth="1"/>
    <col min="152" max="156" width="9.28515625" style="1" bestFit="1" customWidth="1"/>
    <col min="157" max="157" width="11.140625" style="1" customWidth="1"/>
    <col min="158" max="158" width="14.5703125" style="1" customWidth="1"/>
    <col min="159" max="159" width="15.140625" style="1" customWidth="1"/>
    <col min="160" max="160" width="23" style="1" customWidth="1"/>
    <col min="161" max="161" width="9.140625" style="1"/>
    <col min="162" max="162" width="27.140625" style="1" customWidth="1"/>
    <col min="163" max="168" width="9.140625" style="1"/>
    <col min="169" max="169" width="10.140625" style="1" bestFit="1" customWidth="1"/>
    <col min="170" max="174" width="9.28515625" style="1" bestFit="1" customWidth="1"/>
    <col min="175" max="175" width="10" style="1" customWidth="1"/>
    <col min="176" max="176" width="11" style="1" customWidth="1"/>
    <col min="177" max="177" width="11.7109375" style="1" customWidth="1"/>
    <col min="178" max="178" width="12.85546875" style="1" customWidth="1"/>
    <col min="179" max="179" width="13.28515625" style="1" customWidth="1"/>
    <col min="180" max="180" width="16.5703125" style="1" customWidth="1"/>
    <col min="181" max="181" width="9.140625" style="1"/>
    <col min="182" max="182" width="25.28515625" style="1" customWidth="1"/>
    <col min="183" max="183" width="11.7109375" style="1" customWidth="1"/>
    <col min="184" max="185" width="13.140625" style="1" customWidth="1"/>
    <col min="186" max="189" width="9.140625" style="1"/>
    <col min="190" max="190" width="10.7109375" style="1" customWidth="1"/>
    <col min="191" max="195" width="9.28515625" style="1" bestFit="1" customWidth="1"/>
    <col min="196" max="196" width="11.7109375" style="1" customWidth="1"/>
    <col min="197" max="197" width="9.28515625" style="1" bestFit="1" customWidth="1"/>
    <col min="198" max="198" width="9.140625" style="1"/>
    <col min="199" max="199" width="16.85546875" style="1" customWidth="1"/>
    <col min="200" max="200" width="15.28515625" style="1" customWidth="1"/>
    <col min="201" max="201" width="9.28515625" style="1" bestFit="1" customWidth="1"/>
    <col min="202" max="202" width="22.5703125" style="1" customWidth="1"/>
    <col min="203" max="203" width="10.85546875" style="1" customWidth="1"/>
    <col min="204" max="205" width="9.28515625" style="1" bestFit="1" customWidth="1"/>
    <col min="206" max="206" width="9.28515625" style="1" customWidth="1"/>
    <col min="207" max="207" width="9.28515625" style="1" bestFit="1" customWidth="1"/>
    <col min="208" max="208" width="9.85546875" style="1" customWidth="1"/>
    <col min="209" max="210" width="9.28515625" style="1" bestFit="1" customWidth="1"/>
    <col min="211" max="218" width="10.7109375" style="1" customWidth="1"/>
    <col min="219" max="219" width="17.28515625" style="1" customWidth="1"/>
    <col min="220" max="220" width="15.42578125" style="1" customWidth="1"/>
    <col min="221" max="221" width="9.140625" style="1"/>
    <col min="222" max="222" width="23.42578125" style="1" customWidth="1"/>
    <col min="223" max="239" width="11.28515625" style="1" customWidth="1"/>
    <col min="240" max="240" width="12.7109375" style="1" customWidth="1"/>
    <col min="241" max="16384" width="9.140625" style="1"/>
  </cols>
  <sheetData>
    <row r="1" spans="17:112" ht="32.25" customHeight="1" x14ac:dyDescent="0.2">
      <c r="Q1" s="126" t="s">
        <v>105</v>
      </c>
      <c r="R1" s="126"/>
      <c r="S1" s="126"/>
      <c r="T1" s="126"/>
      <c r="U1" s="126"/>
      <c r="V1" s="126"/>
      <c r="W1" s="126"/>
      <c r="X1" s="126"/>
    </row>
    <row r="2" spans="17:112" ht="46.5" customHeight="1" x14ac:dyDescent="0.2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7:112" ht="19.5" customHeight="1" x14ac:dyDescent="0.2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8"/>
      <c r="Z3" s="49"/>
      <c r="AA3" s="49"/>
      <c r="AB3" s="49"/>
      <c r="AC3" s="48"/>
      <c r="AD3" s="49"/>
      <c r="AE3" s="49"/>
      <c r="AF3" s="49"/>
      <c r="AG3" s="50"/>
      <c r="AH3" s="44"/>
      <c r="AI3" s="44"/>
      <c r="AJ3" s="44"/>
      <c r="AK3" s="51"/>
      <c r="AL3" s="44"/>
      <c r="AM3" s="44"/>
      <c r="AN3" s="44"/>
    </row>
    <row r="4" spans="17:112" ht="19.5" customHeight="1" x14ac:dyDescent="0.2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7:112" ht="20.100000000000001" customHeight="1" x14ac:dyDescent="0.2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7:112" ht="20.100000000000001" customHeight="1" x14ac:dyDescent="0.2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33"/>
      <c r="Y6" s="117" t="s">
        <v>127</v>
      </c>
      <c r="Z6" s="117"/>
      <c r="AA6" s="117"/>
      <c r="AB6" s="117"/>
      <c r="AC6" s="117"/>
      <c r="AD6" s="117"/>
      <c r="AE6" s="117"/>
      <c r="AF6" s="108"/>
      <c r="AG6" s="108"/>
      <c r="AH6" s="44"/>
      <c r="AI6" s="44"/>
      <c r="AJ6" s="44"/>
      <c r="AK6" s="44"/>
      <c r="AL6" s="44"/>
      <c r="AM6" s="44"/>
      <c r="AN6" s="44"/>
    </row>
    <row r="7" spans="17:112" ht="46.5" customHeight="1" x14ac:dyDescent="0.2">
      <c r="Q7" s="5"/>
      <c r="R7" s="5" t="s">
        <v>75</v>
      </c>
      <c r="S7" s="17">
        <v>43823</v>
      </c>
      <c r="T7" s="5">
        <f>1941*200</f>
        <v>388200</v>
      </c>
      <c r="U7" s="5"/>
      <c r="V7" s="5"/>
      <c r="W7" s="5"/>
      <c r="X7" s="45"/>
      <c r="Y7" s="109" t="s">
        <v>98</v>
      </c>
      <c r="Z7" s="109" t="s">
        <v>99</v>
      </c>
      <c r="AA7" s="109" t="s">
        <v>109</v>
      </c>
      <c r="AB7" s="110" t="s">
        <v>111</v>
      </c>
      <c r="AC7" s="109" t="s">
        <v>110</v>
      </c>
      <c r="AD7" s="109" t="s">
        <v>112</v>
      </c>
      <c r="AE7" s="109" t="s">
        <v>116</v>
      </c>
      <c r="AF7" s="8" t="s">
        <v>189</v>
      </c>
      <c r="AG7" s="8" t="s">
        <v>190</v>
      </c>
      <c r="AH7" s="44"/>
      <c r="AI7" s="44"/>
      <c r="AJ7" s="44"/>
      <c r="AK7" s="44"/>
      <c r="AL7" s="44"/>
      <c r="AM7" s="44"/>
      <c r="AN7" s="44"/>
    </row>
    <row r="8" spans="17:112" ht="20.100000000000001" customHeight="1" x14ac:dyDescent="0.2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79.227011245050178</v>
      </c>
      <c r="W8" s="2" t="s">
        <v>25</v>
      </c>
      <c r="X8" s="33"/>
      <c r="Y8" s="8"/>
      <c r="Z8" s="8"/>
      <c r="AA8" s="11"/>
      <c r="AB8" s="8"/>
      <c r="AC8" s="8"/>
      <c r="AD8" s="11"/>
      <c r="AE8" s="7"/>
      <c r="AF8" s="40"/>
      <c r="AG8" s="108"/>
      <c r="AH8" s="44"/>
      <c r="AI8" s="44"/>
      <c r="AJ8" s="44"/>
      <c r="AK8" s="44"/>
      <c r="AL8" s="44"/>
      <c r="AM8" s="44"/>
      <c r="AN8" s="44"/>
    </row>
    <row r="9" spans="17:112" ht="20.25" customHeight="1" x14ac:dyDescent="0.2">
      <c r="Q9" s="36"/>
      <c r="R9" s="37" t="s">
        <v>101</v>
      </c>
      <c r="S9" s="38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6">
        <f>V9</f>
        <v>12.000000000000005</v>
      </c>
      <c r="Y9" s="8">
        <f>U9</f>
        <v>11623.247999999961</v>
      </c>
      <c r="Z9" s="8">
        <v>2.9</v>
      </c>
      <c r="AA9" s="11">
        <f>Y9*Z9</f>
        <v>33707.419199999887</v>
      </c>
      <c r="AB9" s="8">
        <f>-30*110</f>
        <v>-3300</v>
      </c>
      <c r="AC9" s="8">
        <f>2.9-1.81</f>
        <v>1.0899999999999999</v>
      </c>
      <c r="AD9" s="11">
        <f>AB9*AC9</f>
        <v>-3596.9999999999995</v>
      </c>
      <c r="AE9" s="7">
        <f>AA9+AD9</f>
        <v>30110.419199999887</v>
      </c>
      <c r="AF9" s="40">
        <v>43832</v>
      </c>
      <c r="AG9" s="82">
        <v>30</v>
      </c>
      <c r="AH9" s="44"/>
      <c r="AI9" s="44"/>
      <c r="AJ9" s="44"/>
      <c r="AK9" s="44"/>
      <c r="AL9" s="44"/>
      <c r="AM9" s="44"/>
      <c r="AN9" s="44"/>
    </row>
    <row r="10" spans="17:112" ht="25.5" customHeight="1" x14ac:dyDescent="0.2">
      <c r="Q10" s="36"/>
      <c r="R10" s="37" t="s">
        <v>118</v>
      </c>
      <c r="S10" s="38"/>
      <c r="T10" s="11"/>
      <c r="U10" s="11">
        <f>U8-U9</f>
        <v>6976.7520000000386</v>
      </c>
      <c r="V10" s="11"/>
      <c r="W10" s="11"/>
      <c r="X10" s="46"/>
      <c r="Y10" s="8"/>
      <c r="Z10" s="8"/>
      <c r="AA10" s="11"/>
      <c r="AB10" s="8"/>
      <c r="AC10" s="8"/>
      <c r="AD10" s="11"/>
      <c r="AE10" s="7"/>
      <c r="AF10" s="40"/>
      <c r="AG10" s="82"/>
      <c r="AH10" s="44"/>
      <c r="AI10" s="44"/>
      <c r="AJ10" s="44"/>
      <c r="AK10" s="44"/>
      <c r="AL10" s="44"/>
      <c r="AM10" s="44"/>
      <c r="AN10" s="44"/>
    </row>
    <row r="11" spans="17:112" ht="20.100000000000001" customHeight="1" x14ac:dyDescent="0.2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3">
        <f>(V9+V11)/2</f>
        <v>18.583568932324447</v>
      </c>
      <c r="Y11" s="8">
        <f t="shared" ref="Y11:Y19" si="0">U11</f>
        <v>12600</v>
      </c>
      <c r="Z11" s="8">
        <v>2.9</v>
      </c>
      <c r="AA11" s="11">
        <f t="shared" ref="AA11:AA19" si="1">Y11*Z11</f>
        <v>36540</v>
      </c>
      <c r="AB11" s="8">
        <f>-30*110</f>
        <v>-3300</v>
      </c>
      <c r="AC11" s="8">
        <f>2.9-1.81</f>
        <v>1.0899999999999999</v>
      </c>
      <c r="AD11" s="11">
        <f t="shared" ref="AD11:AD19" si="2">AB11*AC11</f>
        <v>-3596.9999999999995</v>
      </c>
      <c r="AE11" s="7">
        <f t="shared" ref="AE11:AE19" si="3">AA11+AD11</f>
        <v>32943</v>
      </c>
      <c r="AF11" s="40">
        <v>43864</v>
      </c>
      <c r="AG11" s="82">
        <v>30</v>
      </c>
      <c r="AH11" s="44"/>
      <c r="AI11" s="44"/>
      <c r="AJ11" s="44"/>
      <c r="AK11" s="44"/>
      <c r="AL11" s="44"/>
      <c r="AM11" s="44"/>
      <c r="AN11" s="44"/>
    </row>
    <row r="12" spans="17:112" ht="20.100000000000001" customHeight="1" x14ac:dyDescent="0.2">
      <c r="Q12" s="6">
        <v>3</v>
      </c>
      <c r="R12" s="4" t="s">
        <v>143</v>
      </c>
      <c r="S12" s="3">
        <v>43915</v>
      </c>
      <c r="T12" s="2">
        <f>2144*200</f>
        <v>428800</v>
      </c>
      <c r="U12" s="2">
        <f t="shared" ref="U12:U20" si="4">T12-T11</f>
        <v>9400</v>
      </c>
      <c r="V12" s="2">
        <f>V38/U38*100</f>
        <v>25.167137864648886</v>
      </c>
      <c r="W12" s="2" t="s">
        <v>25</v>
      </c>
      <c r="X12" s="33">
        <f>(V9+V11+V12)/3</f>
        <v>20.778091909765926</v>
      </c>
      <c r="Y12" s="8">
        <f t="shared" si="0"/>
        <v>9400</v>
      </c>
      <c r="Z12" s="8">
        <v>2.9</v>
      </c>
      <c r="AA12" s="11">
        <f t="shared" si="1"/>
        <v>27260</v>
      </c>
      <c r="AB12" s="8">
        <f t="shared" ref="AB12:AB17" si="5">-30*110</f>
        <v>-3300</v>
      </c>
      <c r="AC12" s="8">
        <f>2.9-1.81</f>
        <v>1.0899999999999999</v>
      </c>
      <c r="AD12" s="11">
        <f t="shared" si="2"/>
        <v>-3596.9999999999995</v>
      </c>
      <c r="AE12" s="7">
        <f t="shared" si="3"/>
        <v>23663</v>
      </c>
      <c r="AF12" s="40">
        <v>43893</v>
      </c>
      <c r="AG12" s="82">
        <v>30</v>
      </c>
      <c r="AH12" s="44"/>
      <c r="AI12" s="44"/>
      <c r="AJ12" s="44"/>
      <c r="AK12" s="44"/>
      <c r="AL12" s="44"/>
      <c r="AM12" s="44"/>
      <c r="AN12" s="44"/>
    </row>
    <row r="13" spans="17:112" ht="20.100000000000001" customHeight="1" x14ac:dyDescent="0.2">
      <c r="Q13" s="6">
        <v>4</v>
      </c>
      <c r="R13" s="4" t="s">
        <v>144</v>
      </c>
      <c r="S13" s="3">
        <v>43944</v>
      </c>
      <c r="T13" s="2">
        <v>438800</v>
      </c>
      <c r="U13" s="2">
        <f t="shared" si="4"/>
        <v>10000</v>
      </c>
      <c r="V13" s="2">
        <f t="shared" ref="V13:V20" si="6">V40/U40*100</f>
        <v>9.8308830855909779</v>
      </c>
      <c r="W13" s="2" t="s">
        <v>25</v>
      </c>
      <c r="X13" s="33">
        <f>(V9+V11+V12+V13)/4</f>
        <v>18.041289703722189</v>
      </c>
      <c r="Y13" s="8">
        <f t="shared" si="0"/>
        <v>10000</v>
      </c>
      <c r="Z13" s="8">
        <v>2.9</v>
      </c>
      <c r="AA13" s="11">
        <f t="shared" si="1"/>
        <v>29000</v>
      </c>
      <c r="AB13" s="8">
        <f t="shared" si="5"/>
        <v>-3300</v>
      </c>
      <c r="AC13" s="8">
        <f>2.9-1.81</f>
        <v>1.0899999999999999</v>
      </c>
      <c r="AD13" s="11">
        <f t="shared" si="2"/>
        <v>-3596.9999999999995</v>
      </c>
      <c r="AE13" s="7">
        <f t="shared" si="3"/>
        <v>25403</v>
      </c>
      <c r="AF13" s="40">
        <v>43923</v>
      </c>
      <c r="AG13" s="82">
        <v>30</v>
      </c>
      <c r="AH13" s="44"/>
      <c r="AI13" s="44"/>
      <c r="AJ13" s="44"/>
      <c r="AK13" s="44"/>
      <c r="AL13" s="44"/>
      <c r="AM13" s="44"/>
      <c r="AN13" s="44"/>
    </row>
    <row r="14" spans="17:112" ht="20.100000000000001" customHeight="1" x14ac:dyDescent="0.2">
      <c r="Q14" s="6">
        <v>5</v>
      </c>
      <c r="R14" s="4">
        <v>43952</v>
      </c>
      <c r="S14" s="3">
        <v>43976</v>
      </c>
      <c r="T14" s="2">
        <f>2234*200</f>
        <v>446800</v>
      </c>
      <c r="U14" s="2">
        <f t="shared" si="4"/>
        <v>8000</v>
      </c>
      <c r="V14" s="2">
        <f t="shared" si="6"/>
        <v>12.667963287144016</v>
      </c>
      <c r="W14" s="2" t="s">
        <v>25</v>
      </c>
      <c r="X14" s="33">
        <f>(V9+V11+V12+V13+V14)/5</f>
        <v>16.966624420406553</v>
      </c>
      <c r="Y14" s="8">
        <f t="shared" si="0"/>
        <v>8000</v>
      </c>
      <c r="Z14" s="8">
        <v>2.9</v>
      </c>
      <c r="AA14" s="11">
        <f t="shared" si="1"/>
        <v>23200</v>
      </c>
      <c r="AB14" s="8">
        <f t="shared" si="5"/>
        <v>-3300</v>
      </c>
      <c r="AC14" s="8">
        <f>2.9-1.81</f>
        <v>1.0899999999999999</v>
      </c>
      <c r="AD14" s="11">
        <f t="shared" si="2"/>
        <v>-3596.9999999999995</v>
      </c>
      <c r="AE14" s="7">
        <f t="shared" si="3"/>
        <v>19603</v>
      </c>
      <c r="AF14" s="40">
        <v>43953</v>
      </c>
      <c r="AG14" s="82">
        <v>30</v>
      </c>
      <c r="AH14" s="44"/>
      <c r="AI14" s="44"/>
      <c r="AJ14" s="44"/>
      <c r="AK14" s="44"/>
      <c r="AL14" s="44"/>
      <c r="AM14" s="44"/>
      <c r="AN14" s="44"/>
    </row>
    <row r="15" spans="17:112" ht="20.100000000000001" customHeight="1" x14ac:dyDescent="0.2">
      <c r="Q15" s="6">
        <v>6</v>
      </c>
      <c r="R15" s="4">
        <v>43983</v>
      </c>
      <c r="S15" s="3">
        <v>44007</v>
      </c>
      <c r="T15" s="2">
        <v>454000</v>
      </c>
      <c r="U15" s="2">
        <f t="shared" si="4"/>
        <v>7200</v>
      </c>
      <c r="V15" s="2">
        <f t="shared" si="6"/>
        <v>6.5817170906743234</v>
      </c>
      <c r="W15" s="2" t="s">
        <v>25</v>
      </c>
      <c r="X15" s="33">
        <f>(V9+V11+V12+V13+V14+V15)/6</f>
        <v>15.235806532117849</v>
      </c>
      <c r="Y15" s="8">
        <f t="shared" si="0"/>
        <v>7200</v>
      </c>
      <c r="Z15" s="8">
        <v>2.9</v>
      </c>
      <c r="AA15" s="11">
        <f t="shared" si="1"/>
        <v>20880</v>
      </c>
      <c r="AB15" s="8">
        <f t="shared" si="5"/>
        <v>-3300</v>
      </c>
      <c r="AC15" s="8">
        <f>2.9-1.81</f>
        <v>1.0899999999999999</v>
      </c>
      <c r="AD15" s="11">
        <f t="shared" si="2"/>
        <v>-3596.9999999999995</v>
      </c>
      <c r="AE15" s="7">
        <f t="shared" si="3"/>
        <v>17283</v>
      </c>
      <c r="AF15" s="40">
        <v>43984</v>
      </c>
      <c r="AG15" s="82">
        <v>30</v>
      </c>
      <c r="AH15" s="44"/>
      <c r="AI15" s="44"/>
      <c r="AJ15" s="44"/>
      <c r="AK15" s="44"/>
      <c r="AL15" s="44"/>
      <c r="AM15" s="44"/>
      <c r="AN15" s="44"/>
    </row>
    <row r="16" spans="17:112" ht="18.75" customHeight="1" x14ac:dyDescent="0.2">
      <c r="Q16" s="6">
        <v>7</v>
      </c>
      <c r="R16" s="4">
        <v>44013</v>
      </c>
      <c r="S16" s="3">
        <v>412930</v>
      </c>
      <c r="T16" s="2">
        <v>460800</v>
      </c>
      <c r="U16" s="2">
        <f t="shared" si="4"/>
        <v>6800</v>
      </c>
      <c r="V16" s="2">
        <f t="shared" si="6"/>
        <v>12.041864112991398</v>
      </c>
      <c r="W16" s="2" t="s">
        <v>25</v>
      </c>
      <c r="X16" s="33">
        <f>(V9+V11+V12+V13+V14+V15+V16)/7</f>
        <v>14.779529043671213</v>
      </c>
      <c r="Y16" s="8">
        <f t="shared" si="0"/>
        <v>6800</v>
      </c>
      <c r="Z16" s="8">
        <v>3.05</v>
      </c>
      <c r="AA16" s="11">
        <f t="shared" si="1"/>
        <v>20740</v>
      </c>
      <c r="AB16" s="8">
        <f t="shared" si="5"/>
        <v>-3300</v>
      </c>
      <c r="AC16" s="8">
        <f>3.05-1.9</f>
        <v>1.1499999999999999</v>
      </c>
      <c r="AD16" s="11">
        <f t="shared" si="2"/>
        <v>-3794.9999999999995</v>
      </c>
      <c r="AE16" s="7">
        <f t="shared" si="3"/>
        <v>16945</v>
      </c>
      <c r="AF16" s="40">
        <v>44014</v>
      </c>
      <c r="AG16" s="82">
        <v>30</v>
      </c>
      <c r="AH16" s="44"/>
      <c r="AI16" s="44"/>
      <c r="AJ16" s="44"/>
      <c r="AK16" s="44"/>
      <c r="AL16" s="44"/>
      <c r="AM16" s="44"/>
      <c r="AN16" s="44"/>
      <c r="DD16" s="1"/>
      <c r="DH16" s="29"/>
    </row>
    <row r="17" spans="17:112" ht="24" customHeight="1" x14ac:dyDescent="0.2">
      <c r="Q17" s="6">
        <v>8</v>
      </c>
      <c r="R17" s="4">
        <v>44044</v>
      </c>
      <c r="S17" s="3">
        <v>412961</v>
      </c>
      <c r="T17" s="2">
        <v>468400</v>
      </c>
      <c r="U17" s="2">
        <f t="shared" si="4"/>
        <v>7600</v>
      </c>
      <c r="V17" s="2">
        <f t="shared" si="6"/>
        <v>-5.1701011310965095</v>
      </c>
      <c r="W17" s="2" t="s">
        <v>25</v>
      </c>
      <c r="X17" s="33">
        <f>(V9+V11+V12+V13+V14+V15+V16+V17)/8</f>
        <v>12.285825271825246</v>
      </c>
      <c r="Y17" s="8">
        <f t="shared" si="0"/>
        <v>7600</v>
      </c>
      <c r="Z17" s="8">
        <v>3.05</v>
      </c>
      <c r="AA17" s="11">
        <f t="shared" si="1"/>
        <v>23180</v>
      </c>
      <c r="AB17" s="8">
        <f t="shared" si="5"/>
        <v>-3300</v>
      </c>
      <c r="AC17" s="8">
        <f>3.05-1.9</f>
        <v>1.1499999999999999</v>
      </c>
      <c r="AD17" s="11">
        <f t="shared" si="2"/>
        <v>-3794.9999999999995</v>
      </c>
      <c r="AE17" s="7">
        <f t="shared" si="3"/>
        <v>19385</v>
      </c>
      <c r="AF17" s="40">
        <v>44045</v>
      </c>
      <c r="AG17" s="82">
        <v>30</v>
      </c>
      <c r="AH17" s="44"/>
      <c r="AI17" s="44"/>
      <c r="AJ17" s="44"/>
      <c r="AK17" s="44"/>
      <c r="AL17" s="44"/>
      <c r="AM17" s="44"/>
      <c r="AN17" s="44"/>
      <c r="DD17" s="1"/>
      <c r="DH17" s="29"/>
    </row>
    <row r="18" spans="17:112" ht="23.25" customHeight="1" x14ac:dyDescent="0.2">
      <c r="Q18" s="6">
        <v>9</v>
      </c>
      <c r="R18" s="4">
        <v>44075</v>
      </c>
      <c r="S18" s="3">
        <v>44099</v>
      </c>
      <c r="T18" s="2">
        <v>475600</v>
      </c>
      <c r="U18" s="2">
        <f t="shared" si="4"/>
        <v>7200</v>
      </c>
      <c r="V18" s="2">
        <f t="shared" si="6"/>
        <v>37.228853891296666</v>
      </c>
      <c r="W18" s="2" t="s">
        <v>25</v>
      </c>
      <c r="X18" s="33">
        <f>(V9+V11+V12+V13+V14+V15+V16+V17+V18)/9</f>
        <v>15.057272896210959</v>
      </c>
      <c r="Y18" s="8">
        <f t="shared" si="0"/>
        <v>7200</v>
      </c>
      <c r="Z18" s="8">
        <v>3.05</v>
      </c>
      <c r="AA18" s="11">
        <f t="shared" si="1"/>
        <v>21960</v>
      </c>
      <c r="AB18" s="8">
        <f>-37*110</f>
        <v>-4070</v>
      </c>
      <c r="AC18" s="8">
        <f>3.05-1.9</f>
        <v>1.1499999999999999</v>
      </c>
      <c r="AD18" s="11">
        <f t="shared" si="2"/>
        <v>-4680.5</v>
      </c>
      <c r="AE18" s="7">
        <f t="shared" si="3"/>
        <v>17279.5</v>
      </c>
      <c r="AF18" s="40">
        <v>44076</v>
      </c>
      <c r="AG18" s="82">
        <v>37</v>
      </c>
      <c r="AH18" s="44"/>
      <c r="AI18" s="44"/>
      <c r="AJ18" s="44"/>
      <c r="AK18" s="44"/>
      <c r="AL18" s="44"/>
      <c r="AM18" s="44"/>
      <c r="AN18" s="44"/>
      <c r="DD18" s="1"/>
      <c r="DH18" s="29"/>
    </row>
    <row r="19" spans="17:112" ht="20.100000000000001" customHeight="1" x14ac:dyDescent="0.2">
      <c r="Q19" s="6">
        <v>10</v>
      </c>
      <c r="R19" s="4">
        <v>44105</v>
      </c>
      <c r="S19" s="3">
        <v>44127</v>
      </c>
      <c r="T19" s="2">
        <v>484400</v>
      </c>
      <c r="U19" s="2">
        <f t="shared" si="4"/>
        <v>8800</v>
      </c>
      <c r="V19" s="2">
        <f t="shared" si="6"/>
        <v>-22.735717521783528</v>
      </c>
      <c r="W19" s="2" t="s">
        <v>25</v>
      </c>
      <c r="X19" s="33">
        <f>(V9+V11+V12+V13+V14+V15+V16+V17+V18+V19)/10</f>
        <v>11.27797385441151</v>
      </c>
      <c r="Y19" s="8">
        <f t="shared" si="0"/>
        <v>8800</v>
      </c>
      <c r="Z19" s="8">
        <v>3.05</v>
      </c>
      <c r="AA19" s="11">
        <f t="shared" si="1"/>
        <v>26840</v>
      </c>
      <c r="AB19" s="8">
        <f>-37*110</f>
        <v>-4070</v>
      </c>
      <c r="AC19" s="8">
        <f>3.05-1.9</f>
        <v>1.1499999999999999</v>
      </c>
      <c r="AD19" s="11">
        <f t="shared" si="2"/>
        <v>-4680.5</v>
      </c>
      <c r="AE19" s="7">
        <f t="shared" si="3"/>
        <v>22159.5</v>
      </c>
      <c r="AF19" s="40">
        <v>44106</v>
      </c>
      <c r="AG19" s="82">
        <v>37</v>
      </c>
      <c r="AH19" s="44"/>
      <c r="AI19" s="44"/>
      <c r="AJ19" s="44"/>
      <c r="AK19" s="44"/>
      <c r="AL19" s="44"/>
      <c r="AM19" s="44"/>
      <c r="AN19" s="44"/>
      <c r="DD19" s="1"/>
      <c r="DH19" s="29"/>
    </row>
    <row r="20" spans="17:112" ht="20.100000000000001" customHeight="1" x14ac:dyDescent="0.2">
      <c r="Q20" s="6">
        <v>11</v>
      </c>
      <c r="R20" s="4">
        <v>44136</v>
      </c>
      <c r="S20" s="3">
        <v>44160</v>
      </c>
      <c r="T20" s="2">
        <v>495200</v>
      </c>
      <c r="U20" s="2">
        <f t="shared" si="4"/>
        <v>10800</v>
      </c>
      <c r="V20" s="2">
        <f t="shared" si="6"/>
        <v>52.347419827170363</v>
      </c>
      <c r="W20" s="2" t="s">
        <v>25</v>
      </c>
      <c r="X20" s="33">
        <f>(V9+V11+V12+V13+V14+V15+V16+V17+V18+V19+V20)/11</f>
        <v>15.011559851935043</v>
      </c>
      <c r="Y20" s="8"/>
      <c r="Z20" s="8"/>
      <c r="AA20" s="11"/>
      <c r="AB20" s="69"/>
      <c r="AC20" s="8"/>
      <c r="AD20" s="11"/>
      <c r="AE20" s="7"/>
      <c r="AF20" s="40">
        <v>44137</v>
      </c>
      <c r="AG20" s="82"/>
      <c r="AH20" s="44"/>
      <c r="AI20" s="44"/>
      <c r="AJ20" s="44"/>
      <c r="AK20" s="44"/>
      <c r="AL20" s="44"/>
      <c r="AM20" s="44"/>
      <c r="AN20" s="44"/>
    </row>
    <row r="21" spans="17:112" ht="20.100000000000001" customHeight="1" x14ac:dyDescent="0.2">
      <c r="Q21" s="39">
        <v>12</v>
      </c>
      <c r="R21" s="40">
        <v>43800</v>
      </c>
      <c r="S21" s="41"/>
      <c r="T21" s="8"/>
      <c r="U21" s="8"/>
      <c r="V21" s="8"/>
      <c r="W21" s="8" t="s">
        <v>25</v>
      </c>
      <c r="X21" s="47"/>
      <c r="Y21" s="8"/>
      <c r="Z21" s="8"/>
      <c r="AA21" s="11"/>
      <c r="AB21" s="69"/>
      <c r="AC21" s="8"/>
      <c r="AD21" s="11"/>
      <c r="AE21" s="7"/>
      <c r="AF21" s="40">
        <v>44167</v>
      </c>
      <c r="AG21" s="82"/>
      <c r="AH21" s="44"/>
      <c r="AI21" s="44"/>
      <c r="AJ21" s="44"/>
      <c r="AK21" s="44"/>
      <c r="AL21" s="44"/>
      <c r="AM21" s="44"/>
      <c r="AN21" s="44"/>
    </row>
    <row r="22" spans="17:112" ht="26.25" customHeight="1" x14ac:dyDescent="0.2">
      <c r="Q22" s="18"/>
      <c r="R22" s="19" t="s">
        <v>76</v>
      </c>
      <c r="S22" s="17">
        <v>43830</v>
      </c>
      <c r="T22" s="5">
        <v>456800.01</v>
      </c>
      <c r="U22" s="5"/>
      <c r="V22" s="5"/>
      <c r="W22" s="5"/>
      <c r="X22" s="45"/>
      <c r="Y22" s="112"/>
      <c r="Z22" s="112"/>
      <c r="AA22" s="112"/>
      <c r="AB22" s="113"/>
      <c r="AC22" s="112"/>
      <c r="AD22" s="112"/>
      <c r="AE22" s="5"/>
      <c r="AF22" s="8"/>
      <c r="AG22" s="82"/>
      <c r="AH22" s="44"/>
      <c r="AI22" s="44"/>
      <c r="AJ22" s="44"/>
      <c r="AK22" s="44"/>
      <c r="AL22" s="44"/>
      <c r="AM22" s="44"/>
      <c r="AN22" s="44"/>
    </row>
    <row r="23" spans="17:112" ht="20.100000000000001" customHeight="1" x14ac:dyDescent="0.2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3"/>
      <c r="Z23" s="53"/>
      <c r="AA23" s="53"/>
      <c r="AB23" s="53"/>
      <c r="AC23" s="53"/>
      <c r="AD23" s="53"/>
    </row>
    <row r="24" spans="17:112" ht="20.100000000000001" customHeight="1" x14ac:dyDescent="0.2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4.2231087214183827</v>
      </c>
      <c r="W24" s="2" t="s">
        <v>24</v>
      </c>
      <c r="X24" s="2">
        <f>(V23+V24)/2</f>
        <v>6.2772815309459808</v>
      </c>
      <c r="Y24" s="53"/>
      <c r="Z24" s="53"/>
      <c r="AA24" s="53"/>
      <c r="AB24" s="53"/>
      <c r="AC24" s="53"/>
      <c r="AD24" s="53"/>
    </row>
    <row r="25" spans="17:112" ht="58.5" customHeight="1" x14ac:dyDescent="0.2">
      <c r="Q25" s="77">
        <v>3</v>
      </c>
      <c r="R25" s="78" t="s">
        <v>131</v>
      </c>
      <c r="S25" s="79">
        <v>43921</v>
      </c>
      <c r="T25" s="12"/>
      <c r="U25" s="12"/>
      <c r="V25" s="12">
        <f>V24</f>
        <v>4.2231087214183827</v>
      </c>
      <c r="W25" s="12" t="s">
        <v>24</v>
      </c>
      <c r="X25" s="12">
        <f>(V23+V24+V25)/3</f>
        <v>5.5925572611034484</v>
      </c>
      <c r="Y25" s="53"/>
      <c r="Z25" s="53"/>
      <c r="AA25" s="53"/>
      <c r="AB25" s="53"/>
      <c r="AC25" s="53"/>
      <c r="AD25" s="53"/>
    </row>
    <row r="26" spans="17:112" ht="20.100000000000001" customHeight="1" x14ac:dyDescent="0.2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18987.509999999951</v>
      </c>
      <c r="V26" s="2">
        <f t="shared" ref="V26:V33" si="7">(U26-U40)/U40*100</f>
        <v>7.4956180874476379</v>
      </c>
      <c r="W26" s="2" t="s">
        <v>24</v>
      </c>
      <c r="X26" s="2">
        <f>(V23+V24+V25+V26)/4</f>
        <v>6.0683224676894962</v>
      </c>
      <c r="Y26" s="53"/>
      <c r="Z26" s="53"/>
      <c r="AA26" s="53"/>
      <c r="AB26" s="53"/>
      <c r="AC26" s="53"/>
      <c r="AD26" s="53"/>
    </row>
    <row r="27" spans="17:112" ht="20.100000000000001" customHeight="1" x14ac:dyDescent="0.2">
      <c r="Q27" s="6">
        <v>5</v>
      </c>
      <c r="R27" s="4">
        <v>43952</v>
      </c>
      <c r="S27" s="3">
        <v>43982</v>
      </c>
      <c r="T27" s="2">
        <v>505407.03</v>
      </c>
      <c r="U27" s="2">
        <f t="shared" ref="U27:U33" si="8">T27-T26</f>
        <v>7560.8100000000559</v>
      </c>
      <c r="V27" s="2">
        <f t="shared" si="7"/>
        <v>6.4826329376347056</v>
      </c>
      <c r="W27" s="2" t="s">
        <v>24</v>
      </c>
      <c r="X27" s="2">
        <f>(V23+V24+V25+V26+V27)/5</f>
        <v>6.1511845616785381</v>
      </c>
      <c r="Y27" s="53"/>
      <c r="Z27" s="53"/>
      <c r="AA27" s="53"/>
      <c r="AB27" s="53"/>
      <c r="AC27" s="53"/>
      <c r="AD27" s="53"/>
    </row>
    <row r="28" spans="17:112" ht="20.100000000000001" customHeight="1" x14ac:dyDescent="0.2">
      <c r="Q28" s="6">
        <v>6</v>
      </c>
      <c r="R28" s="4">
        <v>43983</v>
      </c>
      <c r="S28" s="3">
        <v>44013</v>
      </c>
      <c r="T28" s="2">
        <v>512587.2</v>
      </c>
      <c r="U28" s="2">
        <f t="shared" si="8"/>
        <v>7180.1699999999837</v>
      </c>
      <c r="V28" s="2">
        <f t="shared" si="7"/>
        <v>6.2881732781868482</v>
      </c>
      <c r="W28" s="2" t="s">
        <v>24</v>
      </c>
      <c r="X28" s="2">
        <f>(V23+V24+V25+V26+V27+V28)/6</f>
        <v>6.174016014429923</v>
      </c>
      <c r="Y28" s="53"/>
      <c r="Z28" s="53"/>
      <c r="AA28" s="53"/>
      <c r="AB28" s="53"/>
      <c r="AC28" s="53"/>
      <c r="AD28" s="53"/>
    </row>
    <row r="29" spans="17:112" ht="20.100000000000001" customHeight="1" x14ac:dyDescent="0.2">
      <c r="Q29" s="6">
        <v>7</v>
      </c>
      <c r="R29" s="4">
        <v>44013</v>
      </c>
      <c r="S29" s="3">
        <v>44042</v>
      </c>
      <c r="T29" s="2">
        <v>519057</v>
      </c>
      <c r="U29" s="2">
        <f t="shared" si="8"/>
        <v>6469.7999999999884</v>
      </c>
      <c r="V29" s="2">
        <f t="shared" si="7"/>
        <v>6.6012430056221234</v>
      </c>
      <c r="W29" s="2" t="s">
        <v>24</v>
      </c>
      <c r="X29" s="2">
        <f>(V23+V24+V25+V26+V27+V28+V29)/7</f>
        <v>6.2350484417430945</v>
      </c>
      <c r="Y29" s="53"/>
      <c r="Z29" s="53"/>
      <c r="AA29" s="53"/>
      <c r="AB29" s="53"/>
      <c r="AC29" s="53"/>
      <c r="AD29" s="53"/>
    </row>
    <row r="30" spans="17:112" ht="20.100000000000001" customHeight="1" x14ac:dyDescent="0.2">
      <c r="Q30" s="6">
        <v>8</v>
      </c>
      <c r="R30" s="4">
        <v>44044</v>
      </c>
      <c r="S30" s="3">
        <v>44081</v>
      </c>
      <c r="T30" s="2">
        <v>527603.22</v>
      </c>
      <c r="U30" s="2">
        <f t="shared" si="8"/>
        <v>8546.2199999999721</v>
      </c>
      <c r="V30" s="2">
        <f t="shared" si="7"/>
        <v>6.6364708304470703</v>
      </c>
      <c r="W30" s="2" t="s">
        <v>24</v>
      </c>
      <c r="X30" s="2">
        <f>(V23+V24+V25+V26+V27+V28+V29+V30)/8</f>
        <v>6.2852262403310917</v>
      </c>
      <c r="Y30" s="53"/>
      <c r="Z30" s="53"/>
      <c r="AA30" s="53"/>
      <c r="AB30" s="53"/>
      <c r="AC30" s="53"/>
      <c r="AD30" s="53"/>
    </row>
    <row r="31" spans="17:112" ht="20.100000000000001" customHeight="1" x14ac:dyDescent="0.2">
      <c r="Q31" s="6">
        <v>9</v>
      </c>
      <c r="R31" s="4">
        <v>44075</v>
      </c>
      <c r="S31" s="3">
        <v>44104</v>
      </c>
      <c r="T31" s="2">
        <v>533175.63</v>
      </c>
      <c r="U31" s="2">
        <f t="shared" si="8"/>
        <v>5572.4100000000326</v>
      </c>
      <c r="V31" s="2">
        <f t="shared" si="7"/>
        <v>6.2076996822784594</v>
      </c>
      <c r="W31" s="2" t="s">
        <v>24</v>
      </c>
      <c r="X31" s="2">
        <f>(V23+V24+V25+V26+V27+V28+V29+V30+V31)/9</f>
        <v>6.2766121783252435</v>
      </c>
      <c r="Y31" s="53"/>
      <c r="Z31" s="53"/>
      <c r="AA31" s="53"/>
      <c r="AB31" s="53"/>
      <c r="AC31" s="53"/>
      <c r="AD31" s="53"/>
    </row>
    <row r="32" spans="17:112" ht="20.100000000000001" customHeight="1" x14ac:dyDescent="0.2">
      <c r="Q32" s="6">
        <v>10</v>
      </c>
      <c r="R32" s="4">
        <v>44105</v>
      </c>
      <c r="S32" s="3">
        <v>44143</v>
      </c>
      <c r="T32" s="2">
        <v>545369.25</v>
      </c>
      <c r="U32" s="2">
        <f t="shared" si="8"/>
        <v>12193.619999999995</v>
      </c>
      <c r="V32" s="2">
        <f t="shared" si="7"/>
        <v>7.0603750127306339</v>
      </c>
      <c r="W32" s="2" t="s">
        <v>24</v>
      </c>
      <c r="X32" s="2">
        <f>(V23+V24+V25+V26+V27+V28+V29+V30+V31+V32)/10</f>
        <v>6.3549884617657826</v>
      </c>
      <c r="Y32" s="53"/>
      <c r="Z32" s="53"/>
      <c r="AA32" s="53"/>
      <c r="AB32" s="53"/>
      <c r="AC32" s="53"/>
      <c r="AD32" s="53"/>
    </row>
    <row r="33" spans="17:91" ht="20.100000000000001" customHeight="1" x14ac:dyDescent="0.2">
      <c r="Q33" s="6">
        <v>11</v>
      </c>
      <c r="R33" s="4">
        <v>44136</v>
      </c>
      <c r="S33" s="3">
        <v>44165</v>
      </c>
      <c r="T33" s="2">
        <v>552946.68000000005</v>
      </c>
      <c r="U33" s="2">
        <f t="shared" si="8"/>
        <v>7577.4300000000512</v>
      </c>
      <c r="V33" s="2">
        <f t="shared" si="7"/>
        <v>6.8890656871299401</v>
      </c>
      <c r="W33" s="2" t="s">
        <v>24</v>
      </c>
      <c r="X33" s="2"/>
      <c r="Y33" s="53"/>
      <c r="Z33" s="53"/>
      <c r="AA33" s="53"/>
      <c r="AB33" s="53"/>
      <c r="AC33" s="53"/>
      <c r="AD33" s="53"/>
    </row>
    <row r="34" spans="17:91" ht="20.100000000000001" customHeight="1" x14ac:dyDescent="0.2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3"/>
      <c r="Z34" s="53"/>
      <c r="AA34" s="53"/>
      <c r="AB34" s="53"/>
      <c r="AC34" s="53"/>
      <c r="AD34" s="53"/>
    </row>
    <row r="35" spans="17:91" ht="49.5" customHeight="1" x14ac:dyDescent="0.2">
      <c r="Q35" s="18"/>
      <c r="R35" s="19" t="s">
        <v>22</v>
      </c>
      <c r="S35" s="17">
        <v>43830</v>
      </c>
      <c r="T35" s="5">
        <v>372798.78</v>
      </c>
      <c r="U35" s="5"/>
      <c r="V35" s="5"/>
      <c r="W35" s="5"/>
      <c r="X35" s="5"/>
      <c r="Y35" s="52"/>
      <c r="Z35" s="52"/>
      <c r="AA35" s="52"/>
      <c r="AB35" s="54"/>
      <c r="AC35" s="52"/>
      <c r="AD35" s="52"/>
    </row>
    <row r="36" spans="17:91" ht="20.100000000000001" customHeight="1" x14ac:dyDescent="0.2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8222.1000000000349</v>
      </c>
      <c r="W36" s="2" t="s">
        <v>26</v>
      </c>
      <c r="X36" s="2"/>
      <c r="Y36" s="53"/>
      <c r="Z36" s="53"/>
      <c r="AA36" s="53"/>
      <c r="AB36" s="53"/>
      <c r="AC36" s="53"/>
      <c r="AD36" s="53"/>
    </row>
    <row r="37" spans="17:91" ht="22.5" customHeight="1" x14ac:dyDescent="0.2">
      <c r="Q37" s="36"/>
      <c r="R37" s="37" t="s">
        <v>108</v>
      </c>
      <c r="S37" s="38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3"/>
      <c r="Z37" s="53"/>
      <c r="AA37" s="53"/>
      <c r="AB37" s="53"/>
      <c r="AC37" s="53"/>
      <c r="AD37" s="53"/>
    </row>
    <row r="38" spans="17:91" ht="23.25" customHeight="1" x14ac:dyDescent="0.2">
      <c r="Q38" s="39">
        <v>2</v>
      </c>
      <c r="R38" s="40">
        <v>43862</v>
      </c>
      <c r="S38" s="41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3"/>
      <c r="Z38" s="53"/>
      <c r="AA38" s="53"/>
      <c r="AB38" s="53"/>
      <c r="AC38" s="53"/>
      <c r="AD38" s="53"/>
    </row>
    <row r="39" spans="17:91" ht="59.25" customHeight="1" x14ac:dyDescent="0.2">
      <c r="Q39" s="77">
        <v>3</v>
      </c>
      <c r="R39" s="78" t="s">
        <v>131</v>
      </c>
      <c r="S39" s="79">
        <v>43921</v>
      </c>
      <c r="T39" s="12"/>
      <c r="U39" s="12"/>
      <c r="V39" s="12"/>
      <c r="W39" s="12" t="s">
        <v>26</v>
      </c>
      <c r="X39" s="12"/>
      <c r="Y39" s="53"/>
      <c r="Z39" s="53"/>
      <c r="AA39" s="53"/>
      <c r="AB39" s="53"/>
      <c r="AC39" s="53"/>
      <c r="AD39" s="53"/>
    </row>
    <row r="40" spans="17:91" ht="25.5" customHeight="1" x14ac:dyDescent="0.2">
      <c r="Q40" s="6">
        <v>4</v>
      </c>
      <c r="R40" s="4" t="s">
        <v>133</v>
      </c>
      <c r="S40" s="3">
        <v>43951</v>
      </c>
      <c r="T40" s="2">
        <v>410906.74</v>
      </c>
      <c r="U40" s="2">
        <f>T40-T38</f>
        <v>17663.520000000019</v>
      </c>
      <c r="V40" s="2">
        <f>U12+U13-U40</f>
        <v>1736.4799999999814</v>
      </c>
      <c r="W40" s="2" t="s">
        <v>26</v>
      </c>
      <c r="X40" s="2"/>
      <c r="Y40" s="53"/>
      <c r="Z40" s="53"/>
      <c r="AA40" s="53"/>
      <c r="AB40" s="53"/>
      <c r="AC40" s="53"/>
      <c r="AD40" s="53"/>
    </row>
    <row r="41" spans="17:91" ht="20.100000000000001" customHeight="1" x14ac:dyDescent="0.2">
      <c r="Q41" s="6">
        <v>5</v>
      </c>
      <c r="R41" s="4">
        <v>43952</v>
      </c>
      <c r="S41" s="3">
        <v>43982</v>
      </c>
      <c r="T41" s="2">
        <v>418007.25</v>
      </c>
      <c r="U41" s="2">
        <f t="shared" ref="U41:U47" si="9">T41-T40</f>
        <v>7100.5100000000093</v>
      </c>
      <c r="V41" s="2">
        <f t="shared" ref="V41:V47" si="10">U14-U41</f>
        <v>899.48999999999069</v>
      </c>
      <c r="W41" s="2" t="s">
        <v>26</v>
      </c>
      <c r="X41" s="2"/>
      <c r="Y41" s="53"/>
      <c r="Z41" s="53"/>
      <c r="AA41" s="53"/>
      <c r="AB41" s="53"/>
      <c r="AC41" s="53"/>
      <c r="AD41" s="53"/>
    </row>
    <row r="42" spans="17:91" ht="20.100000000000001" customHeight="1" x14ac:dyDescent="0.2">
      <c r="Q42" s="6">
        <v>6</v>
      </c>
      <c r="R42" s="4">
        <v>43983</v>
      </c>
      <c r="S42" s="3">
        <v>44013</v>
      </c>
      <c r="T42" s="2">
        <v>424762.63</v>
      </c>
      <c r="U42" s="2">
        <f t="shared" si="9"/>
        <v>6755.3800000000047</v>
      </c>
      <c r="V42" s="2">
        <f t="shared" si="10"/>
        <v>444.61999999999534</v>
      </c>
      <c r="W42" s="2" t="s">
        <v>26</v>
      </c>
      <c r="X42" s="2"/>
      <c r="Y42" s="53"/>
      <c r="Z42" s="53"/>
      <c r="AA42" s="53"/>
      <c r="AB42" s="53"/>
      <c r="AC42" s="53"/>
      <c r="AD42" s="53"/>
    </row>
    <row r="43" spans="17:91" ht="20.100000000000001" customHeight="1" x14ac:dyDescent="0.2">
      <c r="Q43" s="6">
        <v>7</v>
      </c>
      <c r="R43" s="4">
        <v>44013</v>
      </c>
      <c r="S43" s="3">
        <v>44042</v>
      </c>
      <c r="T43" s="2">
        <v>430831.79</v>
      </c>
      <c r="U43" s="2">
        <f t="shared" si="9"/>
        <v>6069.1599999999744</v>
      </c>
      <c r="V43" s="2">
        <f t="shared" si="10"/>
        <v>730.84000000002561</v>
      </c>
      <c r="W43" s="2" t="s">
        <v>26</v>
      </c>
      <c r="X43" s="2"/>
      <c r="Y43" s="53"/>
      <c r="Z43" s="53"/>
      <c r="AA43" s="53"/>
      <c r="AB43" s="53"/>
      <c r="AC43" s="53"/>
      <c r="AD43" s="53"/>
    </row>
    <row r="44" spans="17:91" ht="20.100000000000001" customHeight="1" x14ac:dyDescent="0.2">
      <c r="Q44" s="6">
        <v>8</v>
      </c>
      <c r="R44" s="4">
        <v>44044</v>
      </c>
      <c r="S44" s="3">
        <v>44081</v>
      </c>
      <c r="T44" s="2">
        <v>438846.14</v>
      </c>
      <c r="U44" s="2">
        <f t="shared" si="9"/>
        <v>8014.3500000000349</v>
      </c>
      <c r="V44" s="2">
        <f t="shared" si="10"/>
        <v>-414.35000000003492</v>
      </c>
      <c r="W44" s="2" t="s">
        <v>26</v>
      </c>
      <c r="X44" s="2"/>
      <c r="Y44" s="53"/>
      <c r="Z44" s="53"/>
      <c r="AA44" s="53"/>
      <c r="AB44" s="53"/>
      <c r="AC44" s="53"/>
      <c r="AD44" s="53"/>
    </row>
    <row r="45" spans="17:91" ht="20.100000000000001" customHeight="1" x14ac:dyDescent="0.2">
      <c r="Q45" s="6">
        <v>9</v>
      </c>
      <c r="R45" s="4">
        <v>44075</v>
      </c>
      <c r="S45" s="3">
        <v>44104</v>
      </c>
      <c r="T45" s="2">
        <v>444092.85</v>
      </c>
      <c r="U45" s="2">
        <f t="shared" si="9"/>
        <v>5246.7099999999627</v>
      </c>
      <c r="V45" s="2">
        <f t="shared" si="10"/>
        <v>1953.2900000000373</v>
      </c>
      <c r="W45" s="2" t="s">
        <v>26</v>
      </c>
      <c r="X45" s="2"/>
      <c r="Y45" s="53"/>
      <c r="Z45" s="53"/>
      <c r="AA45" s="53"/>
      <c r="AB45" s="53"/>
      <c r="AC45" s="53"/>
      <c r="AD45" s="53"/>
    </row>
    <row r="46" spans="17:91" ht="21" customHeight="1" x14ac:dyDescent="0.2">
      <c r="Q46" s="6">
        <v>10</v>
      </c>
      <c r="R46" s="4">
        <v>44105</v>
      </c>
      <c r="S46" s="3">
        <v>44143</v>
      </c>
      <c r="T46" s="2">
        <v>455482.33</v>
      </c>
      <c r="U46" s="2">
        <f t="shared" si="9"/>
        <v>11389.48000000004</v>
      </c>
      <c r="V46" s="2">
        <f t="shared" si="10"/>
        <v>-2589.4800000000396</v>
      </c>
      <c r="W46" s="2" t="s">
        <v>26</v>
      </c>
      <c r="X46" s="2"/>
      <c r="Y46" s="53"/>
      <c r="Z46" s="53"/>
      <c r="AA46" s="53"/>
      <c r="AB46" s="53"/>
      <c r="AC46" s="53"/>
      <c r="AD46" s="53"/>
      <c r="CI46" s="43"/>
      <c r="CM46" s="76" t="s">
        <v>128</v>
      </c>
    </row>
    <row r="47" spans="17:91" ht="20.100000000000001" customHeight="1" x14ac:dyDescent="0.2">
      <c r="Q47" s="6">
        <v>11</v>
      </c>
      <c r="R47" s="4">
        <v>44136</v>
      </c>
      <c r="S47" s="3">
        <v>44165</v>
      </c>
      <c r="T47" s="2">
        <v>462571.39</v>
      </c>
      <c r="U47" s="2">
        <f t="shared" si="9"/>
        <v>7089.0599999999977</v>
      </c>
      <c r="V47" s="2">
        <f t="shared" si="10"/>
        <v>3710.9400000000023</v>
      </c>
      <c r="W47" s="2" t="s">
        <v>26</v>
      </c>
      <c r="X47" s="2"/>
      <c r="Y47" s="53"/>
      <c r="Z47" s="53"/>
      <c r="AA47" s="53"/>
      <c r="AB47" s="53"/>
      <c r="AC47" s="53"/>
      <c r="AD47" s="53"/>
      <c r="CI47" s="42"/>
      <c r="CM47" s="76">
        <f>U12/U11</f>
        <v>0.74603174603174605</v>
      </c>
    </row>
    <row r="48" spans="17:91" ht="20.100000000000001" customHeight="1" x14ac:dyDescent="0.2">
      <c r="Q48" s="20">
        <v>12</v>
      </c>
      <c r="R48" s="21">
        <v>44166</v>
      </c>
      <c r="S48" s="22"/>
      <c r="T48" s="23"/>
      <c r="U48" s="23"/>
      <c r="V48" s="23"/>
      <c r="W48" s="23" t="s">
        <v>26</v>
      </c>
      <c r="X48" s="23"/>
      <c r="Y48" s="53"/>
      <c r="Z48" s="53"/>
      <c r="AA48" s="53"/>
      <c r="AB48" s="53"/>
      <c r="AC48" s="53"/>
      <c r="AD48" s="53"/>
      <c r="CI48" s="119" t="s">
        <v>130</v>
      </c>
      <c r="CJ48" s="120"/>
      <c r="CK48" s="120"/>
      <c r="CL48" s="121"/>
    </row>
    <row r="49" spans="17:240" ht="20.25" customHeight="1" x14ac:dyDescent="0.2">
      <c r="Q49" s="118" t="s">
        <v>103</v>
      </c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22" t="s">
        <v>117</v>
      </c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18" t="s">
        <v>121</v>
      </c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23" t="s">
        <v>122</v>
      </c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5"/>
      <c r="CV49" s="118" t="s">
        <v>140</v>
      </c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 t="s">
        <v>152</v>
      </c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 t="s">
        <v>157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 t="s">
        <v>160</v>
      </c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23" t="s">
        <v>166</v>
      </c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5"/>
      <c r="GS49" s="118" t="s">
        <v>187</v>
      </c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22" t="s">
        <v>192</v>
      </c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</row>
    <row r="50" spans="17:240" ht="75.75" customHeight="1" x14ac:dyDescent="0.2">
      <c r="Q50" s="24" t="s">
        <v>0</v>
      </c>
      <c r="R50" s="24" t="s">
        <v>1</v>
      </c>
      <c r="S50" s="24" t="s">
        <v>27</v>
      </c>
      <c r="T50" s="24" t="s">
        <v>2</v>
      </c>
      <c r="U50" s="24" t="s">
        <v>102</v>
      </c>
      <c r="V50" s="24" t="s">
        <v>3</v>
      </c>
      <c r="W50" s="24" t="s">
        <v>78</v>
      </c>
      <c r="X50" s="24" t="s">
        <v>87</v>
      </c>
      <c r="Y50" s="24" t="s">
        <v>88</v>
      </c>
      <c r="Z50" s="24" t="s">
        <v>79</v>
      </c>
      <c r="AA50" s="24" t="s">
        <v>35</v>
      </c>
      <c r="AB50" s="24" t="s">
        <v>18</v>
      </c>
      <c r="AC50" s="24" t="s">
        <v>17</v>
      </c>
      <c r="AD50" s="24" t="s">
        <v>19</v>
      </c>
      <c r="AE50" s="84" t="s">
        <v>96</v>
      </c>
      <c r="AF50" s="24" t="s">
        <v>97</v>
      </c>
      <c r="AG50" s="24" t="s">
        <v>100</v>
      </c>
      <c r="AH50" s="24" t="s">
        <v>104</v>
      </c>
      <c r="AI50" s="24" t="s">
        <v>64</v>
      </c>
      <c r="AJ50" s="24" t="s">
        <v>67</v>
      </c>
      <c r="AK50" s="24" t="s">
        <v>0</v>
      </c>
      <c r="AL50" s="24" t="s">
        <v>1</v>
      </c>
      <c r="AM50" s="24" t="s">
        <v>27</v>
      </c>
      <c r="AN50" s="24" t="s">
        <v>2</v>
      </c>
      <c r="AO50" s="24" t="s">
        <v>113</v>
      </c>
      <c r="AP50" s="24" t="s">
        <v>3</v>
      </c>
      <c r="AQ50" s="24" t="s">
        <v>78</v>
      </c>
      <c r="AR50" s="24" t="s">
        <v>87</v>
      </c>
      <c r="AS50" s="24" t="s">
        <v>88</v>
      </c>
      <c r="AT50" s="24" t="s">
        <v>79</v>
      </c>
      <c r="AU50" s="24" t="s">
        <v>35</v>
      </c>
      <c r="AV50" s="85" t="s">
        <v>115</v>
      </c>
      <c r="AW50" s="24" t="s">
        <v>17</v>
      </c>
      <c r="AX50" s="24" t="s">
        <v>19</v>
      </c>
      <c r="AY50" s="24" t="s">
        <v>96</v>
      </c>
      <c r="AZ50" s="24" t="s">
        <v>97</v>
      </c>
      <c r="BA50" s="24" t="s">
        <v>100</v>
      </c>
      <c r="BB50" s="24" t="s">
        <v>114</v>
      </c>
      <c r="BC50" s="24" t="s">
        <v>64</v>
      </c>
      <c r="BD50" s="24" t="s">
        <v>67</v>
      </c>
      <c r="BE50" s="24" t="s">
        <v>0</v>
      </c>
      <c r="BF50" s="24" t="s">
        <v>1</v>
      </c>
      <c r="BG50" s="24" t="s">
        <v>27</v>
      </c>
      <c r="BH50" s="24" t="s">
        <v>2</v>
      </c>
      <c r="BI50" s="24" t="s">
        <v>119</v>
      </c>
      <c r="BJ50" s="24" t="s">
        <v>3</v>
      </c>
      <c r="BK50" s="24" t="s">
        <v>78</v>
      </c>
      <c r="BL50" s="24" t="s">
        <v>87</v>
      </c>
      <c r="BM50" s="24" t="s">
        <v>88</v>
      </c>
      <c r="BN50" s="24" t="s">
        <v>79</v>
      </c>
      <c r="BO50" s="24" t="s">
        <v>35</v>
      </c>
      <c r="BP50" s="24" t="s">
        <v>115</v>
      </c>
      <c r="BQ50" s="24" t="s">
        <v>17</v>
      </c>
      <c r="BR50" s="24" t="s">
        <v>19</v>
      </c>
      <c r="BS50" s="24" t="s">
        <v>96</v>
      </c>
      <c r="BT50" s="24" t="s">
        <v>97</v>
      </c>
      <c r="BU50" s="24" t="s">
        <v>100</v>
      </c>
      <c r="BV50" s="24" t="s">
        <v>120</v>
      </c>
      <c r="BW50" s="24" t="s">
        <v>64</v>
      </c>
      <c r="BX50" s="24" t="s">
        <v>67</v>
      </c>
      <c r="BY50" s="24" t="s">
        <v>0</v>
      </c>
      <c r="BZ50" s="24" t="s">
        <v>1</v>
      </c>
      <c r="CA50" s="24" t="s">
        <v>27</v>
      </c>
      <c r="CB50" s="24" t="s">
        <v>2</v>
      </c>
      <c r="CC50" s="24" t="s">
        <v>123</v>
      </c>
      <c r="CD50" s="24" t="s">
        <v>3</v>
      </c>
      <c r="CE50" s="24" t="s">
        <v>78</v>
      </c>
      <c r="CF50" s="24" t="s">
        <v>87</v>
      </c>
      <c r="CG50" s="24" t="s">
        <v>88</v>
      </c>
      <c r="CH50" s="24" t="s">
        <v>79</v>
      </c>
      <c r="CI50" s="86" t="s">
        <v>124</v>
      </c>
      <c r="CJ50" s="86" t="s">
        <v>125</v>
      </c>
      <c r="CK50" s="86" t="s">
        <v>17</v>
      </c>
      <c r="CL50" s="86" t="s">
        <v>19</v>
      </c>
      <c r="CM50" s="24" t="s">
        <v>129</v>
      </c>
      <c r="CN50" s="24" t="s">
        <v>97</v>
      </c>
      <c r="CO50" s="24" t="s">
        <v>100</v>
      </c>
      <c r="CP50" s="24" t="s">
        <v>126</v>
      </c>
      <c r="CQ50" s="24" t="s">
        <v>64</v>
      </c>
      <c r="CR50" s="24" t="s">
        <v>67</v>
      </c>
      <c r="CS50" s="26"/>
      <c r="CT50" s="26"/>
      <c r="CU50" s="26"/>
      <c r="CV50" s="24" t="s">
        <v>0</v>
      </c>
      <c r="CW50" s="24" t="s">
        <v>1</v>
      </c>
      <c r="CX50" s="24" t="s">
        <v>27</v>
      </c>
      <c r="CY50" s="24" t="s">
        <v>2</v>
      </c>
      <c r="CZ50" s="24" t="s">
        <v>139</v>
      </c>
      <c r="DA50" s="24" t="s">
        <v>3</v>
      </c>
      <c r="DB50" s="24" t="s">
        <v>78</v>
      </c>
      <c r="DC50" s="24" t="s">
        <v>87</v>
      </c>
      <c r="DD50" s="24" t="s">
        <v>88</v>
      </c>
      <c r="DE50" s="24" t="s">
        <v>79</v>
      </c>
      <c r="DF50" s="24" t="s">
        <v>35</v>
      </c>
      <c r="DG50" s="87" t="s">
        <v>132</v>
      </c>
      <c r="DH50" s="86" t="s">
        <v>134</v>
      </c>
      <c r="DI50" s="11" t="s">
        <v>135</v>
      </c>
      <c r="DJ50" s="11" t="s">
        <v>136</v>
      </c>
      <c r="DK50" s="5" t="s">
        <v>137</v>
      </c>
      <c r="DL50" s="5" t="s">
        <v>141</v>
      </c>
      <c r="DM50" s="5" t="s">
        <v>142</v>
      </c>
      <c r="DN50" s="5" t="s">
        <v>138</v>
      </c>
      <c r="DO50" s="24" t="s">
        <v>64</v>
      </c>
      <c r="DP50" s="5" t="s">
        <v>67</v>
      </c>
      <c r="DQ50" s="5" t="s">
        <v>0</v>
      </c>
      <c r="DR50" s="5" t="s">
        <v>1</v>
      </c>
      <c r="DS50" s="5" t="s">
        <v>27</v>
      </c>
      <c r="DT50" s="5" t="s">
        <v>2</v>
      </c>
      <c r="DU50" s="5" t="s">
        <v>145</v>
      </c>
      <c r="DV50" s="5" t="s">
        <v>3</v>
      </c>
      <c r="DW50" s="24" t="s">
        <v>78</v>
      </c>
      <c r="DX50" s="24" t="s">
        <v>87</v>
      </c>
      <c r="DY50" s="24" t="s">
        <v>88</v>
      </c>
      <c r="DZ50" s="24" t="s">
        <v>79</v>
      </c>
      <c r="EA50" s="5" t="s">
        <v>35</v>
      </c>
      <c r="EB50" s="30" t="s">
        <v>146</v>
      </c>
      <c r="EC50" s="24" t="s">
        <v>147</v>
      </c>
      <c r="ED50" s="5" t="s">
        <v>148</v>
      </c>
      <c r="EE50" s="5" t="s">
        <v>155</v>
      </c>
      <c r="EF50" s="5" t="s">
        <v>153</v>
      </c>
      <c r="EG50" s="5" t="s">
        <v>150</v>
      </c>
      <c r="EH50" s="5" t="s">
        <v>151</v>
      </c>
      <c r="EI50" s="5" t="s">
        <v>64</v>
      </c>
      <c r="EJ50" s="5" t="s">
        <v>67</v>
      </c>
      <c r="EK50" s="5" t="s">
        <v>0</v>
      </c>
      <c r="EL50" s="5" t="s">
        <v>1</v>
      </c>
      <c r="EM50" s="5" t="s">
        <v>27</v>
      </c>
      <c r="EN50" s="5" t="s">
        <v>2</v>
      </c>
      <c r="EO50" s="5" t="s">
        <v>154</v>
      </c>
      <c r="EP50" s="5" t="s">
        <v>3</v>
      </c>
      <c r="EQ50" s="5" t="s">
        <v>78</v>
      </c>
      <c r="ER50" s="5" t="s">
        <v>87</v>
      </c>
      <c r="ES50" s="5" t="s">
        <v>88</v>
      </c>
      <c r="ET50" s="5" t="s">
        <v>79</v>
      </c>
      <c r="EU50" s="5" t="s">
        <v>35</v>
      </c>
      <c r="EV50" s="5" t="s">
        <v>146</v>
      </c>
      <c r="EW50" s="5" t="s">
        <v>147</v>
      </c>
      <c r="EX50" s="5" t="s">
        <v>148</v>
      </c>
      <c r="EY50" s="5" t="s">
        <v>149</v>
      </c>
      <c r="EZ50" s="5" t="s">
        <v>153</v>
      </c>
      <c r="FA50" s="5" t="s">
        <v>150</v>
      </c>
      <c r="FB50" s="5" t="s">
        <v>156</v>
      </c>
      <c r="FC50" s="5" t="s">
        <v>64</v>
      </c>
      <c r="FD50" s="5" t="s">
        <v>67</v>
      </c>
      <c r="FE50" s="5" t="s">
        <v>0</v>
      </c>
      <c r="FF50" s="5" t="s">
        <v>1</v>
      </c>
      <c r="FG50" s="5" t="s">
        <v>27</v>
      </c>
      <c r="FH50" s="5" t="s">
        <v>2</v>
      </c>
      <c r="FI50" s="5" t="s">
        <v>158</v>
      </c>
      <c r="FJ50" s="5" t="s">
        <v>3</v>
      </c>
      <c r="FK50" s="5" t="s">
        <v>78</v>
      </c>
      <c r="FL50" s="5" t="s">
        <v>87</v>
      </c>
      <c r="FM50" s="5" t="s">
        <v>88</v>
      </c>
      <c r="FN50" s="5" t="s">
        <v>79</v>
      </c>
      <c r="FO50" s="5" t="s">
        <v>35</v>
      </c>
      <c r="FP50" s="5" t="s">
        <v>146</v>
      </c>
      <c r="FQ50" s="5" t="s">
        <v>147</v>
      </c>
      <c r="FR50" s="5" t="s">
        <v>148</v>
      </c>
      <c r="FS50" s="5" t="s">
        <v>155</v>
      </c>
      <c r="FT50" s="5" t="s">
        <v>153</v>
      </c>
      <c r="FU50" s="5" t="s">
        <v>150</v>
      </c>
      <c r="FV50" s="5" t="s">
        <v>159</v>
      </c>
      <c r="FW50" s="24" t="s">
        <v>64</v>
      </c>
      <c r="FX50" s="5" t="s">
        <v>67</v>
      </c>
      <c r="FY50" s="5" t="s">
        <v>0</v>
      </c>
      <c r="FZ50" s="5" t="s">
        <v>1</v>
      </c>
      <c r="GA50" s="5" t="s">
        <v>27</v>
      </c>
      <c r="GB50" s="5" t="s">
        <v>2</v>
      </c>
      <c r="GC50" s="5" t="s">
        <v>165</v>
      </c>
      <c r="GD50" s="5" t="s">
        <v>3</v>
      </c>
      <c r="GE50" s="5" t="s">
        <v>78</v>
      </c>
      <c r="GF50" s="5" t="s">
        <v>87</v>
      </c>
      <c r="GG50" s="5" t="s">
        <v>88</v>
      </c>
      <c r="GH50" s="5" t="s">
        <v>79</v>
      </c>
      <c r="GI50" s="5" t="s">
        <v>35</v>
      </c>
      <c r="GJ50" s="5" t="s">
        <v>146</v>
      </c>
      <c r="GK50" s="5" t="s">
        <v>147</v>
      </c>
      <c r="GL50" s="5" t="s">
        <v>148</v>
      </c>
      <c r="GM50" s="5" t="s">
        <v>155</v>
      </c>
      <c r="GN50" s="5" t="s">
        <v>153</v>
      </c>
      <c r="GO50" s="5" t="s">
        <v>150</v>
      </c>
      <c r="GP50" s="5" t="s">
        <v>167</v>
      </c>
      <c r="GQ50" s="5" t="s">
        <v>64</v>
      </c>
      <c r="GR50" s="5" t="s">
        <v>67</v>
      </c>
      <c r="GS50" s="5" t="s">
        <v>0</v>
      </c>
      <c r="GT50" s="5" t="s">
        <v>1</v>
      </c>
      <c r="GU50" s="5" t="s">
        <v>27</v>
      </c>
      <c r="GV50" s="5" t="s">
        <v>2</v>
      </c>
      <c r="GW50" s="5" t="s">
        <v>3</v>
      </c>
      <c r="GX50" s="5" t="s">
        <v>186</v>
      </c>
      <c r="GY50" s="5" t="s">
        <v>78</v>
      </c>
      <c r="GZ50" s="5" t="s">
        <v>87</v>
      </c>
      <c r="HA50" s="5" t="s">
        <v>88</v>
      </c>
      <c r="HB50" s="5" t="s">
        <v>79</v>
      </c>
      <c r="HC50" s="5" t="s">
        <v>35</v>
      </c>
      <c r="HD50" s="5" t="s">
        <v>146</v>
      </c>
      <c r="HE50" s="5" t="s">
        <v>147</v>
      </c>
      <c r="HF50" s="5" t="s">
        <v>148</v>
      </c>
      <c r="HG50" s="5" t="s">
        <v>155</v>
      </c>
      <c r="HH50" s="5" t="s">
        <v>153</v>
      </c>
      <c r="HI50" s="5" t="s">
        <v>150</v>
      </c>
      <c r="HJ50" s="5" t="s">
        <v>188</v>
      </c>
      <c r="HK50" s="5" t="s">
        <v>64</v>
      </c>
      <c r="HL50" s="5" t="s">
        <v>67</v>
      </c>
      <c r="HM50" s="5" t="s">
        <v>0</v>
      </c>
      <c r="HN50" s="5" t="s">
        <v>1</v>
      </c>
      <c r="HO50" s="5" t="s">
        <v>27</v>
      </c>
      <c r="HP50" s="5" t="s">
        <v>2</v>
      </c>
      <c r="HQ50" s="5" t="s">
        <v>191</v>
      </c>
      <c r="HR50" s="5" t="s">
        <v>3</v>
      </c>
      <c r="HS50" s="5" t="s">
        <v>78</v>
      </c>
      <c r="HT50" s="5" t="s">
        <v>87</v>
      </c>
      <c r="HU50" s="5" t="s">
        <v>88</v>
      </c>
      <c r="HV50" s="5" t="s">
        <v>79</v>
      </c>
      <c r="HW50" s="5" t="s">
        <v>35</v>
      </c>
      <c r="HX50" s="5" t="s">
        <v>146</v>
      </c>
      <c r="HY50" s="5" t="s">
        <v>147</v>
      </c>
      <c r="HZ50" s="5" t="s">
        <v>148</v>
      </c>
      <c r="IA50" s="5" t="s">
        <v>155</v>
      </c>
      <c r="IB50" s="5" t="s">
        <v>153</v>
      </c>
      <c r="IC50" s="5" t="s">
        <v>150</v>
      </c>
      <c r="ID50" s="5" t="s">
        <v>193</v>
      </c>
      <c r="IE50" s="24" t="s">
        <v>64</v>
      </c>
      <c r="IF50" s="5" t="s">
        <v>67</v>
      </c>
    </row>
    <row r="51" spans="17:240" ht="20.100000000000001" customHeight="1" x14ac:dyDescent="0.2">
      <c r="Q51" s="6">
        <v>1</v>
      </c>
      <c r="R51" s="2" t="s">
        <v>39</v>
      </c>
      <c r="S51" s="2" t="s">
        <v>4</v>
      </c>
      <c r="T51" s="3">
        <v>43830</v>
      </c>
      <c r="U51" s="35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2">
        <v>-1305.86806185565</v>
      </c>
      <c r="AI51" s="16">
        <v>1</v>
      </c>
      <c r="AJ51" s="2" t="s">
        <v>30</v>
      </c>
      <c r="AK51" s="55">
        <v>1</v>
      </c>
      <c r="AL51" s="56" t="s">
        <v>39</v>
      </c>
      <c r="AM51" s="2" t="s">
        <v>4</v>
      </c>
      <c r="AN51" s="3">
        <v>43861</v>
      </c>
      <c r="AO51" s="35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9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2">
        <f>AH51-AO51+BA51</f>
        <v>-1305.86806185565</v>
      </c>
      <c r="BC51" s="16">
        <v>1</v>
      </c>
      <c r="BD51" s="2" t="s">
        <v>30</v>
      </c>
      <c r="BE51" s="68">
        <v>1</v>
      </c>
      <c r="BF51" s="2" t="s">
        <v>39</v>
      </c>
      <c r="BG51" s="2" t="s">
        <v>4</v>
      </c>
      <c r="BH51" s="3">
        <v>43890</v>
      </c>
      <c r="BI51" s="35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3.0000000000200089E-2</v>
      </c>
      <c r="BQ51" s="13">
        <f>$V$38/$U$38*BP51</f>
        <v>7.5501413594450222E-3</v>
      </c>
      <c r="BR51" s="9">
        <f>BP51+BQ51</f>
        <v>3.7550141359645114E-2</v>
      </c>
      <c r="BS51" s="5">
        <f>BR51*2.9</f>
        <v>0.10889540994297082</v>
      </c>
      <c r="BT51" s="2">
        <f>$AD$11/$AA$11*BS51</f>
        <v>-1.0719671307193925E-2</v>
      </c>
      <c r="BU51" s="7">
        <f>BS51+BT51</f>
        <v>9.8175738635776902E-2</v>
      </c>
      <c r="BV51" s="15">
        <f>BB51-BI51+BU51</f>
        <v>-1305.7698861170143</v>
      </c>
      <c r="BW51" s="16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5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3.0000000000200089E-2</v>
      </c>
      <c r="CK51" s="11">
        <f>BQ51</f>
        <v>7.5501413594450222E-3</v>
      </c>
      <c r="CL51" s="11">
        <f>CJ51+CK51</f>
        <v>3.7550141359645114E-2</v>
      </c>
      <c r="CM51" s="5">
        <f>CL51*2.9*$CM$47</f>
        <v>8.1239432814597279E-2</v>
      </c>
      <c r="CN51" s="8">
        <f>$AD$12/$AA$12*CM51</f>
        <v>-1.0719671307193925E-2</v>
      </c>
      <c r="CO51" s="10">
        <f>CM51+CN51</f>
        <v>7.0519761507403356E-2</v>
      </c>
      <c r="CP51" s="81">
        <f>BV51-CC51+CO51</f>
        <v>-1305.6993663555068</v>
      </c>
      <c r="CQ51" s="16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5"/>
      <c r="DA51" s="88">
        <v>2269.8200000000002</v>
      </c>
      <c r="DB51" s="2"/>
      <c r="DC51" s="2"/>
      <c r="DD51" s="2"/>
      <c r="DE51" s="2"/>
      <c r="DF51" s="80">
        <f>DA51+DB51+DC51+DD51</f>
        <v>2269.8200000000002</v>
      </c>
      <c r="DG51" s="12">
        <f>DF51-CI51</f>
        <v>49.829999999999927</v>
      </c>
      <c r="DH51" s="13">
        <f>$V$40/$U$40*DG51</f>
        <v>4.8987290415499771</v>
      </c>
      <c r="DI51" s="9">
        <f>DG51+DH51</f>
        <v>54.728729041549904</v>
      </c>
      <c r="DJ51" s="8">
        <f>DI51*2.9</f>
        <v>158.71331422049471</v>
      </c>
      <c r="DK51" s="5">
        <f>DJ51-CM51</f>
        <v>158.63207478768012</v>
      </c>
      <c r="DL51" s="2">
        <f>$AD$13/$AA$13*DK51</f>
        <v>-19.675847345216734</v>
      </c>
      <c r="DM51" s="7">
        <f t="shared" ref="DM51:DM80" si="11">DK51+DL51</f>
        <v>138.95622744246339</v>
      </c>
      <c r="DN51" s="89">
        <f t="shared" ref="DN51:DN80" si="12">CP51-CZ51+DM51</f>
        <v>-1166.7431389130434</v>
      </c>
      <c r="DO51" s="16">
        <v>1</v>
      </c>
      <c r="DP51" s="2" t="s">
        <v>30</v>
      </c>
      <c r="DQ51" s="6">
        <v>1</v>
      </c>
      <c r="DR51" s="2" t="s">
        <v>39</v>
      </c>
      <c r="DS51" s="2" t="s">
        <v>4</v>
      </c>
      <c r="DT51" s="3">
        <v>43982</v>
      </c>
      <c r="DU51" s="10"/>
      <c r="DV51" s="2">
        <v>2306.17</v>
      </c>
      <c r="DW51" s="2"/>
      <c r="DX51" s="2"/>
      <c r="DY51" s="2"/>
      <c r="DZ51" s="2"/>
      <c r="EA51" s="11">
        <v>2306.17</v>
      </c>
      <c r="EB51" s="12">
        <f>EA51-DF51</f>
        <v>36.349999999999909</v>
      </c>
      <c r="EC51" s="13">
        <f>$V$41/$U$41*EB51</f>
        <v>4.6048046548768378</v>
      </c>
      <c r="ED51" s="9">
        <f>EB51+EC51</f>
        <v>40.954804654876746</v>
      </c>
      <c r="EE51" s="5">
        <f>ED51*2.9</f>
        <v>118.76893349914256</v>
      </c>
      <c r="EF51" s="2">
        <f>$AD$14/$AA$14*EE51</f>
        <v>-18.414304042948956</v>
      </c>
      <c r="EG51" s="7">
        <f>EE51+EF51</f>
        <v>100.35462945619361</v>
      </c>
      <c r="EH51" s="89">
        <f>DN51-DU51+EG51</f>
        <v>-1066.3885094568498</v>
      </c>
      <c r="EI51" s="16">
        <v>1</v>
      </c>
      <c r="EJ51" s="2" t="s">
        <v>30</v>
      </c>
      <c r="EK51" s="6">
        <v>1</v>
      </c>
      <c r="EL51" s="2" t="s">
        <v>39</v>
      </c>
      <c r="EM51" s="2" t="s">
        <v>4</v>
      </c>
      <c r="EN51" s="3">
        <v>44013</v>
      </c>
      <c r="EO51" s="10"/>
      <c r="EP51" s="2">
        <v>2349.0700000000002</v>
      </c>
      <c r="EQ51" s="2"/>
      <c r="ER51" s="2"/>
      <c r="ES51" s="2"/>
      <c r="ET51" s="2"/>
      <c r="EU51" s="11">
        <v>2349.0700000000002</v>
      </c>
      <c r="EV51" s="12">
        <f>EU51-EA51</f>
        <v>42.900000000000091</v>
      </c>
      <c r="EW51" s="13">
        <f>$V$42/$U$42*EV51</f>
        <v>2.8235566318992906</v>
      </c>
      <c r="EX51" s="9">
        <f>EV51+EW51</f>
        <v>45.723556631899385</v>
      </c>
      <c r="EY51" s="5">
        <f>EX51*2.9</f>
        <v>132.59831423250822</v>
      </c>
      <c r="EZ51" s="2">
        <f>$AD$15/$AA$15*EY51</f>
        <v>-22.842726834019732</v>
      </c>
      <c r="FA51" s="7">
        <f>EY51+EZ51</f>
        <v>109.75558739848849</v>
      </c>
      <c r="FB51" s="32">
        <f>EH51-EO51+EY51+EZ51</f>
        <v>-956.63292205836126</v>
      </c>
      <c r="FC51" s="16">
        <v>1</v>
      </c>
      <c r="FD51" s="2" t="s">
        <v>30</v>
      </c>
      <c r="FE51" s="6">
        <v>1</v>
      </c>
      <c r="FF51" s="2" t="s">
        <v>39</v>
      </c>
      <c r="FG51" s="2" t="s">
        <v>4</v>
      </c>
      <c r="FH51" s="3">
        <v>44013</v>
      </c>
      <c r="FI51" s="10"/>
      <c r="FJ51" s="2">
        <v>2375.89</v>
      </c>
      <c r="FK51" s="2"/>
      <c r="FL51" s="2"/>
      <c r="FM51" s="2"/>
      <c r="FN51" s="2"/>
      <c r="FO51" s="11">
        <v>2375.89</v>
      </c>
      <c r="FP51" s="12">
        <f>FO51-EU51</f>
        <v>26.819999999999709</v>
      </c>
      <c r="FQ51" s="13">
        <f>$V$43/$U$43*FP51</f>
        <v>3.2296279551042577</v>
      </c>
      <c r="FR51" s="14">
        <f>FP51+FQ51</f>
        <v>30.049627955103965</v>
      </c>
      <c r="FS51" s="5">
        <f>FR51*3.05</f>
        <v>91.651365263067092</v>
      </c>
      <c r="FT51" s="2">
        <f>$AD$16/$AA$16*FS51</f>
        <v>-16.770343836708754</v>
      </c>
      <c r="FU51" s="7">
        <f>FS51+FT51</f>
        <v>74.88102142635833</v>
      </c>
      <c r="FV51" s="32">
        <f>FB51-FI51+FU51</f>
        <v>-881.75190063200296</v>
      </c>
      <c r="FW51" s="16">
        <v>1</v>
      </c>
      <c r="FX51" s="2" t="s">
        <v>30</v>
      </c>
      <c r="FY51" s="6">
        <v>1</v>
      </c>
      <c r="FZ51" s="2" t="s">
        <v>39</v>
      </c>
      <c r="GA51" s="2" t="s">
        <v>4</v>
      </c>
      <c r="GB51" s="3">
        <v>44081</v>
      </c>
      <c r="GC51" s="10"/>
      <c r="GD51" s="2">
        <v>2403.58</v>
      </c>
      <c r="GE51" s="2"/>
      <c r="GF51" s="2"/>
      <c r="GG51" s="2"/>
      <c r="GH51" s="2"/>
      <c r="GI51" s="11">
        <v>2403.58</v>
      </c>
      <c r="GJ51" s="12">
        <f>GI51-FO51</f>
        <v>27.690000000000055</v>
      </c>
      <c r="GK51" s="13">
        <f>$V$44/$U$44*GJ51</f>
        <v>-1.4316010032006263</v>
      </c>
      <c r="GL51" s="14">
        <f>GJ51+GK51</f>
        <v>26.258398996799428</v>
      </c>
      <c r="GM51" s="5">
        <f>GL51*3.05</f>
        <v>80.088116940238251</v>
      </c>
      <c r="GN51" s="2">
        <f>$AD$17/$AA$17*GM51</f>
        <v>-13.111924235901816</v>
      </c>
      <c r="GO51" s="7">
        <f>GM51+GN51</f>
        <v>66.976192704336441</v>
      </c>
      <c r="GP51" s="15">
        <f>FV51-GC51+GO51</f>
        <v>-814.77570792766653</v>
      </c>
      <c r="GQ51" s="16">
        <v>1</v>
      </c>
      <c r="GR51" s="2" t="s">
        <v>30</v>
      </c>
      <c r="GS51" s="16">
        <v>1</v>
      </c>
      <c r="GT51" s="2" t="s">
        <v>39</v>
      </c>
      <c r="GU51" s="2" t="s">
        <v>4</v>
      </c>
      <c r="GV51" s="3">
        <v>44104</v>
      </c>
      <c r="GW51" s="2">
        <v>2417.14</v>
      </c>
      <c r="GX51" s="10"/>
      <c r="GY51" s="2"/>
      <c r="GZ51" s="2"/>
      <c r="HA51" s="2"/>
      <c r="HB51" s="2"/>
      <c r="HC51" s="11">
        <v>2417.14</v>
      </c>
      <c r="HD51" s="12">
        <f>HC51-GI51</f>
        <v>13.559999999999945</v>
      </c>
      <c r="HE51" s="13">
        <f>$V$45/$U$45*HD51</f>
        <v>5.0482325876598075</v>
      </c>
      <c r="HF51" s="14">
        <f>HD51+HE51</f>
        <v>18.608232587659753</v>
      </c>
      <c r="HG51" s="5">
        <f>HF51*3.05</f>
        <v>56.755109392362243</v>
      </c>
      <c r="HH51" s="2">
        <f>$AD$18/$AA$18*HG51</f>
        <v>-12.096643420352983</v>
      </c>
      <c r="HI51" s="7">
        <f>HG51+HH51</f>
        <v>44.65846597200926</v>
      </c>
      <c r="HJ51" s="32">
        <f>GP51-GX51+HI51</f>
        <v>-770.11724195565728</v>
      </c>
      <c r="HK51" s="16">
        <v>1</v>
      </c>
      <c r="HL51" s="2" t="s">
        <v>30</v>
      </c>
      <c r="HM51" s="6">
        <v>1</v>
      </c>
      <c r="HN51" s="2" t="s">
        <v>39</v>
      </c>
      <c r="HO51" s="2" t="s">
        <v>4</v>
      </c>
      <c r="HP51" s="3">
        <v>44143</v>
      </c>
      <c r="HQ51" s="10"/>
      <c r="HR51" s="2">
        <v>2460.31</v>
      </c>
      <c r="HS51" s="2"/>
      <c r="HT51" s="2"/>
      <c r="HU51" s="2"/>
      <c r="HV51" s="2"/>
      <c r="HW51" s="11">
        <v>2460.31</v>
      </c>
      <c r="HX51" s="12">
        <f>HW51-HC51</f>
        <v>43.170000000000073</v>
      </c>
      <c r="HY51" s="13">
        <f>$V$46/$U$46*HX51</f>
        <v>-9.8150092541539653</v>
      </c>
      <c r="HZ51" s="14">
        <f>HX51+HY51</f>
        <v>33.354990745846109</v>
      </c>
      <c r="IA51" s="5">
        <f>HZ51*3.05</f>
        <v>101.73272177483062</v>
      </c>
      <c r="IB51" s="2">
        <f>$AD$19/$AA$19*IA51</f>
        <v>-17.740685702946898</v>
      </c>
      <c r="IC51" s="7">
        <f>IA51+IB51</f>
        <v>83.992036071883717</v>
      </c>
      <c r="ID51" s="32">
        <f>HJ51-HQ51+IC51</f>
        <v>-686.12520588377356</v>
      </c>
      <c r="IE51" s="16">
        <v>1</v>
      </c>
      <c r="IF51" s="2" t="s">
        <v>30</v>
      </c>
    </row>
    <row r="52" spans="17:240" ht="20.100000000000001" customHeight="1" x14ac:dyDescent="0.2">
      <c r="Q52" s="6">
        <v>2</v>
      </c>
      <c r="R52" s="2" t="s">
        <v>40</v>
      </c>
      <c r="S52" s="2" t="s">
        <v>93</v>
      </c>
      <c r="T52" s="3">
        <v>43830</v>
      </c>
      <c r="U52" s="35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51.963599999999893</v>
      </c>
      <c r="AD52" s="9">
        <v>484.99359999999871</v>
      </c>
      <c r="AE52" s="5">
        <v>1406.4814399999962</v>
      </c>
      <c r="AF52" s="2">
        <v>-143.07018258133209</v>
      </c>
      <c r="AG52" s="7">
        <v>1263.411257418664</v>
      </c>
      <c r="AH52" s="32">
        <v>221.17680957021071</v>
      </c>
      <c r="AI52" s="16">
        <v>2</v>
      </c>
      <c r="AJ52" s="2" t="s">
        <v>30</v>
      </c>
      <c r="AK52" s="55">
        <v>2</v>
      </c>
      <c r="AL52" s="56" t="s">
        <v>40</v>
      </c>
      <c r="AM52" s="2" t="s">
        <v>93</v>
      </c>
      <c r="AN52" s="3">
        <v>43861</v>
      </c>
      <c r="AO52" s="35"/>
      <c r="AP52" s="8">
        <v>2732.98</v>
      </c>
      <c r="AQ52" s="8"/>
      <c r="AR52" s="2">
        <v>10906.67</v>
      </c>
      <c r="AS52" s="2"/>
      <c r="AT52" s="2">
        <v>6694.61</v>
      </c>
      <c r="AU52" s="11">
        <f t="shared" ref="AU52:AU80" si="13">AP52+AQ52+AR52+AS52</f>
        <v>13639.65</v>
      </c>
      <c r="AV52" s="59">
        <f t="shared" ref="AV52:AV80" si="14">AU52-AA52</f>
        <v>395.84000000000015</v>
      </c>
      <c r="AW52" s="13">
        <f t="shared" ref="AW52:AW80" si="15">$V$37/$U$37*AV52</f>
        <v>47.500800000000041</v>
      </c>
      <c r="AX52" s="9">
        <f t="shared" ref="AX52:AX80" si="16">AV52+AW52</f>
        <v>443.34080000000017</v>
      </c>
      <c r="AY52" s="5">
        <f t="shared" ref="AY52:AY80" si="17">AX52*2.9</f>
        <v>1285.6883200000004</v>
      </c>
      <c r="AZ52" s="8">
        <f t="shared" ref="AZ52:AZ80" si="18">$AD$9/$AA$9*AY52</f>
        <v>-137.19890151186704</v>
      </c>
      <c r="BA52" s="7">
        <f t="shared" ref="BA52:BA80" si="19">AY52+AZ52</f>
        <v>1148.4894184881334</v>
      </c>
      <c r="BB52" s="32">
        <f t="shared" ref="BB52:BB80" si="20">AH52-AO52+BA52</f>
        <v>1369.6662280583441</v>
      </c>
      <c r="BC52" s="16">
        <v>2</v>
      </c>
      <c r="BD52" s="2" t="s">
        <v>30</v>
      </c>
      <c r="BE52" s="68">
        <v>2</v>
      </c>
      <c r="BF52" s="2" t="s">
        <v>40</v>
      </c>
      <c r="BG52" s="2" t="s">
        <v>93</v>
      </c>
      <c r="BH52" s="3">
        <v>43890</v>
      </c>
      <c r="BI52" s="35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t="shared" ref="BP52:BP80" si="21">BO52-AU52</f>
        <v>418.01000000000022</v>
      </c>
      <c r="BQ52" s="13">
        <f t="shared" ref="BQ52:BQ80" si="22">$V$38/$U$38*BP52</f>
        <v>105.20115298801886</v>
      </c>
      <c r="BR52" s="9">
        <f t="shared" ref="BR52:BR80" si="23">BP52+BQ52</f>
        <v>523.21115298801908</v>
      </c>
      <c r="BS52" s="5">
        <f t="shared" ref="BS52:BS80" si="24">BR52*2.9</f>
        <v>1517.3123436652552</v>
      </c>
      <c r="BT52" s="2">
        <f t="shared" ref="BT52:BT80" si="25">$AD$11/$AA$11*BS52</f>
        <v>-149.36432676967493</v>
      </c>
      <c r="BU52" s="7">
        <f t="shared" ref="BU52:BU80" si="26">BS52+BT52</f>
        <v>1367.9480168955802</v>
      </c>
      <c r="BV52" s="15">
        <f t="shared" ref="BV52:BV80" si="27">BB52-BI52+BU52</f>
        <v>2737.6142449539243</v>
      </c>
      <c r="BW52" s="16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5"/>
      <c r="CD52" s="2">
        <v>3150.99</v>
      </c>
      <c r="CE52" s="2"/>
      <c r="CF52" s="2">
        <v>10906.67</v>
      </c>
      <c r="CG52" s="2"/>
      <c r="CH52" s="2">
        <v>6694.61</v>
      </c>
      <c r="CI52" s="11">
        <f t="shared" ref="CI52:CK80" si="28">BO52</f>
        <v>14057.66</v>
      </c>
      <c r="CJ52" s="11">
        <f t="shared" si="28"/>
        <v>418.01000000000022</v>
      </c>
      <c r="CK52" s="11">
        <f t="shared" si="28"/>
        <v>105.20115298801886</v>
      </c>
      <c r="CL52" s="11">
        <f t="shared" ref="CL52:CL80" si="29">CJ52+CK52</f>
        <v>523.21115298801908</v>
      </c>
      <c r="CM52" s="5">
        <f t="shared" ref="CM52:CM80" si="30">CL52*2.9*$CM$47</f>
        <v>1131.9631770201111</v>
      </c>
      <c r="CN52" s="8">
        <f t="shared" ref="CN52:CN80" si="31">$AD$12/$AA$12*CM52</f>
        <v>-149.36432676967496</v>
      </c>
      <c r="CO52" s="10">
        <f t="shared" ref="CO52:CO80" si="32">CM52+CN52</f>
        <v>982.59885025043604</v>
      </c>
      <c r="CP52" s="81">
        <f t="shared" ref="CP52:CP80" si="33">BV52-CC52+CO52</f>
        <v>3720.2130952043603</v>
      </c>
      <c r="CQ52" s="16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5">
        <v>5000</v>
      </c>
      <c r="DA52" s="88">
        <v>4144.1499999999996</v>
      </c>
      <c r="DB52" s="2"/>
      <c r="DC52" s="2">
        <v>10906.67</v>
      </c>
      <c r="DD52" s="2"/>
      <c r="DE52" s="2">
        <v>6694.61</v>
      </c>
      <c r="DF52" s="80">
        <f t="shared" ref="DF52:DF80" si="34">DA52+DB52+DC52+DD52</f>
        <v>15050.82</v>
      </c>
      <c r="DG52" s="12">
        <f t="shared" ref="DG52:DG80" si="35">DF52-CI52</f>
        <v>993.15999999999985</v>
      </c>
      <c r="DH52" s="13">
        <f t="shared" ref="DH52:DH80" si="36">$V$40/$U$40*DG52</f>
        <v>97.636398452855346</v>
      </c>
      <c r="DI52" s="9">
        <f t="shared" ref="DI52:DI80" si="37">DG52+DH52</f>
        <v>1090.7963984528551</v>
      </c>
      <c r="DJ52" s="8">
        <f t="shared" ref="DJ52:DJ80" si="38">DI52*2.9</f>
        <v>3163.3095555132795</v>
      </c>
      <c r="DK52" s="5">
        <f t="shared" ref="DK52:DK80" si="39">DJ52-CM52</f>
        <v>2031.3463784931685</v>
      </c>
      <c r="DL52" s="2">
        <f t="shared" ref="DL52:DL80" si="40">$AD$13/$AA$13*DK52</f>
        <v>-251.95699735999744</v>
      </c>
      <c r="DM52" s="7">
        <f t="shared" si="11"/>
        <v>1779.3893811331709</v>
      </c>
      <c r="DN52" s="89">
        <f t="shared" si="12"/>
        <v>499.60247633753124</v>
      </c>
      <c r="DO52" s="16">
        <v>2</v>
      </c>
      <c r="DP52" s="2" t="s">
        <v>30</v>
      </c>
      <c r="DQ52" s="6">
        <v>2</v>
      </c>
      <c r="DR52" s="2" t="s">
        <v>40</v>
      </c>
      <c r="DS52" s="2" t="s">
        <v>93</v>
      </c>
      <c r="DT52" s="3">
        <v>43982</v>
      </c>
      <c r="DU52" s="10"/>
      <c r="DV52" s="2">
        <v>4610.4399999999996</v>
      </c>
      <c r="DW52" s="2"/>
      <c r="DX52" s="2">
        <v>10906.67</v>
      </c>
      <c r="DY52" s="2"/>
      <c r="DZ52" s="2">
        <v>6694.61</v>
      </c>
      <c r="EA52" s="11">
        <v>15517.11</v>
      </c>
      <c r="EB52" s="12">
        <f t="shared" ref="EB52:EB80" si="41">EA52-DF52</f>
        <v>466.29000000000087</v>
      </c>
      <c r="EC52" s="13">
        <f t="shared" ref="EC52:EC80" si="42">$V$41/$U$41*EB52</f>
        <v>59.069446011623938</v>
      </c>
      <c r="ED52" s="9">
        <f t="shared" ref="ED52:ED80" si="43">EB52+EC52</f>
        <v>525.35944601162487</v>
      </c>
      <c r="EE52" s="5">
        <f t="shared" ref="EE52:EE80" si="44">ED52*2.9</f>
        <v>1523.542393433712</v>
      </c>
      <c r="EF52" s="2">
        <f t="shared" ref="EF52:EF80" si="45">$AD$14/$AA$14*EE52</f>
        <v>-236.21474091297679</v>
      </c>
      <c r="EG52" s="7">
        <f t="shared" ref="EG52:EG80" si="46">EE52+EF52</f>
        <v>1287.3276525207352</v>
      </c>
      <c r="EH52" s="89">
        <f t="shared" ref="EH52:EH80" si="47">DN52-DU52+EG52</f>
        <v>1786.9301288582665</v>
      </c>
      <c r="EI52" s="16">
        <v>2</v>
      </c>
      <c r="EJ52" s="2" t="s">
        <v>30</v>
      </c>
      <c r="EK52" s="6">
        <v>2</v>
      </c>
      <c r="EL52" s="2" t="s">
        <v>40</v>
      </c>
      <c r="EM52" s="2" t="s">
        <v>93</v>
      </c>
      <c r="EN52" s="3">
        <v>44013</v>
      </c>
      <c r="EO52" s="10">
        <v>2000</v>
      </c>
      <c r="EP52" s="2">
        <v>5063.1000000000004</v>
      </c>
      <c r="EQ52" s="2"/>
      <c r="ER52" s="2">
        <v>10906.67</v>
      </c>
      <c r="ES52" s="2"/>
      <c r="ET52" s="2">
        <v>6694.61</v>
      </c>
      <c r="EU52" s="11">
        <v>15969.77</v>
      </c>
      <c r="EV52" s="12">
        <f t="shared" ref="EV52:EV80" si="48">EU52-EA52</f>
        <v>452.65999999999985</v>
      </c>
      <c r="EW52" s="13">
        <f t="shared" ref="EW52:EW80" si="49">$V$42/$U$42*EV52</f>
        <v>29.792800582646382</v>
      </c>
      <c r="EX52" s="9">
        <f t="shared" ref="EX52:EX80" si="50">EV52+EW52</f>
        <v>482.45280058264626</v>
      </c>
      <c r="EY52" s="5">
        <f t="shared" ref="EY52:EY80" si="51">EX52*2.9</f>
        <v>1399.113121689674</v>
      </c>
      <c r="EZ52" s="2">
        <f t="shared" ref="EZ52:EZ80" si="52">$AD$15/$AA$15*EY52</f>
        <v>-241.02537829108033</v>
      </c>
      <c r="FA52" s="7">
        <f t="shared" ref="FA52:FA80" si="53">EY52+EZ52</f>
        <v>1158.0877433985936</v>
      </c>
      <c r="FB52" s="32">
        <f t="shared" ref="FB52:FB80" si="54">EH52-EO52+EY52+EZ52</f>
        <v>945.01787225686019</v>
      </c>
      <c r="FC52" s="16">
        <v>2</v>
      </c>
      <c r="FD52" s="2" t="s">
        <v>30</v>
      </c>
      <c r="FE52" s="6">
        <v>2</v>
      </c>
      <c r="FF52" s="2" t="s">
        <v>40</v>
      </c>
      <c r="FG52" s="2" t="s">
        <v>93</v>
      </c>
      <c r="FH52" s="3">
        <v>44013</v>
      </c>
      <c r="FI52" s="10">
        <v>1000</v>
      </c>
      <c r="FJ52" s="2">
        <v>5528.03</v>
      </c>
      <c r="FK52" s="2"/>
      <c r="FL52" s="2">
        <v>10906.67</v>
      </c>
      <c r="FM52" s="2"/>
      <c r="FN52" s="2">
        <v>6694.61</v>
      </c>
      <c r="FO52" s="11">
        <v>16434.7</v>
      </c>
      <c r="FP52" s="12">
        <f t="shared" ref="FP52:FP80" si="55">FO52-EU52</f>
        <v>464.93000000000029</v>
      </c>
      <c r="FQ52" s="13">
        <f t="shared" ref="FQ52:FQ80" si="56">$V$43/$U$43*FP52</f>
        <v>55.986238820530943</v>
      </c>
      <c r="FR52" s="14">
        <f t="shared" ref="FR52:FR80" si="57">FP52+FQ52</f>
        <v>520.91623882053125</v>
      </c>
      <c r="FS52" s="5">
        <f t="shared" ref="FS52:FS80" si="58">FR52*3.05</f>
        <v>1588.7945284026202</v>
      </c>
      <c r="FT52" s="2">
        <f t="shared" ref="FT52:FT80" si="59">$AD$16/$AA$16*FS52</f>
        <v>-290.7172244593994</v>
      </c>
      <c r="FU52" s="7">
        <f t="shared" ref="FU52:FU80" si="60">FS52+FT52</f>
        <v>1298.0773039432208</v>
      </c>
      <c r="FV52" s="32">
        <f t="shared" ref="FV52:FV80" si="61">FB52-FI52+FU52</f>
        <v>1243.0951762000809</v>
      </c>
      <c r="FW52" s="16">
        <v>2</v>
      </c>
      <c r="FX52" s="2" t="s">
        <v>30</v>
      </c>
      <c r="FY52" s="93">
        <v>2</v>
      </c>
      <c r="FZ52" s="94" t="s">
        <v>168</v>
      </c>
      <c r="GA52" s="94" t="s">
        <v>93</v>
      </c>
      <c r="GB52" s="95">
        <v>44081</v>
      </c>
      <c r="GC52" s="96">
        <v>1250</v>
      </c>
      <c r="GD52" s="94">
        <v>6185.64</v>
      </c>
      <c r="GE52" s="94"/>
      <c r="GF52" s="94">
        <v>10296.25</v>
      </c>
      <c r="GG52" s="94"/>
      <c r="GH52" s="94">
        <v>6694.61</v>
      </c>
      <c r="GI52" s="97">
        <v>16481.89</v>
      </c>
      <c r="GJ52" s="98">
        <f t="shared" ref="GJ52:GJ83" si="62">GI52-FO52</f>
        <v>47.18999999999869</v>
      </c>
      <c r="GK52" s="99">
        <f t="shared" ref="GK52:GK83" si="63">$V$44/$U$44*GJ52</f>
        <v>-2.4397707237643753</v>
      </c>
      <c r="GL52" s="100">
        <f t="shared" ref="GL52:GL83" si="64">GJ52+GK52</f>
        <v>44.750229276234315</v>
      </c>
      <c r="GM52" s="101">
        <f t="shared" ref="GM52:GM83" si="65">GL52*3.05</f>
        <v>136.48819929251465</v>
      </c>
      <c r="GN52" s="94">
        <f t="shared" ref="GN52:GN83" si="66">$AD$17/$AA$17*GM52</f>
        <v>-22.345673697803839</v>
      </c>
      <c r="GO52" s="102">
        <f t="shared" ref="GO52:GO83" si="67">GM52+GN52</f>
        <v>114.1425255947108</v>
      </c>
      <c r="GP52" s="103">
        <f t="shared" ref="GP52:GP83" si="68">FV52-GC52+GO52</f>
        <v>107.23770179479172</v>
      </c>
      <c r="GQ52" s="104">
        <v>2</v>
      </c>
      <c r="GR52" s="94" t="s">
        <v>30</v>
      </c>
      <c r="GS52" s="114"/>
      <c r="GT52" s="98" t="s">
        <v>172</v>
      </c>
      <c r="GU52" s="98" t="s">
        <v>93</v>
      </c>
      <c r="GV52" s="115">
        <v>44104</v>
      </c>
      <c r="GW52" s="98">
        <v>6185.64</v>
      </c>
      <c r="GX52" s="96">
        <v>110</v>
      </c>
      <c r="GY52" s="98"/>
      <c r="GZ52" s="98">
        <v>10296.25</v>
      </c>
      <c r="HA52" s="98"/>
      <c r="HB52" s="98">
        <v>6694.61</v>
      </c>
      <c r="HC52" s="98">
        <v>16481.89</v>
      </c>
      <c r="HD52" s="98">
        <f t="shared" ref="HD52:HD88" si="69">HC52-GI52</f>
        <v>0</v>
      </c>
      <c r="HE52" s="98">
        <f t="shared" ref="HE52:HE88" si="70">$V$45/$U$45*HD52</f>
        <v>0</v>
      </c>
      <c r="HF52" s="98">
        <f t="shared" ref="HF52:HF88" si="71">HD52+HE52</f>
        <v>0</v>
      </c>
      <c r="HG52" s="98">
        <f t="shared" ref="HG52:HG88" si="72">HF52*3.05</f>
        <v>0</v>
      </c>
      <c r="HH52" s="98">
        <f t="shared" ref="HH52:HH88" si="73">$AD$18/$AA$18*HG52</f>
        <v>0</v>
      </c>
      <c r="HI52" s="98">
        <f t="shared" ref="HI52:HI88" si="74">HG52+HH52</f>
        <v>0</v>
      </c>
      <c r="HJ52" s="98">
        <f t="shared" ref="HJ52:HJ88" si="75">GP52-GX52+HI52</f>
        <v>-2.7622982052082818</v>
      </c>
      <c r="HK52" s="114">
        <v>2</v>
      </c>
      <c r="HL52" s="98" t="s">
        <v>30</v>
      </c>
      <c r="HM52" s="116"/>
      <c r="HN52" s="98" t="s">
        <v>172</v>
      </c>
      <c r="HO52" s="98" t="s">
        <v>93</v>
      </c>
      <c r="HP52" s="115">
        <v>44104</v>
      </c>
      <c r="HQ52" s="98"/>
      <c r="HR52" s="98">
        <v>6185.64</v>
      </c>
      <c r="HS52" s="98"/>
      <c r="HT52" s="98">
        <v>10296.25</v>
      </c>
      <c r="HU52" s="98"/>
      <c r="HV52" s="98">
        <v>6694.61</v>
      </c>
      <c r="HW52" s="98">
        <v>16481.89</v>
      </c>
      <c r="HX52" s="98">
        <f t="shared" ref="HX52:HX88" si="76">HW52-HC52</f>
        <v>0</v>
      </c>
      <c r="HY52" s="98">
        <f t="shared" ref="HY52:HY88" si="77">$V$46/$U$46*HX52</f>
        <v>0</v>
      </c>
      <c r="HZ52" s="98">
        <f t="shared" ref="HZ52:HZ88" si="78">HX52+HY52</f>
        <v>0</v>
      </c>
      <c r="IA52" s="98">
        <f t="shared" ref="IA52:IA88" si="79">HZ52*3.05</f>
        <v>0</v>
      </c>
      <c r="IB52" s="98">
        <f t="shared" ref="IB52:IB88" si="80">$AD$19/$AA$19*IA52</f>
        <v>0</v>
      </c>
      <c r="IC52" s="98">
        <f t="shared" ref="IC52:IC88" si="81">IA52+IB52</f>
        <v>0</v>
      </c>
      <c r="ID52" s="98">
        <f t="shared" ref="ID52:ID88" si="82">HJ52-HQ52+IC52</f>
        <v>-2.7622982052082818</v>
      </c>
      <c r="IE52" s="114">
        <v>2</v>
      </c>
      <c r="IF52" s="98" t="s">
        <v>30</v>
      </c>
    </row>
    <row r="53" spans="17:240" ht="20.100000000000001" customHeight="1" x14ac:dyDescent="0.2">
      <c r="Q53" s="6">
        <v>3</v>
      </c>
      <c r="R53" s="2" t="s">
        <v>41</v>
      </c>
      <c r="S53" s="2" t="s">
        <v>16</v>
      </c>
      <c r="T53" s="3">
        <v>43830</v>
      </c>
      <c r="U53" s="35"/>
      <c r="V53" s="2">
        <v>18.170000000000002</v>
      </c>
      <c r="W53" s="2"/>
      <c r="X53" s="2"/>
      <c r="Y53" s="2"/>
      <c r="Z53" s="2"/>
      <c r="AA53" s="11">
        <v>18.170000000000002</v>
      </c>
      <c r="AB53" s="12">
        <v>1.0000000000001563E-2</v>
      </c>
      <c r="AC53" s="13">
        <v>1.2000000000001883E-3</v>
      </c>
      <c r="AD53" s="9">
        <v>1.1200000000001752E-2</v>
      </c>
      <c r="AE53" s="5">
        <v>3.2480000000005081E-2</v>
      </c>
      <c r="AF53" s="2">
        <v>-3.3039323506767397E-3</v>
      </c>
      <c r="AG53" s="7">
        <v>2.9176067649328341E-2</v>
      </c>
      <c r="AH53" s="32">
        <v>-17.06215296743186</v>
      </c>
      <c r="AI53" s="16">
        <v>1</v>
      </c>
      <c r="AJ53" s="2" t="s">
        <v>30</v>
      </c>
      <c r="AK53" s="55">
        <v>3</v>
      </c>
      <c r="AL53" s="56" t="s">
        <v>41</v>
      </c>
      <c r="AM53" s="2" t="s">
        <v>16</v>
      </c>
      <c r="AN53" s="3">
        <v>43861</v>
      </c>
      <c r="AO53" s="35"/>
      <c r="AP53" s="8">
        <v>18.190000000000001</v>
      </c>
      <c r="AQ53" s="8"/>
      <c r="AR53" s="2"/>
      <c r="AS53" s="2"/>
      <c r="AT53" s="2"/>
      <c r="AU53" s="11">
        <f t="shared" si="13"/>
        <v>18.190000000000001</v>
      </c>
      <c r="AV53" s="59">
        <f t="shared" si="14"/>
        <v>1.9999999999999574E-2</v>
      </c>
      <c r="AW53" s="13">
        <f t="shared" si="15"/>
        <v>2.3999999999999499E-3</v>
      </c>
      <c r="AX53" s="9">
        <f t="shared" si="16"/>
        <v>2.2399999999999524E-2</v>
      </c>
      <c r="AY53" s="5">
        <f t="shared" si="17"/>
        <v>6.4959999999998616E-2</v>
      </c>
      <c r="AZ53" s="8">
        <f t="shared" si="18"/>
        <v>-6.9320382736390504E-3</v>
      </c>
      <c r="BA53" s="7">
        <f t="shared" si="19"/>
        <v>5.8027961726359566E-2</v>
      </c>
      <c r="BB53" s="32">
        <f t="shared" si="20"/>
        <v>-17.0041250057055</v>
      </c>
      <c r="BC53" s="16">
        <v>1</v>
      </c>
      <c r="BD53" s="2" t="s">
        <v>30</v>
      </c>
      <c r="BE53" s="68">
        <v>3</v>
      </c>
      <c r="BF53" s="2" t="s">
        <v>41</v>
      </c>
      <c r="BG53" s="2" t="s">
        <v>16</v>
      </c>
      <c r="BH53" s="3">
        <v>43890</v>
      </c>
      <c r="BI53" s="35"/>
      <c r="BJ53" s="2">
        <v>18.2</v>
      </c>
      <c r="BK53" s="2"/>
      <c r="BL53" s="2"/>
      <c r="BM53" s="2"/>
      <c r="BN53" s="2"/>
      <c r="BO53" s="11">
        <v>18.2</v>
      </c>
      <c r="BP53" s="12">
        <f t="shared" si="21"/>
        <v>9.9999999999980105E-3</v>
      </c>
      <c r="BQ53" s="13">
        <f t="shared" si="22"/>
        <v>2.5167137864643878E-3</v>
      </c>
      <c r="BR53" s="9">
        <f t="shared" si="23"/>
        <v>1.2516713786462397E-2</v>
      </c>
      <c r="BS53" s="5">
        <f t="shared" si="24"/>
        <v>3.6298469980740954E-2</v>
      </c>
      <c r="BT53" s="2">
        <f t="shared" si="25"/>
        <v>-3.5732237690400985E-3</v>
      </c>
      <c r="BU53" s="7">
        <f t="shared" si="26"/>
        <v>3.2725246211700858E-2</v>
      </c>
      <c r="BV53" s="15">
        <f t="shared" si="27"/>
        <v>-16.971399759493799</v>
      </c>
      <c r="BW53" s="16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5"/>
      <c r="CD53" s="2">
        <v>18.2</v>
      </c>
      <c r="CE53" s="2"/>
      <c r="CF53" s="2"/>
      <c r="CG53" s="2"/>
      <c r="CH53" s="2"/>
      <c r="CI53" s="11">
        <f t="shared" si="28"/>
        <v>18.2</v>
      </c>
      <c r="CJ53" s="11">
        <f t="shared" si="28"/>
        <v>9.9999999999980105E-3</v>
      </c>
      <c r="CK53" s="11">
        <f t="shared" si="28"/>
        <v>2.5167137864643878E-3</v>
      </c>
      <c r="CL53" s="11">
        <f t="shared" si="29"/>
        <v>1.2516713786462397E-2</v>
      </c>
      <c r="CM53" s="5">
        <f t="shared" si="30"/>
        <v>2.7079810938013094E-2</v>
      </c>
      <c r="CN53" s="8">
        <f t="shared" si="31"/>
        <v>-3.5732237690400985E-3</v>
      </c>
      <c r="CO53" s="10">
        <f t="shared" si="32"/>
        <v>2.3506587168972994E-2</v>
      </c>
      <c r="CP53" s="81">
        <f t="shared" si="33"/>
        <v>-16.947893172324825</v>
      </c>
      <c r="CQ53" s="16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5"/>
      <c r="DA53" s="88">
        <v>18.21</v>
      </c>
      <c r="DB53" s="2"/>
      <c r="DC53" s="2"/>
      <c r="DD53" s="2"/>
      <c r="DE53" s="2"/>
      <c r="DF53" s="80">
        <f t="shared" si="34"/>
        <v>18.21</v>
      </c>
      <c r="DG53" s="12">
        <f t="shared" si="35"/>
        <v>1.0000000000001563E-2</v>
      </c>
      <c r="DH53" s="13">
        <f t="shared" si="36"/>
        <v>9.8308830855925152E-4</v>
      </c>
      <c r="DI53" s="9">
        <f t="shared" si="37"/>
        <v>1.0983088308560814E-2</v>
      </c>
      <c r="DJ53" s="8">
        <f t="shared" si="38"/>
        <v>3.1850956094826362E-2</v>
      </c>
      <c r="DK53" s="5">
        <f t="shared" si="39"/>
        <v>4.7711451568132682E-3</v>
      </c>
      <c r="DL53" s="2">
        <f t="shared" si="40"/>
        <v>-5.917865216916318E-4</v>
      </c>
      <c r="DM53" s="7">
        <f t="shared" si="11"/>
        <v>4.179358635121636E-3</v>
      </c>
      <c r="DN53" s="89">
        <f t="shared" si="12"/>
        <v>-16.943713813689705</v>
      </c>
      <c r="DO53" s="16">
        <v>1</v>
      </c>
      <c r="DP53" s="2" t="s">
        <v>30</v>
      </c>
      <c r="DQ53" s="6">
        <v>3</v>
      </c>
      <c r="DR53" s="2" t="s">
        <v>41</v>
      </c>
      <c r="DS53" s="2" t="s">
        <v>16</v>
      </c>
      <c r="DT53" s="3">
        <v>43982</v>
      </c>
      <c r="DU53" s="10"/>
      <c r="DV53" s="2">
        <v>18.38</v>
      </c>
      <c r="DW53" s="2"/>
      <c r="DX53" s="2"/>
      <c r="DY53" s="2"/>
      <c r="DZ53" s="2"/>
      <c r="EA53" s="11">
        <v>18.38</v>
      </c>
      <c r="EB53" s="12">
        <f t="shared" si="41"/>
        <v>0.16999999999999815</v>
      </c>
      <c r="EC53" s="13">
        <f t="shared" si="42"/>
        <v>2.1535537588144592E-2</v>
      </c>
      <c r="ED53" s="9">
        <f t="shared" si="43"/>
        <v>0.19153553758814273</v>
      </c>
      <c r="EE53" s="5">
        <f t="shared" si="44"/>
        <v>0.55545305900561392</v>
      </c>
      <c r="EF53" s="2">
        <f t="shared" si="45"/>
        <v>-8.6119166088068674E-2</v>
      </c>
      <c r="EG53" s="7">
        <f t="shared" si="46"/>
        <v>0.46933389291754524</v>
      </c>
      <c r="EH53" s="89">
        <f t="shared" si="47"/>
        <v>-16.474379920772158</v>
      </c>
      <c r="EI53" s="16">
        <v>1</v>
      </c>
      <c r="EJ53" s="2" t="s">
        <v>30</v>
      </c>
      <c r="EK53" s="6">
        <v>3</v>
      </c>
      <c r="EL53" s="2" t="s">
        <v>41</v>
      </c>
      <c r="EM53" s="2" t="s">
        <v>16</v>
      </c>
      <c r="EN53" s="3">
        <v>44013</v>
      </c>
      <c r="EO53" s="10"/>
      <c r="EP53" s="2">
        <v>18.54</v>
      </c>
      <c r="EQ53" s="2"/>
      <c r="ER53" s="2"/>
      <c r="ES53" s="2"/>
      <c r="ET53" s="2"/>
      <c r="EU53" s="11">
        <v>18.54</v>
      </c>
      <c r="EV53" s="12">
        <f t="shared" si="48"/>
        <v>0.16000000000000014</v>
      </c>
      <c r="EW53" s="13">
        <f t="shared" si="49"/>
        <v>1.0530747345078926E-2</v>
      </c>
      <c r="EX53" s="9">
        <f t="shared" si="50"/>
        <v>0.17053074734507906</v>
      </c>
      <c r="EY53" s="5">
        <f t="shared" si="51"/>
        <v>0.49453916730072928</v>
      </c>
      <c r="EZ53" s="2">
        <f t="shared" si="52"/>
        <v>-8.5194319194479076E-2</v>
      </c>
      <c r="FA53" s="7">
        <f t="shared" si="53"/>
        <v>0.40934484810625021</v>
      </c>
      <c r="FB53" s="32">
        <f t="shared" si="54"/>
        <v>-16.065035072665907</v>
      </c>
      <c r="FC53" s="16">
        <v>1</v>
      </c>
      <c r="FD53" s="2" t="s">
        <v>30</v>
      </c>
      <c r="FE53" s="6">
        <v>3</v>
      </c>
      <c r="FF53" s="2" t="s">
        <v>41</v>
      </c>
      <c r="FG53" s="2" t="s">
        <v>16</v>
      </c>
      <c r="FH53" s="3">
        <v>44013</v>
      </c>
      <c r="FI53" s="10"/>
      <c r="FJ53" s="2">
        <v>18.54</v>
      </c>
      <c r="FK53" s="2"/>
      <c r="FL53" s="2"/>
      <c r="FM53" s="2"/>
      <c r="FN53" s="2"/>
      <c r="FO53" s="11">
        <v>18.54</v>
      </c>
      <c r="FP53" s="12">
        <f t="shared" si="55"/>
        <v>0</v>
      </c>
      <c r="FQ53" s="13">
        <f t="shared" si="56"/>
        <v>0</v>
      </c>
      <c r="FR53" s="14">
        <f t="shared" si="57"/>
        <v>0</v>
      </c>
      <c r="FS53" s="5">
        <f t="shared" si="58"/>
        <v>0</v>
      </c>
      <c r="FT53" s="2">
        <f t="shared" si="59"/>
        <v>0</v>
      </c>
      <c r="FU53" s="7">
        <f t="shared" si="60"/>
        <v>0</v>
      </c>
      <c r="FV53" s="32">
        <f t="shared" si="61"/>
        <v>-16.065035072665907</v>
      </c>
      <c r="FW53" s="16">
        <v>1</v>
      </c>
      <c r="FX53" s="2" t="s">
        <v>30</v>
      </c>
      <c r="FY53" s="6">
        <v>3</v>
      </c>
      <c r="FZ53" s="2" t="s">
        <v>41</v>
      </c>
      <c r="GA53" s="2" t="s">
        <v>16</v>
      </c>
      <c r="GB53" s="3">
        <v>44081</v>
      </c>
      <c r="GC53" s="10"/>
      <c r="GD53" s="2">
        <v>18.54</v>
      </c>
      <c r="GE53" s="2"/>
      <c r="GF53" s="2"/>
      <c r="GG53" s="2"/>
      <c r="GH53" s="2"/>
      <c r="GI53" s="11">
        <v>18.54</v>
      </c>
      <c r="GJ53" s="12">
        <f t="shared" si="62"/>
        <v>0</v>
      </c>
      <c r="GK53" s="13">
        <f t="shared" si="63"/>
        <v>0</v>
      </c>
      <c r="GL53" s="14">
        <f t="shared" si="64"/>
        <v>0</v>
      </c>
      <c r="GM53" s="5">
        <f t="shared" si="65"/>
        <v>0</v>
      </c>
      <c r="GN53" s="2">
        <f t="shared" si="66"/>
        <v>0</v>
      </c>
      <c r="GO53" s="7">
        <f t="shared" si="67"/>
        <v>0</v>
      </c>
      <c r="GP53" s="15">
        <f t="shared" si="68"/>
        <v>-16.065035072665907</v>
      </c>
      <c r="GQ53" s="16">
        <v>1</v>
      </c>
      <c r="GR53" s="2" t="s">
        <v>30</v>
      </c>
      <c r="GS53" s="16">
        <v>2</v>
      </c>
      <c r="GT53" s="2" t="s">
        <v>41</v>
      </c>
      <c r="GU53" s="2" t="s">
        <v>16</v>
      </c>
      <c r="GV53" s="3">
        <v>44104</v>
      </c>
      <c r="GW53" s="2">
        <v>18.54</v>
      </c>
      <c r="GX53" s="10"/>
      <c r="GY53" s="2"/>
      <c r="GZ53" s="2"/>
      <c r="HA53" s="2"/>
      <c r="HB53" s="2"/>
      <c r="HC53" s="11">
        <v>18.54</v>
      </c>
      <c r="HD53" s="12">
        <f t="shared" si="69"/>
        <v>0</v>
      </c>
      <c r="HE53" s="13">
        <f t="shared" si="70"/>
        <v>0</v>
      </c>
      <c r="HF53" s="14">
        <f t="shared" si="71"/>
        <v>0</v>
      </c>
      <c r="HG53" s="5">
        <f t="shared" si="72"/>
        <v>0</v>
      </c>
      <c r="HH53" s="2">
        <f t="shared" si="73"/>
        <v>0</v>
      </c>
      <c r="HI53" s="7">
        <f t="shared" si="74"/>
        <v>0</v>
      </c>
      <c r="HJ53" s="32">
        <f t="shared" si="75"/>
        <v>-16.065035072665907</v>
      </c>
      <c r="HK53" s="16">
        <v>1</v>
      </c>
      <c r="HL53" s="2" t="s">
        <v>30</v>
      </c>
      <c r="HM53" s="6">
        <v>2</v>
      </c>
      <c r="HN53" s="2" t="s">
        <v>41</v>
      </c>
      <c r="HO53" s="2" t="s">
        <v>16</v>
      </c>
      <c r="HP53" s="3">
        <v>44143</v>
      </c>
      <c r="HQ53" s="10"/>
      <c r="HR53" s="2">
        <v>18.54</v>
      </c>
      <c r="HS53" s="2"/>
      <c r="HT53" s="2"/>
      <c r="HU53" s="2"/>
      <c r="HV53" s="2"/>
      <c r="HW53" s="11">
        <v>18.54</v>
      </c>
      <c r="HX53" s="12">
        <f t="shared" si="76"/>
        <v>0</v>
      </c>
      <c r="HY53" s="13">
        <f t="shared" si="77"/>
        <v>0</v>
      </c>
      <c r="HZ53" s="14">
        <f t="shared" si="78"/>
        <v>0</v>
      </c>
      <c r="IA53" s="5">
        <f t="shared" si="79"/>
        <v>0</v>
      </c>
      <c r="IB53" s="2">
        <f t="shared" si="80"/>
        <v>0</v>
      </c>
      <c r="IC53" s="7">
        <f t="shared" si="81"/>
        <v>0</v>
      </c>
      <c r="ID53" s="32">
        <f t="shared" si="82"/>
        <v>-16.065035072665907</v>
      </c>
      <c r="IE53" s="16">
        <v>1</v>
      </c>
      <c r="IF53" s="2" t="s">
        <v>30</v>
      </c>
    </row>
    <row r="54" spans="17:240" ht="20.100000000000001" customHeight="1" x14ac:dyDescent="0.2">
      <c r="Q54" s="6">
        <v>4</v>
      </c>
      <c r="R54" s="2" t="s">
        <v>42</v>
      </c>
      <c r="S54" s="2" t="s">
        <v>6</v>
      </c>
      <c r="T54" s="3">
        <v>43830</v>
      </c>
      <c r="U54" s="35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4.6500000000000909</v>
      </c>
      <c r="AC54" s="13">
        <v>0.55800000000001126</v>
      </c>
      <c r="AD54" s="9">
        <v>5.2080000000001023</v>
      </c>
      <c r="AE54" s="5">
        <v>15.103200000000296</v>
      </c>
      <c r="AF54" s="2">
        <v>-1.5363285430644738</v>
      </c>
      <c r="AG54" s="7">
        <v>13.566871456935822</v>
      </c>
      <c r="AH54" s="32">
        <v>-116.59379155157364</v>
      </c>
      <c r="AI54" s="16">
        <v>1</v>
      </c>
      <c r="AJ54" s="2" t="s">
        <v>30</v>
      </c>
      <c r="AK54" s="55">
        <v>4</v>
      </c>
      <c r="AL54" s="56" t="s">
        <v>42</v>
      </c>
      <c r="AM54" s="2" t="s">
        <v>6</v>
      </c>
      <c r="AN54" s="3">
        <v>43861</v>
      </c>
      <c r="AO54" s="35"/>
      <c r="AP54" s="8">
        <v>1169.54</v>
      </c>
      <c r="AQ54" s="8"/>
      <c r="AR54" s="2"/>
      <c r="AS54" s="2"/>
      <c r="AT54" s="2"/>
      <c r="AU54" s="11">
        <f t="shared" si="13"/>
        <v>1169.54</v>
      </c>
      <c r="AV54" s="59">
        <f t="shared" si="14"/>
        <v>5.3499999999999091</v>
      </c>
      <c r="AW54" s="13">
        <f t="shared" si="15"/>
        <v>0.64199999999998936</v>
      </c>
      <c r="AX54" s="9">
        <f t="shared" si="16"/>
        <v>5.9919999999998987</v>
      </c>
      <c r="AY54" s="5">
        <f t="shared" si="17"/>
        <v>17.376799999999704</v>
      </c>
      <c r="AZ54" s="8">
        <f t="shared" si="18"/>
        <v>-1.8543202381984538</v>
      </c>
      <c r="BA54" s="7">
        <f t="shared" si="19"/>
        <v>15.52247976180125</v>
      </c>
      <c r="BB54" s="32">
        <f t="shared" si="20"/>
        <v>-101.07131178977239</v>
      </c>
      <c r="BC54" s="16">
        <v>1</v>
      </c>
      <c r="BD54" s="2" t="s">
        <v>30</v>
      </c>
      <c r="BE54" s="68">
        <v>4</v>
      </c>
      <c r="BF54" s="2" t="s">
        <v>42</v>
      </c>
      <c r="BG54" s="2" t="s">
        <v>6</v>
      </c>
      <c r="BH54" s="3">
        <v>43890</v>
      </c>
      <c r="BI54" s="35"/>
      <c r="BJ54" s="2">
        <v>1174.1300000000001</v>
      </c>
      <c r="BK54" s="2"/>
      <c r="BL54" s="2"/>
      <c r="BM54" s="2"/>
      <c r="BN54" s="2"/>
      <c r="BO54" s="11">
        <v>1174.1300000000001</v>
      </c>
      <c r="BP54" s="12">
        <f t="shared" si="21"/>
        <v>4.5900000000001455</v>
      </c>
      <c r="BQ54" s="13">
        <f t="shared" si="22"/>
        <v>1.1551716279874205</v>
      </c>
      <c r="BR54" s="9">
        <f t="shared" si="23"/>
        <v>5.745171627987566</v>
      </c>
      <c r="BS54" s="5">
        <f t="shared" si="24"/>
        <v>16.660997721163941</v>
      </c>
      <c r="BT54" s="2">
        <f t="shared" si="25"/>
        <v>-1.6401097099897834</v>
      </c>
      <c r="BU54" s="7">
        <f t="shared" si="26"/>
        <v>15.020888011174158</v>
      </c>
      <c r="BV54" s="15">
        <f t="shared" si="27"/>
        <v>-86.05042377859823</v>
      </c>
      <c r="BW54" s="16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5"/>
      <c r="CD54" s="2">
        <v>1174.1300000000001</v>
      </c>
      <c r="CE54" s="2"/>
      <c r="CF54" s="2"/>
      <c r="CG54" s="2"/>
      <c r="CH54" s="2"/>
      <c r="CI54" s="11">
        <f t="shared" si="28"/>
        <v>1174.1300000000001</v>
      </c>
      <c r="CJ54" s="11">
        <f t="shared" si="28"/>
        <v>4.5900000000001455</v>
      </c>
      <c r="CK54" s="11">
        <f t="shared" si="28"/>
        <v>1.1551716279874205</v>
      </c>
      <c r="CL54" s="11">
        <f t="shared" si="29"/>
        <v>5.745171627987566</v>
      </c>
      <c r="CM54" s="5">
        <f t="shared" si="30"/>
        <v>12.429633220550876</v>
      </c>
      <c r="CN54" s="8">
        <f t="shared" si="31"/>
        <v>-1.6401097099897834</v>
      </c>
      <c r="CO54" s="10">
        <f t="shared" si="32"/>
        <v>10.789523510561093</v>
      </c>
      <c r="CP54" s="81">
        <f t="shared" si="33"/>
        <v>-75.260900268037133</v>
      </c>
      <c r="CQ54" s="16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5"/>
      <c r="DA54" s="88">
        <v>1188.19</v>
      </c>
      <c r="DB54" s="2"/>
      <c r="DC54" s="2"/>
      <c r="DD54" s="2"/>
      <c r="DE54" s="2"/>
      <c r="DF54" s="80">
        <f t="shared" si="34"/>
        <v>1188.19</v>
      </c>
      <c r="DG54" s="12">
        <f t="shared" si="35"/>
        <v>14.059999999999945</v>
      </c>
      <c r="DH54" s="13">
        <f t="shared" si="36"/>
        <v>1.3822221618340862</v>
      </c>
      <c r="DI54" s="9">
        <f t="shared" si="37"/>
        <v>15.442222161834032</v>
      </c>
      <c r="DJ54" s="8">
        <f t="shared" si="38"/>
        <v>44.782444269318688</v>
      </c>
      <c r="DK54" s="5">
        <f t="shared" si="39"/>
        <v>32.352811048767812</v>
      </c>
      <c r="DL54" s="2">
        <f t="shared" si="40"/>
        <v>-4.0128641842213035</v>
      </c>
      <c r="DM54" s="7">
        <f t="shared" si="11"/>
        <v>28.339946864546508</v>
      </c>
      <c r="DN54" s="89">
        <f t="shared" si="12"/>
        <v>-46.920953403490628</v>
      </c>
      <c r="DO54" s="16">
        <v>1</v>
      </c>
      <c r="DP54" s="2" t="s">
        <v>30</v>
      </c>
      <c r="DQ54" s="6">
        <v>4</v>
      </c>
      <c r="DR54" s="2" t="s">
        <v>42</v>
      </c>
      <c r="DS54" s="2" t="s">
        <v>6</v>
      </c>
      <c r="DT54" s="3">
        <v>43982</v>
      </c>
      <c r="DU54" s="10"/>
      <c r="DV54" s="2">
        <v>1229.69</v>
      </c>
      <c r="DW54" s="2"/>
      <c r="DX54" s="2"/>
      <c r="DY54" s="2"/>
      <c r="DZ54" s="2"/>
      <c r="EA54" s="11">
        <v>1229.69</v>
      </c>
      <c r="EB54" s="12">
        <f t="shared" si="41"/>
        <v>41.5</v>
      </c>
      <c r="EC54" s="13">
        <f t="shared" si="42"/>
        <v>5.2572047641647668</v>
      </c>
      <c r="ED54" s="9">
        <f t="shared" si="43"/>
        <v>46.757204764164769</v>
      </c>
      <c r="EE54" s="5">
        <f t="shared" si="44"/>
        <v>135.59589381607782</v>
      </c>
      <c r="EF54" s="2">
        <f t="shared" si="45"/>
        <v>-21.02320819208758</v>
      </c>
      <c r="EG54" s="7">
        <f t="shared" si="46"/>
        <v>114.57268562399024</v>
      </c>
      <c r="EH54" s="89">
        <f t="shared" si="47"/>
        <v>67.651732220499611</v>
      </c>
      <c r="EI54" s="16">
        <v>1</v>
      </c>
      <c r="EJ54" s="2" t="s">
        <v>30</v>
      </c>
      <c r="EK54" s="6">
        <v>4</v>
      </c>
      <c r="EL54" s="2" t="s">
        <v>42</v>
      </c>
      <c r="EM54" s="2" t="s">
        <v>6</v>
      </c>
      <c r="EN54" s="3">
        <v>44013</v>
      </c>
      <c r="EO54" s="10"/>
      <c r="EP54" s="2">
        <v>1263.02</v>
      </c>
      <c r="EQ54" s="2"/>
      <c r="ER54" s="2"/>
      <c r="ES54" s="2"/>
      <c r="ET54" s="2"/>
      <c r="EU54" s="11">
        <v>1263.02</v>
      </c>
      <c r="EV54" s="12">
        <f t="shared" si="48"/>
        <v>33.329999999999927</v>
      </c>
      <c r="EW54" s="13">
        <f t="shared" si="49"/>
        <v>2.1936863063217471</v>
      </c>
      <c r="EX54" s="9">
        <f t="shared" si="50"/>
        <v>35.523686306321672</v>
      </c>
      <c r="EY54" s="5">
        <f t="shared" si="51"/>
        <v>103.01869028833285</v>
      </c>
      <c r="EZ54" s="2">
        <f t="shared" si="52"/>
        <v>-17.747041617199866</v>
      </c>
      <c r="FA54" s="7">
        <f t="shared" si="53"/>
        <v>85.271648671132979</v>
      </c>
      <c r="FB54" s="32">
        <f t="shared" si="54"/>
        <v>152.9233808916326</v>
      </c>
      <c r="FC54" s="16">
        <v>1</v>
      </c>
      <c r="FD54" s="2" t="s">
        <v>30</v>
      </c>
      <c r="FE54" s="6">
        <v>4</v>
      </c>
      <c r="FF54" s="2" t="s">
        <v>42</v>
      </c>
      <c r="FG54" s="2" t="s">
        <v>6</v>
      </c>
      <c r="FH54" s="3">
        <v>44013</v>
      </c>
      <c r="FI54" s="10"/>
      <c r="FJ54" s="2">
        <v>1307.67</v>
      </c>
      <c r="FK54" s="2"/>
      <c r="FL54" s="2"/>
      <c r="FM54" s="2"/>
      <c r="FN54" s="2"/>
      <c r="FO54" s="11">
        <v>1307.67</v>
      </c>
      <c r="FP54" s="12">
        <f t="shared" si="55"/>
        <v>44.650000000000091</v>
      </c>
      <c r="FQ54" s="13">
        <f t="shared" si="56"/>
        <v>5.3766923264506703</v>
      </c>
      <c r="FR54" s="14">
        <f t="shared" si="57"/>
        <v>50.026692326450764</v>
      </c>
      <c r="FS54" s="5">
        <f t="shared" si="58"/>
        <v>152.58141159567481</v>
      </c>
      <c r="FT54" s="2">
        <f t="shared" si="59"/>
        <v>-27.919308438070676</v>
      </c>
      <c r="FU54" s="7">
        <f t="shared" si="60"/>
        <v>124.66210315760414</v>
      </c>
      <c r="FV54" s="32">
        <f t="shared" si="61"/>
        <v>277.58548404923675</v>
      </c>
      <c r="FW54" s="16">
        <v>1</v>
      </c>
      <c r="FX54" s="2" t="s">
        <v>30</v>
      </c>
      <c r="FY54" s="6">
        <v>4</v>
      </c>
      <c r="FZ54" s="2" t="s">
        <v>42</v>
      </c>
      <c r="GA54" s="2" t="s">
        <v>6</v>
      </c>
      <c r="GB54" s="3">
        <v>44081</v>
      </c>
      <c r="GC54" s="10"/>
      <c r="GD54" s="2">
        <v>1360.67</v>
      </c>
      <c r="GE54" s="2"/>
      <c r="GF54" s="2"/>
      <c r="GG54" s="2"/>
      <c r="GH54" s="2"/>
      <c r="GI54" s="11">
        <v>1360.67</v>
      </c>
      <c r="GJ54" s="12">
        <f t="shared" si="62"/>
        <v>53</v>
      </c>
      <c r="GK54" s="13">
        <f t="shared" si="63"/>
        <v>-2.7401535994811503</v>
      </c>
      <c r="GL54" s="14">
        <f t="shared" si="64"/>
        <v>50.259846400518853</v>
      </c>
      <c r="GM54" s="5">
        <f t="shared" si="65"/>
        <v>153.2925315215825</v>
      </c>
      <c r="GN54" s="2">
        <f t="shared" si="66"/>
        <v>-25.096857511838028</v>
      </c>
      <c r="GO54" s="7">
        <f t="shared" si="67"/>
        <v>128.19567400974447</v>
      </c>
      <c r="GP54" s="15">
        <f t="shared" si="68"/>
        <v>405.78115805898119</v>
      </c>
      <c r="GQ54" s="16">
        <v>1</v>
      </c>
      <c r="GR54" s="2" t="s">
        <v>30</v>
      </c>
      <c r="GS54" s="16">
        <v>3</v>
      </c>
      <c r="GT54" s="2" t="s">
        <v>42</v>
      </c>
      <c r="GU54" s="2" t="s">
        <v>6</v>
      </c>
      <c r="GV54" s="3">
        <v>44104</v>
      </c>
      <c r="GW54" s="2">
        <v>1377.44</v>
      </c>
      <c r="GX54" s="10">
        <v>800</v>
      </c>
      <c r="GY54" s="2"/>
      <c r="GZ54" s="2"/>
      <c r="HA54" s="2"/>
      <c r="HB54" s="2"/>
      <c r="HC54" s="11">
        <v>1377.44</v>
      </c>
      <c r="HD54" s="12">
        <f t="shared" si="69"/>
        <v>16.769999999999982</v>
      </c>
      <c r="HE54" s="13">
        <f t="shared" si="70"/>
        <v>6.2432787975704436</v>
      </c>
      <c r="HF54" s="14">
        <f t="shared" si="71"/>
        <v>23.013278797570425</v>
      </c>
      <c r="HG54" s="5">
        <f t="shared" si="72"/>
        <v>70.190500332589792</v>
      </c>
      <c r="HH54" s="2">
        <f t="shared" si="73"/>
        <v>-14.960229362781718</v>
      </c>
      <c r="HI54" s="7">
        <f t="shared" si="74"/>
        <v>55.230270969808075</v>
      </c>
      <c r="HJ54" s="32">
        <f t="shared" si="75"/>
        <v>-338.98857097121072</v>
      </c>
      <c r="HK54" s="16">
        <v>1</v>
      </c>
      <c r="HL54" s="2" t="s">
        <v>30</v>
      </c>
      <c r="HM54" s="6">
        <v>3</v>
      </c>
      <c r="HN54" s="2" t="s">
        <v>42</v>
      </c>
      <c r="HO54" s="2" t="s">
        <v>6</v>
      </c>
      <c r="HP54" s="3">
        <v>44143</v>
      </c>
      <c r="HQ54" s="10"/>
      <c r="HR54" s="2">
        <v>1391.76</v>
      </c>
      <c r="HS54" s="2"/>
      <c r="HT54" s="2"/>
      <c r="HU54" s="2"/>
      <c r="HV54" s="2"/>
      <c r="HW54" s="11">
        <v>1391.76</v>
      </c>
      <c r="HX54" s="12">
        <f t="shared" si="76"/>
        <v>14.319999999999936</v>
      </c>
      <c r="HY54" s="13">
        <f t="shared" si="77"/>
        <v>-3.2557547491193866</v>
      </c>
      <c r="HZ54" s="14">
        <f t="shared" si="78"/>
        <v>11.06424525088055</v>
      </c>
      <c r="IA54" s="5">
        <f t="shared" si="79"/>
        <v>33.745948015185675</v>
      </c>
      <c r="IB54" s="2">
        <f t="shared" si="80"/>
        <v>-5.8847954428120923</v>
      </c>
      <c r="IC54" s="7">
        <f t="shared" si="81"/>
        <v>27.861152572373584</v>
      </c>
      <c r="ID54" s="32">
        <f t="shared" si="82"/>
        <v>-311.12741839883711</v>
      </c>
      <c r="IE54" s="16">
        <v>1</v>
      </c>
      <c r="IF54" s="2" t="s">
        <v>30</v>
      </c>
    </row>
    <row r="55" spans="17:240" ht="20.100000000000001" customHeight="1" x14ac:dyDescent="0.2">
      <c r="Q55" s="6">
        <v>5</v>
      </c>
      <c r="R55" s="2" t="s">
        <v>69</v>
      </c>
      <c r="S55" s="2" t="s">
        <v>70</v>
      </c>
      <c r="T55" s="3">
        <v>43830</v>
      </c>
      <c r="U55" s="35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592.61000000000058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1729.0029449665781</v>
      </c>
      <c r="AH55" s="32">
        <v>-2325.9709225298493</v>
      </c>
      <c r="AI55" s="16">
        <v>2</v>
      </c>
      <c r="AJ55" s="2" t="s">
        <v>30</v>
      </c>
      <c r="AK55" s="55">
        <v>5</v>
      </c>
      <c r="AL55" s="56" t="s">
        <v>69</v>
      </c>
      <c r="AM55" s="2" t="s">
        <v>70</v>
      </c>
      <c r="AN55" s="3">
        <v>43861</v>
      </c>
      <c r="AO55" s="35">
        <v>-325.97000000000003</v>
      </c>
      <c r="AP55" s="8">
        <v>8782.880000000001</v>
      </c>
      <c r="AQ55" s="8"/>
      <c r="AR55" s="2"/>
      <c r="AS55" s="2"/>
      <c r="AT55" s="2">
        <v>9664.83</v>
      </c>
      <c r="AU55" s="11">
        <f t="shared" si="13"/>
        <v>8782.880000000001</v>
      </c>
      <c r="AV55" s="59">
        <f t="shared" si="14"/>
        <v>619.20000000000073</v>
      </c>
      <c r="AW55" s="13">
        <f t="shared" si="15"/>
        <v>74.304000000000116</v>
      </c>
      <c r="AX55" s="9">
        <f t="shared" si="16"/>
        <v>693.50400000000081</v>
      </c>
      <c r="AY55" s="5">
        <f t="shared" si="17"/>
        <v>2011.1616000000024</v>
      </c>
      <c r="AZ55" s="8">
        <f t="shared" si="18"/>
        <v>-214.61590495186982</v>
      </c>
      <c r="BA55" s="7">
        <f t="shared" si="19"/>
        <v>1796.5456950481325</v>
      </c>
      <c r="BB55" s="32">
        <f t="shared" si="20"/>
        <v>-203.45522748171675</v>
      </c>
      <c r="BC55" s="16">
        <v>2</v>
      </c>
      <c r="BD55" s="2" t="s">
        <v>30</v>
      </c>
      <c r="BE55" s="68">
        <v>5</v>
      </c>
      <c r="BF55" s="2" t="s">
        <v>69</v>
      </c>
      <c r="BG55" s="2" t="s">
        <v>70</v>
      </c>
      <c r="BH55" s="3">
        <v>43890</v>
      </c>
      <c r="BI55" s="35"/>
      <c r="BJ55" s="2">
        <v>9385.7100000000009</v>
      </c>
      <c r="BK55" s="2"/>
      <c r="BL55" s="2"/>
      <c r="BM55" s="2"/>
      <c r="BN55" s="2">
        <v>9664.83</v>
      </c>
      <c r="BO55" s="11">
        <v>9385.7100000000009</v>
      </c>
      <c r="BP55" s="12">
        <f t="shared" si="21"/>
        <v>602.82999999999993</v>
      </c>
      <c r="BQ55" s="13">
        <f t="shared" si="22"/>
        <v>151.71505718946287</v>
      </c>
      <c r="BR55" s="9">
        <f t="shared" si="23"/>
        <v>754.5450571894628</v>
      </c>
      <c r="BS55" s="5">
        <f t="shared" si="24"/>
        <v>2188.180665849442</v>
      </c>
      <c r="BT55" s="2">
        <f t="shared" si="25"/>
        <v>-215.40464846908708</v>
      </c>
      <c r="BU55" s="7">
        <f t="shared" si="26"/>
        <v>1972.7760173803549</v>
      </c>
      <c r="BV55" s="15">
        <f t="shared" si="27"/>
        <v>1769.3207898986382</v>
      </c>
      <c r="BW55" s="16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5">
        <v>1769.32</v>
      </c>
      <c r="CD55" s="2">
        <v>9385.7100000000009</v>
      </c>
      <c r="CE55" s="2"/>
      <c r="CF55" s="2"/>
      <c r="CG55" s="2"/>
      <c r="CH55" s="2">
        <v>9664.83</v>
      </c>
      <c r="CI55" s="11">
        <f t="shared" si="28"/>
        <v>9385.7100000000009</v>
      </c>
      <c r="CJ55" s="11">
        <f t="shared" si="28"/>
        <v>602.82999999999993</v>
      </c>
      <c r="CK55" s="11">
        <f t="shared" si="28"/>
        <v>151.71505718946287</v>
      </c>
      <c r="CL55" s="11">
        <f t="shared" si="29"/>
        <v>754.5450571894628</v>
      </c>
      <c r="CM55" s="5">
        <f t="shared" si="30"/>
        <v>1632.4522427765678</v>
      </c>
      <c r="CN55" s="8">
        <f t="shared" si="31"/>
        <v>-215.40464846908708</v>
      </c>
      <c r="CO55" s="10">
        <f t="shared" si="32"/>
        <v>1417.0475943074807</v>
      </c>
      <c r="CP55" s="81">
        <f t="shared" si="33"/>
        <v>1417.048384206119</v>
      </c>
      <c r="CQ55" s="16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5">
        <v>1417.05</v>
      </c>
      <c r="DA55" s="88">
        <v>10841.630000000001</v>
      </c>
      <c r="DB55" s="2"/>
      <c r="DC55" s="2"/>
      <c r="DD55" s="2"/>
      <c r="DE55" s="2">
        <v>9664.83</v>
      </c>
      <c r="DF55" s="80">
        <f t="shared" si="34"/>
        <v>10841.630000000001</v>
      </c>
      <c r="DG55" s="12">
        <f t="shared" si="35"/>
        <v>1455.92</v>
      </c>
      <c r="DH55" s="13">
        <f t="shared" si="36"/>
        <v>143.12979301973618</v>
      </c>
      <c r="DI55" s="9">
        <f t="shared" si="37"/>
        <v>1599.0497930197362</v>
      </c>
      <c r="DJ55" s="8">
        <f t="shared" si="38"/>
        <v>4637.2443997572345</v>
      </c>
      <c r="DK55" s="5">
        <f t="shared" si="39"/>
        <v>3004.7921569806667</v>
      </c>
      <c r="DL55" s="2">
        <f t="shared" si="40"/>
        <v>-372.6978409882571</v>
      </c>
      <c r="DM55" s="7">
        <f t="shared" si="11"/>
        <v>2632.0943159924095</v>
      </c>
      <c r="DN55" s="89">
        <f t="shared" si="12"/>
        <v>2632.0927001985283</v>
      </c>
      <c r="DO55" s="16">
        <v>2</v>
      </c>
      <c r="DP55" s="2" t="s">
        <v>30</v>
      </c>
      <c r="DQ55" s="6">
        <v>5</v>
      </c>
      <c r="DR55" s="2" t="s">
        <v>69</v>
      </c>
      <c r="DS55" s="2" t="s">
        <v>70</v>
      </c>
      <c r="DT55" s="3">
        <v>43982</v>
      </c>
      <c r="DU55" s="10"/>
      <c r="DV55" s="2">
        <v>11394.7</v>
      </c>
      <c r="DW55" s="2"/>
      <c r="DX55" s="2"/>
      <c r="DY55" s="2"/>
      <c r="DZ55" s="2">
        <v>9664.83</v>
      </c>
      <c r="EA55" s="11">
        <v>11394.7</v>
      </c>
      <c r="EB55" s="12">
        <f t="shared" si="41"/>
        <v>553.06999999999971</v>
      </c>
      <c r="EC55" s="13">
        <f t="shared" si="42"/>
        <v>70.062704552207364</v>
      </c>
      <c r="ED55" s="9">
        <f t="shared" si="43"/>
        <v>623.13270455220709</v>
      </c>
      <c r="EE55" s="5">
        <f t="shared" si="44"/>
        <v>1807.0848432014004</v>
      </c>
      <c r="EF55" s="2">
        <f t="shared" si="45"/>
        <v>-280.17604228428604</v>
      </c>
      <c r="EG55" s="7">
        <f t="shared" si="46"/>
        <v>1526.9088009171144</v>
      </c>
      <c r="EH55" s="89">
        <f t="shared" si="47"/>
        <v>4159.0015011156429</v>
      </c>
      <c r="EI55" s="16">
        <v>2</v>
      </c>
      <c r="EJ55" s="2" t="s">
        <v>30</v>
      </c>
      <c r="EK55" s="6">
        <v>5</v>
      </c>
      <c r="EL55" s="2" t="s">
        <v>69</v>
      </c>
      <c r="EM55" s="2" t="s">
        <v>70</v>
      </c>
      <c r="EN55" s="3">
        <v>44013</v>
      </c>
      <c r="EO55" s="10">
        <v>4159</v>
      </c>
      <c r="EP55" s="2">
        <v>12120.550000000001</v>
      </c>
      <c r="EQ55" s="2"/>
      <c r="ER55" s="2"/>
      <c r="ES55" s="2"/>
      <c r="ET55" s="2">
        <v>9664.83</v>
      </c>
      <c r="EU55" s="11">
        <v>12120.550000000001</v>
      </c>
      <c r="EV55" s="12">
        <f t="shared" si="48"/>
        <v>725.85000000000036</v>
      </c>
      <c r="EW55" s="13">
        <f t="shared" si="49"/>
        <v>47.773393502659594</v>
      </c>
      <c r="EX55" s="9">
        <f t="shared" si="50"/>
        <v>773.62339350265995</v>
      </c>
      <c r="EY55" s="5">
        <f t="shared" si="51"/>
        <v>2243.5078411577138</v>
      </c>
      <c r="EZ55" s="2">
        <f t="shared" si="52"/>
        <v>-386.48935367070385</v>
      </c>
      <c r="FA55" s="7">
        <f t="shared" si="53"/>
        <v>1857.0184874870099</v>
      </c>
      <c r="FB55" s="32">
        <f t="shared" si="54"/>
        <v>1857.0199886026528</v>
      </c>
      <c r="FC55" s="16">
        <v>2</v>
      </c>
      <c r="FD55" s="2" t="s">
        <v>30</v>
      </c>
      <c r="FE55" s="6">
        <v>5</v>
      </c>
      <c r="FF55" s="2" t="s">
        <v>69</v>
      </c>
      <c r="FG55" s="2" t="s">
        <v>70</v>
      </c>
      <c r="FH55" s="3">
        <v>44013</v>
      </c>
      <c r="FI55" s="10">
        <v>1857.02</v>
      </c>
      <c r="FJ55" s="2">
        <v>12591.87</v>
      </c>
      <c r="FK55" s="2"/>
      <c r="FL55" s="2"/>
      <c r="FM55" s="2"/>
      <c r="FN55" s="2">
        <v>9664.83</v>
      </c>
      <c r="FO55" s="11">
        <v>12591.87</v>
      </c>
      <c r="FP55" s="12">
        <f t="shared" si="55"/>
        <v>471.31999999999971</v>
      </c>
      <c r="FQ55" s="13">
        <f t="shared" si="56"/>
        <v>56.755713937351018</v>
      </c>
      <c r="FR55" s="14">
        <f t="shared" si="57"/>
        <v>528.07571393735077</v>
      </c>
      <c r="FS55" s="5">
        <f t="shared" si="58"/>
        <v>1610.6309275089197</v>
      </c>
      <c r="FT55" s="2">
        <f t="shared" si="59"/>
        <v>-294.71284329297731</v>
      </c>
      <c r="FU55" s="7">
        <f t="shared" si="60"/>
        <v>1315.9180842159424</v>
      </c>
      <c r="FV55" s="32">
        <f t="shared" si="61"/>
        <v>1315.9180728185952</v>
      </c>
      <c r="FW55" s="16">
        <v>2</v>
      </c>
      <c r="FX55" s="2" t="s">
        <v>30</v>
      </c>
      <c r="FY55" s="6">
        <v>5</v>
      </c>
      <c r="FZ55" s="2" t="s">
        <v>161</v>
      </c>
      <c r="GA55" s="2" t="s">
        <v>70</v>
      </c>
      <c r="GB55" s="3">
        <v>44081</v>
      </c>
      <c r="GC55" s="10">
        <v>1315.92</v>
      </c>
      <c r="GD55" s="2">
        <v>13309.11</v>
      </c>
      <c r="GE55" s="2"/>
      <c r="GF55" s="2"/>
      <c r="GG55" s="2"/>
      <c r="GH55" s="2">
        <v>9664.83</v>
      </c>
      <c r="GI55" s="11">
        <v>13309.11</v>
      </c>
      <c r="GJ55" s="12">
        <f t="shared" si="62"/>
        <v>717.23999999999978</v>
      </c>
      <c r="GK55" s="13">
        <f t="shared" si="63"/>
        <v>-37.082033352676596</v>
      </c>
      <c r="GL55" s="14">
        <f t="shared" si="64"/>
        <v>680.15796664732318</v>
      </c>
      <c r="GM55" s="5">
        <f t="shared" si="65"/>
        <v>2074.4817982743357</v>
      </c>
      <c r="GN55" s="2">
        <f t="shared" si="66"/>
        <v>-339.63151097718304</v>
      </c>
      <c r="GO55" s="7">
        <f t="shared" si="67"/>
        <v>1734.8502872971526</v>
      </c>
      <c r="GP55" s="15">
        <f t="shared" si="68"/>
        <v>1734.8483601157477</v>
      </c>
      <c r="GQ55" s="16">
        <v>2</v>
      </c>
      <c r="GR55" s="2" t="s">
        <v>30</v>
      </c>
      <c r="GS55" s="16">
        <v>4</v>
      </c>
      <c r="GT55" s="2" t="s">
        <v>161</v>
      </c>
      <c r="GU55" s="2" t="s">
        <v>70</v>
      </c>
      <c r="GV55" s="3">
        <v>44104</v>
      </c>
      <c r="GW55" s="2">
        <v>13850.050000000001</v>
      </c>
      <c r="GX55" s="10">
        <v>1734.85</v>
      </c>
      <c r="GY55" s="2"/>
      <c r="GZ55" s="2"/>
      <c r="HA55" s="2"/>
      <c r="HB55" s="2">
        <v>9664.83</v>
      </c>
      <c r="HC55" s="11">
        <v>13850.050000000001</v>
      </c>
      <c r="HD55" s="12">
        <f t="shared" si="69"/>
        <v>540.94000000000051</v>
      </c>
      <c r="HE55" s="13">
        <f t="shared" si="70"/>
        <v>201.38576223958037</v>
      </c>
      <c r="HF55" s="14">
        <f t="shared" si="71"/>
        <v>742.32576223958085</v>
      </c>
      <c r="HG55" s="5">
        <f t="shared" si="72"/>
        <v>2264.0935748307215</v>
      </c>
      <c r="HH55" s="2">
        <f t="shared" si="73"/>
        <v>-482.5632958558831</v>
      </c>
      <c r="HI55" s="7">
        <f t="shared" si="74"/>
        <v>1781.5302789748384</v>
      </c>
      <c r="HJ55" s="32">
        <f t="shared" si="75"/>
        <v>1781.5286390905862</v>
      </c>
      <c r="HK55" s="16">
        <v>2</v>
      </c>
      <c r="HL55" s="2" t="s">
        <v>30</v>
      </c>
      <c r="HM55" s="6">
        <v>4</v>
      </c>
      <c r="HN55" s="2" t="s">
        <v>161</v>
      </c>
      <c r="HO55" s="2" t="s">
        <v>70</v>
      </c>
      <c r="HP55" s="3">
        <v>44143</v>
      </c>
      <c r="HQ55" s="10">
        <v>1781.53</v>
      </c>
      <c r="HR55" s="2">
        <v>15258.08</v>
      </c>
      <c r="HS55" s="2"/>
      <c r="HT55" s="2"/>
      <c r="HU55" s="2"/>
      <c r="HV55" s="2">
        <v>9664.83</v>
      </c>
      <c r="HW55" s="11">
        <v>15258.08</v>
      </c>
      <c r="HX55" s="12">
        <f t="shared" si="76"/>
        <v>1408.0299999999988</v>
      </c>
      <c r="HY55" s="13">
        <f t="shared" si="77"/>
        <v>-320.12572342196836</v>
      </c>
      <c r="HZ55" s="14">
        <f t="shared" si="78"/>
        <v>1087.9042765780305</v>
      </c>
      <c r="IA55" s="5">
        <f t="shared" si="79"/>
        <v>3318.1080435629929</v>
      </c>
      <c r="IB55" s="2">
        <f t="shared" si="80"/>
        <v>-578.62908710493991</v>
      </c>
      <c r="IC55" s="7">
        <f t="shared" si="81"/>
        <v>2739.4789564580528</v>
      </c>
      <c r="ID55" s="32">
        <f t="shared" si="82"/>
        <v>2739.4775955486393</v>
      </c>
      <c r="IE55" s="16">
        <v>2</v>
      </c>
      <c r="IF55" s="2" t="s">
        <v>30</v>
      </c>
    </row>
    <row r="56" spans="17:240" ht="20.100000000000001" customHeight="1" x14ac:dyDescent="0.2">
      <c r="Q56" s="6">
        <v>6</v>
      </c>
      <c r="R56" s="2" t="s">
        <v>43</v>
      </c>
      <c r="S56" s="2" t="s">
        <v>36</v>
      </c>
      <c r="T56" s="3">
        <v>43830</v>
      </c>
      <c r="U56" s="35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538.18240000000048</v>
      </c>
      <c r="AE56" s="5">
        <v>1560.7289600000013</v>
      </c>
      <c r="AF56" s="2">
        <v>-158.76055731469398</v>
      </c>
      <c r="AG56" s="7">
        <v>1401.9684026853074</v>
      </c>
      <c r="AH56" s="32">
        <v>1401.7276053982969</v>
      </c>
      <c r="AI56" s="16">
        <v>2</v>
      </c>
      <c r="AJ56" s="2" t="s">
        <v>30</v>
      </c>
      <c r="AK56" s="55">
        <v>6</v>
      </c>
      <c r="AL56" s="56" t="s">
        <v>43</v>
      </c>
      <c r="AM56" s="2" t="s">
        <v>36</v>
      </c>
      <c r="AN56" s="3">
        <v>43861</v>
      </c>
      <c r="AO56" s="35"/>
      <c r="AP56" s="8">
        <v>18776.97</v>
      </c>
      <c r="AQ56" s="8"/>
      <c r="AR56" s="2"/>
      <c r="AS56" s="2"/>
      <c r="AT56" s="2">
        <v>8268.33</v>
      </c>
      <c r="AU56" s="11">
        <f t="shared" si="13"/>
        <v>18776.97</v>
      </c>
      <c r="AV56" s="59">
        <f t="shared" si="14"/>
        <v>502.01000000000204</v>
      </c>
      <c r="AW56" s="13">
        <f t="shared" si="15"/>
        <v>60.241200000000269</v>
      </c>
      <c r="AX56" s="9">
        <f t="shared" si="16"/>
        <v>562.25120000000231</v>
      </c>
      <c r="AY56" s="5">
        <f t="shared" si="17"/>
        <v>1630.5284800000068</v>
      </c>
      <c r="AZ56" s="8">
        <f t="shared" si="18"/>
        <v>-173.99762668748141</v>
      </c>
      <c r="BA56" s="7">
        <f t="shared" si="19"/>
        <v>1456.5308533125253</v>
      </c>
      <c r="BB56" s="32">
        <f t="shared" si="20"/>
        <v>2858.2584587108222</v>
      </c>
      <c r="BC56" s="16">
        <v>2</v>
      </c>
      <c r="BD56" s="2" t="s">
        <v>30</v>
      </c>
      <c r="BE56" s="68">
        <v>6</v>
      </c>
      <c r="BF56" s="2" t="s">
        <v>43</v>
      </c>
      <c r="BG56" s="2" t="s">
        <v>36</v>
      </c>
      <c r="BH56" s="3">
        <v>43890</v>
      </c>
      <c r="BI56" s="35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21"/>
        <v>399.79000000000087</v>
      </c>
      <c r="BQ56" s="13">
        <f t="shared" si="22"/>
        <v>100.61570046908</v>
      </c>
      <c r="BR56" s="9">
        <f t="shared" si="23"/>
        <v>500.4057004690809</v>
      </c>
      <c r="BS56" s="5">
        <f t="shared" si="24"/>
        <v>1451.1765313603346</v>
      </c>
      <c r="BT56" s="2">
        <f t="shared" si="25"/>
        <v>-142.85391306248283</v>
      </c>
      <c r="BU56" s="7">
        <f t="shared" si="26"/>
        <v>1308.3226182978517</v>
      </c>
      <c r="BV56" s="15">
        <f t="shared" si="27"/>
        <v>1306.5810770086739</v>
      </c>
      <c r="BW56" s="16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5"/>
      <c r="CD56" s="2">
        <v>19176.760000000002</v>
      </c>
      <c r="CE56" s="2"/>
      <c r="CF56" s="2"/>
      <c r="CG56" s="2"/>
      <c r="CH56" s="2">
        <v>8268.33</v>
      </c>
      <c r="CI56" s="11">
        <f t="shared" si="28"/>
        <v>19176.760000000002</v>
      </c>
      <c r="CJ56" s="11">
        <f t="shared" si="28"/>
        <v>399.79000000000087</v>
      </c>
      <c r="CK56" s="11">
        <f t="shared" si="28"/>
        <v>100.61570046908</v>
      </c>
      <c r="CL56" s="11">
        <f t="shared" si="29"/>
        <v>500.4057004690809</v>
      </c>
      <c r="CM56" s="5">
        <f t="shared" si="30"/>
        <v>1082.6237614910433</v>
      </c>
      <c r="CN56" s="8">
        <f t="shared" si="31"/>
        <v>-142.85391306248286</v>
      </c>
      <c r="CO56" s="10">
        <f t="shared" si="32"/>
        <v>939.76984842856041</v>
      </c>
      <c r="CP56" s="81">
        <f t="shared" si="33"/>
        <v>2246.3509254372343</v>
      </c>
      <c r="CQ56" s="16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5">
        <v>2250</v>
      </c>
      <c r="DA56" s="88">
        <v>19957.170000000002</v>
      </c>
      <c r="DB56" s="2"/>
      <c r="DC56" s="2"/>
      <c r="DD56" s="2"/>
      <c r="DE56" s="2">
        <v>8268.33</v>
      </c>
      <c r="DF56" s="80">
        <f t="shared" si="34"/>
        <v>19957.170000000002</v>
      </c>
      <c r="DG56" s="12">
        <f t="shared" si="35"/>
        <v>780.40999999999985</v>
      </c>
      <c r="DH56" s="13">
        <f t="shared" si="36"/>
        <v>76.721194688260539</v>
      </c>
      <c r="DI56" s="9">
        <f t="shared" si="37"/>
        <v>857.13119468826039</v>
      </c>
      <c r="DJ56" s="8">
        <f t="shared" si="38"/>
        <v>2485.6804645959551</v>
      </c>
      <c r="DK56" s="5">
        <f t="shared" si="39"/>
        <v>1403.0567031049118</v>
      </c>
      <c r="DL56" s="2">
        <f t="shared" si="40"/>
        <v>-174.02741245063334</v>
      </c>
      <c r="DM56" s="7">
        <f t="shared" si="11"/>
        <v>1229.0292906542784</v>
      </c>
      <c r="DN56" s="89">
        <f t="shared" si="12"/>
        <v>1225.3802160915127</v>
      </c>
      <c r="DO56" s="16">
        <v>2</v>
      </c>
      <c r="DP56" s="2" t="s">
        <v>30</v>
      </c>
      <c r="DQ56" s="6">
        <v>6</v>
      </c>
      <c r="DR56" s="2" t="s">
        <v>43</v>
      </c>
      <c r="DS56" s="2" t="s">
        <v>36</v>
      </c>
      <c r="DT56" s="3">
        <v>43982</v>
      </c>
      <c r="DU56" s="10"/>
      <c r="DV56" s="2">
        <v>20386.04</v>
      </c>
      <c r="DW56" s="2"/>
      <c r="DX56" s="2"/>
      <c r="DY56" s="2"/>
      <c r="DZ56" s="2">
        <v>8268.33</v>
      </c>
      <c r="EA56" s="11">
        <v>20386.04</v>
      </c>
      <c r="EB56" s="12">
        <f t="shared" si="41"/>
        <v>428.86999999999898</v>
      </c>
      <c r="EC56" s="13">
        <f t="shared" si="42"/>
        <v>54.329094149574409</v>
      </c>
      <c r="ED56" s="9">
        <f t="shared" si="43"/>
        <v>483.1990941495734</v>
      </c>
      <c r="EE56" s="5">
        <f t="shared" si="44"/>
        <v>1401.2773730337628</v>
      </c>
      <c r="EF56" s="2">
        <f t="shared" si="45"/>
        <v>-217.25839270700192</v>
      </c>
      <c r="EG56" s="7">
        <f t="shared" si="46"/>
        <v>1184.0189803267608</v>
      </c>
      <c r="EH56" s="89">
        <f t="shared" si="47"/>
        <v>2409.3991964182733</v>
      </c>
      <c r="EI56" s="16">
        <v>2</v>
      </c>
      <c r="EJ56" s="2" t="s">
        <v>30</v>
      </c>
      <c r="EK56" s="6">
        <v>6</v>
      </c>
      <c r="EL56" s="2" t="s">
        <v>43</v>
      </c>
      <c r="EM56" s="2" t="s">
        <v>36</v>
      </c>
      <c r="EN56" s="3">
        <v>44013</v>
      </c>
      <c r="EO56" s="10"/>
      <c r="EP56" s="2">
        <v>20719.310000000001</v>
      </c>
      <c r="EQ56" s="2"/>
      <c r="ER56" s="2"/>
      <c r="ES56" s="2"/>
      <c r="ET56" s="2">
        <v>8268.33</v>
      </c>
      <c r="EU56" s="11">
        <v>20719.310000000001</v>
      </c>
      <c r="EV56" s="12">
        <f t="shared" si="48"/>
        <v>333.27000000000044</v>
      </c>
      <c r="EW56" s="13">
        <f t="shared" si="49"/>
        <v>21.934888548090345</v>
      </c>
      <c r="EX56" s="9">
        <f t="shared" si="50"/>
        <v>355.20488854809076</v>
      </c>
      <c r="EY56" s="5">
        <f t="shared" si="51"/>
        <v>1030.0941767894633</v>
      </c>
      <c r="EZ56" s="2">
        <f t="shared" si="52"/>
        <v>-177.45444223715035</v>
      </c>
      <c r="FA56" s="7">
        <f t="shared" si="53"/>
        <v>852.63973455231292</v>
      </c>
      <c r="FB56" s="32">
        <f t="shared" si="54"/>
        <v>3262.0389309705861</v>
      </c>
      <c r="FC56" s="16">
        <v>2</v>
      </c>
      <c r="FD56" s="2" t="s">
        <v>30</v>
      </c>
      <c r="FE56" s="6">
        <v>6</v>
      </c>
      <c r="FF56" s="2" t="s">
        <v>43</v>
      </c>
      <c r="FG56" s="2" t="s">
        <v>36</v>
      </c>
      <c r="FH56" s="3">
        <v>44013</v>
      </c>
      <c r="FI56" s="10">
        <v>3262</v>
      </c>
      <c r="FJ56" s="2">
        <v>21054.799999999999</v>
      </c>
      <c r="FK56" s="2"/>
      <c r="FL56" s="2"/>
      <c r="FM56" s="2"/>
      <c r="FN56" s="2">
        <v>8268.33</v>
      </c>
      <c r="FO56" s="11">
        <v>21054.799999999999</v>
      </c>
      <c r="FP56" s="12">
        <f t="shared" si="55"/>
        <v>335.48999999999796</v>
      </c>
      <c r="FQ56" s="13">
        <f t="shared" si="56"/>
        <v>40.399249912674591</v>
      </c>
      <c r="FR56" s="14">
        <f t="shared" si="57"/>
        <v>375.88924991267254</v>
      </c>
      <c r="FS56" s="5">
        <f t="shared" si="58"/>
        <v>1146.4622122336511</v>
      </c>
      <c r="FT56" s="2">
        <f t="shared" si="59"/>
        <v>-209.77936814979293</v>
      </c>
      <c r="FU56" s="7">
        <f t="shared" si="60"/>
        <v>936.68284408385819</v>
      </c>
      <c r="FV56" s="32">
        <f t="shared" si="61"/>
        <v>936.72177505444427</v>
      </c>
      <c r="FW56" s="16">
        <v>2</v>
      </c>
      <c r="FX56" s="2" t="s">
        <v>30</v>
      </c>
      <c r="FY56" s="6">
        <v>6</v>
      </c>
      <c r="FZ56" s="2" t="s">
        <v>43</v>
      </c>
      <c r="GA56" s="2" t="s">
        <v>36</v>
      </c>
      <c r="GB56" s="3">
        <v>44081</v>
      </c>
      <c r="GC56" s="10">
        <v>1000</v>
      </c>
      <c r="GD56" s="2">
        <v>21619.4</v>
      </c>
      <c r="GE56" s="2"/>
      <c r="GF56" s="2"/>
      <c r="GG56" s="2"/>
      <c r="GH56" s="2">
        <v>8268.33</v>
      </c>
      <c r="GI56" s="11">
        <v>21619.4</v>
      </c>
      <c r="GJ56" s="12">
        <f t="shared" si="62"/>
        <v>564.60000000000218</v>
      </c>
      <c r="GK56" s="13">
        <f t="shared" si="63"/>
        <v>-29.190390986171007</v>
      </c>
      <c r="GL56" s="14">
        <f t="shared" si="64"/>
        <v>535.40960901383119</v>
      </c>
      <c r="GM56" s="5">
        <f t="shared" si="65"/>
        <v>1632.9993074921849</v>
      </c>
      <c r="GN56" s="2">
        <f t="shared" si="66"/>
        <v>-267.3525613430906</v>
      </c>
      <c r="GO56" s="7">
        <f t="shared" si="67"/>
        <v>1365.6467461490943</v>
      </c>
      <c r="GP56" s="15">
        <f t="shared" si="68"/>
        <v>1302.3685212035384</v>
      </c>
      <c r="GQ56" s="16">
        <v>2</v>
      </c>
      <c r="GR56" s="2" t="s">
        <v>30</v>
      </c>
      <c r="GS56" s="16">
        <v>5</v>
      </c>
      <c r="GT56" s="2" t="s">
        <v>43</v>
      </c>
      <c r="GU56" s="2" t="s">
        <v>36</v>
      </c>
      <c r="GV56" s="3">
        <v>44104</v>
      </c>
      <c r="GW56" s="2">
        <v>21934.37</v>
      </c>
      <c r="GX56" s="10">
        <v>1300</v>
      </c>
      <c r="GY56" s="2"/>
      <c r="GZ56" s="2"/>
      <c r="HA56" s="2"/>
      <c r="HB56" s="2">
        <v>8268.33</v>
      </c>
      <c r="HC56" s="11">
        <v>21934.37</v>
      </c>
      <c r="HD56" s="12">
        <f t="shared" si="69"/>
        <v>314.96999999999753</v>
      </c>
      <c r="HE56" s="13">
        <f t="shared" si="70"/>
        <v>117.25972110141619</v>
      </c>
      <c r="HF56" s="14">
        <f t="shared" si="71"/>
        <v>432.2297211014137</v>
      </c>
      <c r="HG56" s="5">
        <f t="shared" si="72"/>
        <v>1318.3006493593118</v>
      </c>
      <c r="HH56" s="2">
        <f t="shared" si="73"/>
        <v>-280.97933466877316</v>
      </c>
      <c r="HI56" s="7">
        <f t="shared" si="74"/>
        <v>1037.3213146905387</v>
      </c>
      <c r="HJ56" s="32">
        <f t="shared" si="75"/>
        <v>1039.6898358940771</v>
      </c>
      <c r="HK56" s="16">
        <v>2</v>
      </c>
      <c r="HL56" s="2" t="s">
        <v>30</v>
      </c>
      <c r="HM56" s="6">
        <v>5</v>
      </c>
      <c r="HN56" s="2" t="s">
        <v>43</v>
      </c>
      <c r="HO56" s="2" t="s">
        <v>36</v>
      </c>
      <c r="HP56" s="3">
        <v>44143</v>
      </c>
      <c r="HQ56" s="10">
        <v>1040</v>
      </c>
      <c r="HR56" s="2">
        <v>22537.29</v>
      </c>
      <c r="HS56" s="2"/>
      <c r="HT56" s="2"/>
      <c r="HU56" s="2"/>
      <c r="HV56" s="2">
        <v>8268.33</v>
      </c>
      <c r="HW56" s="11">
        <v>22537.29</v>
      </c>
      <c r="HX56" s="12">
        <f t="shared" si="76"/>
        <v>602.92000000000189</v>
      </c>
      <c r="HY56" s="13">
        <f t="shared" si="77"/>
        <v>-137.07818808233768</v>
      </c>
      <c r="HZ56" s="14">
        <f t="shared" si="78"/>
        <v>465.84181191766424</v>
      </c>
      <c r="IA56" s="5">
        <f t="shared" si="79"/>
        <v>1420.8175263488758</v>
      </c>
      <c r="IB56" s="2">
        <f t="shared" si="80"/>
        <v>-247.76961371370766</v>
      </c>
      <c r="IC56" s="7">
        <f t="shared" si="81"/>
        <v>1173.0479126351681</v>
      </c>
      <c r="ID56" s="32">
        <f t="shared" si="82"/>
        <v>1172.7377485292452</v>
      </c>
      <c r="IE56" s="16">
        <v>2</v>
      </c>
      <c r="IF56" s="2" t="s">
        <v>30</v>
      </c>
    </row>
    <row r="57" spans="17:240" ht="20.100000000000001" customHeight="1" x14ac:dyDescent="0.2">
      <c r="Q57" s="6">
        <v>7</v>
      </c>
      <c r="R57" s="2" t="s">
        <v>44</v>
      </c>
      <c r="S57" s="2" t="s">
        <v>66</v>
      </c>
      <c r="T57" s="3">
        <v>43830</v>
      </c>
      <c r="U57" s="35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2">
        <v>-289.173760573594</v>
      </c>
      <c r="AI57" s="16">
        <v>2</v>
      </c>
      <c r="AJ57" s="2" t="s">
        <v>30</v>
      </c>
      <c r="AK57" s="55">
        <v>7</v>
      </c>
      <c r="AL57" s="56" t="s">
        <v>44</v>
      </c>
      <c r="AM57" s="2" t="s">
        <v>66</v>
      </c>
      <c r="AN57" s="3">
        <v>43861</v>
      </c>
      <c r="AO57" s="35"/>
      <c r="AP57" s="8">
        <v>3526.94</v>
      </c>
      <c r="AQ57" s="8"/>
      <c r="AR57" s="2"/>
      <c r="AS57" s="2"/>
      <c r="AT57" s="2">
        <v>-1433.3799999999999</v>
      </c>
      <c r="AU57" s="11">
        <f t="shared" si="13"/>
        <v>3526.94</v>
      </c>
      <c r="AV57" s="59">
        <f t="shared" si="14"/>
        <v>0</v>
      </c>
      <c r="AW57" s="13">
        <f t="shared" si="15"/>
        <v>0</v>
      </c>
      <c r="AX57" s="9">
        <f t="shared" si="16"/>
        <v>0</v>
      </c>
      <c r="AY57" s="5">
        <f t="shared" si="17"/>
        <v>0</v>
      </c>
      <c r="AZ57" s="8">
        <f t="shared" si="18"/>
        <v>0</v>
      </c>
      <c r="BA57" s="7">
        <f t="shared" si="19"/>
        <v>0</v>
      </c>
      <c r="BB57" s="32">
        <f t="shared" si="20"/>
        <v>-289.173760573594</v>
      </c>
      <c r="BC57" s="16">
        <v>2</v>
      </c>
      <c r="BD57" s="2" t="s">
        <v>30</v>
      </c>
      <c r="BE57" s="68">
        <v>7</v>
      </c>
      <c r="BF57" s="2" t="s">
        <v>44</v>
      </c>
      <c r="BG57" s="2" t="s">
        <v>66</v>
      </c>
      <c r="BH57" s="3">
        <v>43890</v>
      </c>
      <c r="BI57" s="35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21"/>
        <v>0</v>
      </c>
      <c r="BQ57" s="13">
        <f t="shared" si="22"/>
        <v>0</v>
      </c>
      <c r="BR57" s="9">
        <f t="shared" si="23"/>
        <v>0</v>
      </c>
      <c r="BS57" s="5">
        <f t="shared" si="24"/>
        <v>0</v>
      </c>
      <c r="BT57" s="2">
        <f t="shared" si="25"/>
        <v>0</v>
      </c>
      <c r="BU57" s="7">
        <f t="shared" si="26"/>
        <v>0</v>
      </c>
      <c r="BV57" s="15">
        <f t="shared" si="27"/>
        <v>-289.173760573594</v>
      </c>
      <c r="BW57" s="16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5"/>
      <c r="CD57" s="2">
        <v>3526.94</v>
      </c>
      <c r="CE57" s="2"/>
      <c r="CF57" s="2"/>
      <c r="CG57" s="2"/>
      <c r="CH57" s="2">
        <v>-1433.3799999999999</v>
      </c>
      <c r="CI57" s="11">
        <f t="shared" si="28"/>
        <v>3526.94</v>
      </c>
      <c r="CJ57" s="11">
        <f t="shared" si="28"/>
        <v>0</v>
      </c>
      <c r="CK57" s="11">
        <f t="shared" si="28"/>
        <v>0</v>
      </c>
      <c r="CL57" s="11">
        <f t="shared" si="29"/>
        <v>0</v>
      </c>
      <c r="CM57" s="5">
        <f t="shared" si="30"/>
        <v>0</v>
      </c>
      <c r="CN57" s="8">
        <f t="shared" si="31"/>
        <v>0</v>
      </c>
      <c r="CO57" s="10">
        <f t="shared" si="32"/>
        <v>0</v>
      </c>
      <c r="CP57" s="81">
        <f t="shared" si="33"/>
        <v>-289.173760573594</v>
      </c>
      <c r="CQ57" s="16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5"/>
      <c r="DA57" s="88">
        <v>3533.36</v>
      </c>
      <c r="DB57" s="2"/>
      <c r="DC57" s="2"/>
      <c r="DD57" s="2"/>
      <c r="DE57" s="2">
        <v>-1433.3799999999999</v>
      </c>
      <c r="DF57" s="80">
        <f t="shared" si="34"/>
        <v>3533.36</v>
      </c>
      <c r="DG57" s="12">
        <f t="shared" si="35"/>
        <v>6.4200000000000728</v>
      </c>
      <c r="DH57" s="13">
        <f t="shared" si="36"/>
        <v>0.63114269409494794</v>
      </c>
      <c r="DI57" s="9">
        <f t="shared" si="37"/>
        <v>7.051142694095021</v>
      </c>
      <c r="DJ57" s="8">
        <f t="shared" si="38"/>
        <v>20.448313812875561</v>
      </c>
      <c r="DK57" s="5">
        <f t="shared" si="39"/>
        <v>20.448313812875561</v>
      </c>
      <c r="DL57" s="2">
        <f t="shared" si="40"/>
        <v>-2.5362960270659785</v>
      </c>
      <c r="DM57" s="7">
        <f t="shared" si="11"/>
        <v>17.912017785809581</v>
      </c>
      <c r="DN57" s="89">
        <f t="shared" si="12"/>
        <v>-271.26174278778444</v>
      </c>
      <c r="DO57" s="16">
        <v>2</v>
      </c>
      <c r="DP57" s="2" t="s">
        <v>30</v>
      </c>
      <c r="DQ57" s="6">
        <v>7</v>
      </c>
      <c r="DR57" s="2" t="s">
        <v>44</v>
      </c>
      <c r="DS57" s="2" t="s">
        <v>66</v>
      </c>
      <c r="DT57" s="3">
        <v>43982</v>
      </c>
      <c r="DU57" s="10"/>
      <c r="DV57" s="2">
        <v>3602.4300000000003</v>
      </c>
      <c r="DW57" s="2"/>
      <c r="DX57" s="2"/>
      <c r="DY57" s="2"/>
      <c r="DZ57" s="2">
        <v>-1433.3799999999999</v>
      </c>
      <c r="EA57" s="11">
        <v>3602.4300000000003</v>
      </c>
      <c r="EB57" s="12">
        <f t="shared" si="41"/>
        <v>69.070000000000164</v>
      </c>
      <c r="EC57" s="13">
        <f t="shared" si="42"/>
        <v>8.7497622424303927</v>
      </c>
      <c r="ED57" s="9">
        <f t="shared" si="43"/>
        <v>77.819762242430556</v>
      </c>
      <c r="EE57" s="5">
        <f t="shared" si="44"/>
        <v>225.6773105030486</v>
      </c>
      <c r="EF57" s="2">
        <f t="shared" si="45"/>
        <v>-34.989710598252834</v>
      </c>
      <c r="EG57" s="7">
        <f t="shared" si="46"/>
        <v>190.68759990479577</v>
      </c>
      <c r="EH57" s="89">
        <f t="shared" si="47"/>
        <v>-80.574142882988667</v>
      </c>
      <c r="EI57" s="16">
        <v>2</v>
      </c>
      <c r="EJ57" s="2" t="s">
        <v>30</v>
      </c>
      <c r="EK57" s="6">
        <v>7</v>
      </c>
      <c r="EL57" s="2" t="s">
        <v>44</v>
      </c>
      <c r="EM57" s="2" t="s">
        <v>66</v>
      </c>
      <c r="EN57" s="3">
        <v>44013</v>
      </c>
      <c r="EO57" s="10"/>
      <c r="EP57" s="2">
        <v>3687.63</v>
      </c>
      <c r="EQ57" s="2"/>
      <c r="ER57" s="2"/>
      <c r="ES57" s="2"/>
      <c r="ET57" s="2">
        <v>-1433.3799999999999</v>
      </c>
      <c r="EU57" s="11">
        <v>3687.63</v>
      </c>
      <c r="EV57" s="12">
        <f t="shared" si="48"/>
        <v>85.199999999999818</v>
      </c>
      <c r="EW57" s="13">
        <f t="shared" si="49"/>
        <v>5.6076229612545117</v>
      </c>
      <c r="EX57" s="9">
        <f t="shared" si="50"/>
        <v>90.807622961254324</v>
      </c>
      <c r="EY57" s="5">
        <f t="shared" si="51"/>
        <v>263.34210658763755</v>
      </c>
      <c r="EZ57" s="2">
        <f t="shared" si="52"/>
        <v>-45.36597497105997</v>
      </c>
      <c r="FA57" s="7">
        <f t="shared" si="53"/>
        <v>217.97613161657756</v>
      </c>
      <c r="FB57" s="32">
        <f t="shared" si="54"/>
        <v>137.40198873358889</v>
      </c>
      <c r="FC57" s="16">
        <v>2</v>
      </c>
      <c r="FD57" s="2" t="s">
        <v>30</v>
      </c>
      <c r="FE57" s="6">
        <v>7</v>
      </c>
      <c r="FF57" s="2" t="s">
        <v>44</v>
      </c>
      <c r="FG57" s="2" t="s">
        <v>66</v>
      </c>
      <c r="FH57" s="3">
        <v>44013</v>
      </c>
      <c r="FI57" s="10">
        <v>1000</v>
      </c>
      <c r="FJ57" s="2">
        <v>3764.1800000000003</v>
      </c>
      <c r="FK57" s="2"/>
      <c r="FL57" s="2"/>
      <c r="FM57" s="2"/>
      <c r="FN57" s="2">
        <v>-1433.3799999999999</v>
      </c>
      <c r="FO57" s="11">
        <v>3764.1800000000003</v>
      </c>
      <c r="FP57" s="12">
        <f t="shared" si="55"/>
        <v>76.550000000000182</v>
      </c>
      <c r="FQ57" s="13">
        <f t="shared" si="56"/>
        <v>9.2180469784949359</v>
      </c>
      <c r="FR57" s="14">
        <f t="shared" si="57"/>
        <v>85.768046978495121</v>
      </c>
      <c r="FS57" s="5">
        <f t="shared" si="58"/>
        <v>261.59254328441011</v>
      </c>
      <c r="FT57" s="2">
        <f t="shared" si="59"/>
        <v>-47.866137982851313</v>
      </c>
      <c r="FU57" s="7">
        <f t="shared" si="60"/>
        <v>213.7264053015588</v>
      </c>
      <c r="FV57" s="32">
        <f t="shared" si="61"/>
        <v>-648.87160596485228</v>
      </c>
      <c r="FW57" s="16">
        <v>2</v>
      </c>
      <c r="FX57" s="2" t="s">
        <v>30</v>
      </c>
      <c r="FY57" s="6">
        <v>7</v>
      </c>
      <c r="FZ57" s="2" t="s">
        <v>44</v>
      </c>
      <c r="GA57" s="2" t="s">
        <v>66</v>
      </c>
      <c r="GB57" s="3">
        <v>44081</v>
      </c>
      <c r="GC57" s="10"/>
      <c r="GD57" s="2">
        <v>3902.89</v>
      </c>
      <c r="GE57" s="2"/>
      <c r="GF57" s="2"/>
      <c r="GG57" s="2"/>
      <c r="GH57" s="2">
        <v>-1433.3799999999999</v>
      </c>
      <c r="GI57" s="11">
        <v>3902.89</v>
      </c>
      <c r="GJ57" s="12">
        <f t="shared" si="62"/>
        <v>138.70999999999958</v>
      </c>
      <c r="GK57" s="13">
        <f t="shared" si="63"/>
        <v>-7.1714472789439476</v>
      </c>
      <c r="GL57" s="14">
        <f t="shared" si="64"/>
        <v>131.53855272105562</v>
      </c>
      <c r="GM57" s="5">
        <f t="shared" si="65"/>
        <v>401.19258579921961</v>
      </c>
      <c r="GN57" s="2">
        <f t="shared" si="66"/>
        <v>-65.682737839000779</v>
      </c>
      <c r="GO57" s="7">
        <f t="shared" si="67"/>
        <v>335.50984796021885</v>
      </c>
      <c r="GP57" s="15">
        <f t="shared" si="68"/>
        <v>-313.36175800463343</v>
      </c>
      <c r="GQ57" s="16">
        <v>2</v>
      </c>
      <c r="GR57" s="2" t="s">
        <v>30</v>
      </c>
      <c r="GS57" s="16">
        <v>6</v>
      </c>
      <c r="GT57" s="2" t="s">
        <v>44</v>
      </c>
      <c r="GU57" s="2" t="s">
        <v>66</v>
      </c>
      <c r="GV57" s="3">
        <v>44104</v>
      </c>
      <c r="GW57" s="2">
        <v>3933.4</v>
      </c>
      <c r="GX57" s="10"/>
      <c r="GY57" s="2"/>
      <c r="GZ57" s="2"/>
      <c r="HA57" s="2"/>
      <c r="HB57" s="2">
        <v>-1433.3799999999999</v>
      </c>
      <c r="HC57" s="11">
        <v>3933.4</v>
      </c>
      <c r="HD57" s="12">
        <f t="shared" si="69"/>
        <v>30.510000000000218</v>
      </c>
      <c r="HE57" s="13">
        <f t="shared" si="70"/>
        <v>11.358523322234694</v>
      </c>
      <c r="HF57" s="14">
        <f t="shared" si="71"/>
        <v>41.868523322234914</v>
      </c>
      <c r="HG57" s="5">
        <f t="shared" si="72"/>
        <v>127.69899613281648</v>
      </c>
      <c r="HH57" s="2">
        <f t="shared" si="73"/>
        <v>-27.217447695794515</v>
      </c>
      <c r="HI57" s="7">
        <f t="shared" si="74"/>
        <v>100.48154843702196</v>
      </c>
      <c r="HJ57" s="32">
        <f t="shared" si="75"/>
        <v>-212.88020956761147</v>
      </c>
      <c r="HK57" s="16">
        <v>2</v>
      </c>
      <c r="HL57" s="2" t="s">
        <v>30</v>
      </c>
      <c r="HM57" s="6">
        <v>6</v>
      </c>
      <c r="HN57" s="2" t="s">
        <v>44</v>
      </c>
      <c r="HO57" s="2" t="s">
        <v>66</v>
      </c>
      <c r="HP57" s="3">
        <v>44143</v>
      </c>
      <c r="HQ57" s="10"/>
      <c r="HR57" s="2">
        <v>3975.77</v>
      </c>
      <c r="HS57" s="2"/>
      <c r="HT57" s="2"/>
      <c r="HU57" s="2"/>
      <c r="HV57" s="2">
        <v>-1433.3799999999999</v>
      </c>
      <c r="HW57" s="11">
        <v>3975.77</v>
      </c>
      <c r="HX57" s="12">
        <f t="shared" si="76"/>
        <v>42.369999999999891</v>
      </c>
      <c r="HY57" s="13">
        <f t="shared" si="77"/>
        <v>-9.6331235139796565</v>
      </c>
      <c r="HZ57" s="14">
        <f t="shared" si="78"/>
        <v>32.736876486020236</v>
      </c>
      <c r="IA57" s="5">
        <f t="shared" si="79"/>
        <v>99.847473282361719</v>
      </c>
      <c r="IB57" s="2">
        <f t="shared" si="80"/>
        <v>-17.411926181002013</v>
      </c>
      <c r="IC57" s="7">
        <f t="shared" si="81"/>
        <v>82.435547101359703</v>
      </c>
      <c r="ID57" s="32">
        <f t="shared" si="82"/>
        <v>-130.44466246625177</v>
      </c>
      <c r="IE57" s="16">
        <v>2</v>
      </c>
      <c r="IF57" s="2" t="s">
        <v>30</v>
      </c>
    </row>
    <row r="58" spans="17:240" ht="20.100000000000001" customHeight="1" x14ac:dyDescent="0.2">
      <c r="Q58" s="6">
        <v>8</v>
      </c>
      <c r="R58" s="2" t="s">
        <v>45</v>
      </c>
      <c r="S58" s="2" t="s">
        <v>11</v>
      </c>
      <c r="T58" s="3">
        <v>43830</v>
      </c>
      <c r="U58" s="35"/>
      <c r="V58" s="2">
        <v>3284.8</v>
      </c>
      <c r="W58" s="2"/>
      <c r="X58" s="2"/>
      <c r="Y58" s="2"/>
      <c r="Z58" s="2"/>
      <c r="AA58" s="11">
        <v>3284.8</v>
      </c>
      <c r="AB58" s="12">
        <v>19.260000000000218</v>
      </c>
      <c r="AC58" s="13">
        <v>2.3112000000000279</v>
      </c>
      <c r="AD58" s="9">
        <v>21.571200000000246</v>
      </c>
      <c r="AE58" s="5">
        <v>62.556480000000711</v>
      </c>
      <c r="AF58" s="2">
        <v>-6.3633737074024772</v>
      </c>
      <c r="AG58" s="7">
        <v>56.19310629259823</v>
      </c>
      <c r="AH58" s="32">
        <v>-84.146738778760749</v>
      </c>
      <c r="AI58" s="16">
        <v>1</v>
      </c>
      <c r="AJ58" s="2" t="s">
        <v>30</v>
      </c>
      <c r="AK58" s="55">
        <v>8</v>
      </c>
      <c r="AL58" s="56" t="s">
        <v>45</v>
      </c>
      <c r="AM58" s="2" t="s">
        <v>11</v>
      </c>
      <c r="AN58" s="3">
        <v>43861</v>
      </c>
      <c r="AO58" s="35"/>
      <c r="AP58" s="8">
        <v>3310.9500000000003</v>
      </c>
      <c r="AQ58" s="8"/>
      <c r="AR58" s="2"/>
      <c r="AS58" s="2"/>
      <c r="AT58" s="2"/>
      <c r="AU58" s="11">
        <f t="shared" si="13"/>
        <v>3310.9500000000003</v>
      </c>
      <c r="AV58" s="59">
        <f t="shared" si="14"/>
        <v>26.150000000000091</v>
      </c>
      <c r="AW58" s="13">
        <f t="shared" si="15"/>
        <v>3.1380000000000123</v>
      </c>
      <c r="AX58" s="9">
        <f t="shared" si="16"/>
        <v>29.288000000000103</v>
      </c>
      <c r="AY58" s="5">
        <f t="shared" si="17"/>
        <v>84.935200000000293</v>
      </c>
      <c r="AZ58" s="8">
        <f t="shared" si="18"/>
        <v>-9.0636400427832822</v>
      </c>
      <c r="BA58" s="7">
        <f t="shared" si="19"/>
        <v>75.871559957217016</v>
      </c>
      <c r="BB58" s="32">
        <f t="shared" si="20"/>
        <v>-8.275178821543733</v>
      </c>
      <c r="BC58" s="16">
        <v>1</v>
      </c>
      <c r="BD58" s="2" t="s">
        <v>30</v>
      </c>
      <c r="BE58" s="68">
        <v>8</v>
      </c>
      <c r="BF58" s="2" t="s">
        <v>45</v>
      </c>
      <c r="BG58" s="2" t="s">
        <v>11</v>
      </c>
      <c r="BH58" s="3">
        <v>43890</v>
      </c>
      <c r="BI58" s="35"/>
      <c r="BJ58" s="2">
        <v>3311.88</v>
      </c>
      <c r="BK58" s="2"/>
      <c r="BL58" s="2"/>
      <c r="BM58" s="2"/>
      <c r="BN58" s="2"/>
      <c r="BO58" s="11">
        <v>3311.88</v>
      </c>
      <c r="BP58" s="12">
        <f t="shared" si="21"/>
        <v>0.92999999999983629</v>
      </c>
      <c r="BQ58" s="13">
        <f t="shared" si="22"/>
        <v>0.23405438214119345</v>
      </c>
      <c r="BR58" s="9">
        <f t="shared" si="23"/>
        <v>1.1640543821410296</v>
      </c>
      <c r="BS58" s="5">
        <f t="shared" si="24"/>
        <v>3.3757577082089858</v>
      </c>
      <c r="BT58" s="2">
        <f t="shared" si="25"/>
        <v>-0.33230981052073671</v>
      </c>
      <c r="BU58" s="7">
        <f t="shared" si="26"/>
        <v>3.0434478976882491</v>
      </c>
      <c r="BV58" s="15">
        <f t="shared" si="27"/>
        <v>-5.2317309238554834</v>
      </c>
      <c r="BW58" s="16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5"/>
      <c r="CD58" s="2">
        <v>3311.88</v>
      </c>
      <c r="CE58" s="2"/>
      <c r="CF58" s="2"/>
      <c r="CG58" s="2"/>
      <c r="CH58" s="2"/>
      <c r="CI58" s="11">
        <f t="shared" si="28"/>
        <v>3311.88</v>
      </c>
      <c r="CJ58" s="11">
        <f t="shared" si="28"/>
        <v>0.92999999999983629</v>
      </c>
      <c r="CK58" s="11">
        <f t="shared" si="28"/>
        <v>0.23405438214119345</v>
      </c>
      <c r="CL58" s="11">
        <f t="shared" si="29"/>
        <v>1.1640543821410296</v>
      </c>
      <c r="CM58" s="5">
        <f t="shared" si="30"/>
        <v>2.5184224172352754</v>
      </c>
      <c r="CN58" s="8">
        <f t="shared" si="31"/>
        <v>-0.33230981052073677</v>
      </c>
      <c r="CO58" s="10">
        <f t="shared" si="32"/>
        <v>2.1861126067145387</v>
      </c>
      <c r="CP58" s="81">
        <f t="shared" si="33"/>
        <v>-3.0456183171409448</v>
      </c>
      <c r="CQ58" s="16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5"/>
      <c r="DA58" s="88">
        <v>3404.39</v>
      </c>
      <c r="DB58" s="2"/>
      <c r="DC58" s="2"/>
      <c r="DD58" s="2"/>
      <c r="DE58" s="2"/>
      <c r="DF58" s="80">
        <f t="shared" si="34"/>
        <v>3404.39</v>
      </c>
      <c r="DG58" s="12">
        <f t="shared" si="35"/>
        <v>92.509999999999764</v>
      </c>
      <c r="DH58" s="13">
        <f t="shared" si="36"/>
        <v>9.0945499424801906</v>
      </c>
      <c r="DI58" s="9">
        <f t="shared" si="37"/>
        <v>101.60454994247995</v>
      </c>
      <c r="DJ58" s="8">
        <f t="shared" si="38"/>
        <v>294.65319483319183</v>
      </c>
      <c r="DK58" s="5">
        <f t="shared" si="39"/>
        <v>292.13477241595655</v>
      </c>
      <c r="DL58" s="2">
        <f t="shared" si="40"/>
        <v>-36.234785392420534</v>
      </c>
      <c r="DM58" s="7">
        <f t="shared" si="11"/>
        <v>255.89998702353603</v>
      </c>
      <c r="DN58" s="89">
        <f t="shared" si="12"/>
        <v>252.85436870639509</v>
      </c>
      <c r="DO58" s="16">
        <v>1</v>
      </c>
      <c r="DP58" s="2" t="s">
        <v>30</v>
      </c>
      <c r="DQ58" s="6">
        <v>8</v>
      </c>
      <c r="DR58" s="2" t="s">
        <v>45</v>
      </c>
      <c r="DS58" s="2" t="s">
        <v>11</v>
      </c>
      <c r="DT58" s="3">
        <v>43982</v>
      </c>
      <c r="DU58" s="10">
        <v>300</v>
      </c>
      <c r="DV58" s="2">
        <v>3512.36</v>
      </c>
      <c r="DW58" s="2"/>
      <c r="DX58" s="2"/>
      <c r="DY58" s="2"/>
      <c r="DZ58" s="2"/>
      <c r="EA58" s="11">
        <v>3512.36</v>
      </c>
      <c r="EB58" s="12">
        <f t="shared" si="41"/>
        <v>107.97000000000025</v>
      </c>
      <c r="EC58" s="13">
        <f t="shared" si="42"/>
        <v>13.677599961129426</v>
      </c>
      <c r="ED58" s="9">
        <f t="shared" si="43"/>
        <v>121.64759996112969</v>
      </c>
      <c r="EE58" s="5">
        <f t="shared" si="44"/>
        <v>352.77803988727607</v>
      </c>
      <c r="EF58" s="2">
        <f t="shared" si="45"/>
        <v>-54.695802132522928</v>
      </c>
      <c r="EG58" s="7">
        <f t="shared" si="46"/>
        <v>298.08223775475312</v>
      </c>
      <c r="EH58" s="89">
        <f t="shared" si="47"/>
        <v>250.93660646114822</v>
      </c>
      <c r="EI58" s="16">
        <v>1</v>
      </c>
      <c r="EJ58" s="2" t="s">
        <v>30</v>
      </c>
      <c r="EK58" s="6">
        <v>8</v>
      </c>
      <c r="EL58" s="2" t="s">
        <v>45</v>
      </c>
      <c r="EM58" s="2" t="s">
        <v>11</v>
      </c>
      <c r="EN58" s="3">
        <v>44013</v>
      </c>
      <c r="EO58" s="10"/>
      <c r="EP58" s="2">
        <v>3685.04</v>
      </c>
      <c r="EQ58" s="2"/>
      <c r="ER58" s="2"/>
      <c r="ES58" s="2"/>
      <c r="ET58" s="2"/>
      <c r="EU58" s="11">
        <v>3685.04</v>
      </c>
      <c r="EV58" s="12">
        <f t="shared" si="48"/>
        <v>172.67999999999984</v>
      </c>
      <c r="EW58" s="13">
        <f t="shared" si="49"/>
        <v>11.365309072176411</v>
      </c>
      <c r="EX58" s="9">
        <f t="shared" si="50"/>
        <v>184.04530907217625</v>
      </c>
      <c r="EY58" s="5">
        <f t="shared" si="51"/>
        <v>533.73139630931109</v>
      </c>
      <c r="EZ58" s="2">
        <f t="shared" si="52"/>
        <v>-91.945968990641376</v>
      </c>
      <c r="FA58" s="7">
        <f t="shared" si="53"/>
        <v>441.78542731866969</v>
      </c>
      <c r="FB58" s="32">
        <f t="shared" si="54"/>
        <v>692.72203377981793</v>
      </c>
      <c r="FC58" s="16">
        <v>1</v>
      </c>
      <c r="FD58" s="2" t="s">
        <v>30</v>
      </c>
      <c r="FE58" s="6">
        <v>8</v>
      </c>
      <c r="FF58" s="2" t="s">
        <v>45</v>
      </c>
      <c r="FG58" s="2" t="s">
        <v>11</v>
      </c>
      <c r="FH58" s="3">
        <v>44013</v>
      </c>
      <c r="FI58" s="10">
        <v>700</v>
      </c>
      <c r="FJ58" s="2">
        <v>3809.41</v>
      </c>
      <c r="FK58" s="2"/>
      <c r="FL58" s="2"/>
      <c r="FM58" s="2"/>
      <c r="FN58" s="2"/>
      <c r="FO58" s="11">
        <v>3809.41</v>
      </c>
      <c r="FP58" s="12">
        <f t="shared" si="55"/>
        <v>124.36999999999989</v>
      </c>
      <c r="FQ58" s="13">
        <f t="shared" si="56"/>
        <v>14.976466397327387</v>
      </c>
      <c r="FR58" s="14">
        <f t="shared" si="57"/>
        <v>139.34646639732728</v>
      </c>
      <c r="FS58" s="5">
        <f t="shared" si="58"/>
        <v>425.00672251184818</v>
      </c>
      <c r="FT58" s="2">
        <f t="shared" si="59"/>
        <v>-77.767623526155433</v>
      </c>
      <c r="FU58" s="7">
        <f t="shared" si="60"/>
        <v>347.23909898569275</v>
      </c>
      <c r="FV58" s="32">
        <f t="shared" si="61"/>
        <v>339.96113276551068</v>
      </c>
      <c r="FW58" s="16">
        <v>1</v>
      </c>
      <c r="FX58" s="2" t="s">
        <v>30</v>
      </c>
      <c r="FY58" s="6">
        <v>8</v>
      </c>
      <c r="FZ58" s="2" t="s">
        <v>45</v>
      </c>
      <c r="GA58" s="2" t="s">
        <v>11</v>
      </c>
      <c r="GB58" s="3">
        <v>44081</v>
      </c>
      <c r="GC58" s="10">
        <v>340</v>
      </c>
      <c r="GD58" s="2">
        <v>3985.52</v>
      </c>
      <c r="GE58" s="2"/>
      <c r="GF58" s="2"/>
      <c r="GG58" s="2"/>
      <c r="GH58" s="2"/>
      <c r="GI58" s="11">
        <v>3985.52</v>
      </c>
      <c r="GJ58" s="12">
        <f t="shared" si="62"/>
        <v>176.11000000000013</v>
      </c>
      <c r="GK58" s="13">
        <f t="shared" si="63"/>
        <v>-9.1050651019740698</v>
      </c>
      <c r="GL58" s="14">
        <f t="shared" si="64"/>
        <v>167.00493489802605</v>
      </c>
      <c r="GM58" s="5">
        <f t="shared" si="65"/>
        <v>509.36505143897944</v>
      </c>
      <c r="GN58" s="2">
        <f t="shared" si="66"/>
        <v>-83.392595781316942</v>
      </c>
      <c r="GO58" s="7">
        <f t="shared" si="67"/>
        <v>425.97245565766252</v>
      </c>
      <c r="GP58" s="15">
        <f t="shared" si="68"/>
        <v>425.93358842317321</v>
      </c>
      <c r="GQ58" s="16">
        <v>1</v>
      </c>
      <c r="GR58" s="2" t="s">
        <v>30</v>
      </c>
      <c r="GS58" s="16">
        <v>7</v>
      </c>
      <c r="GT58" s="2" t="s">
        <v>45</v>
      </c>
      <c r="GU58" s="2" t="s">
        <v>11</v>
      </c>
      <c r="GV58" s="3">
        <v>44104</v>
      </c>
      <c r="GW58" s="2">
        <v>4077.1600000000003</v>
      </c>
      <c r="GX58" s="10">
        <v>426</v>
      </c>
      <c r="GY58" s="2"/>
      <c r="GZ58" s="2"/>
      <c r="HA58" s="2"/>
      <c r="HB58" s="2"/>
      <c r="HC58" s="11">
        <v>4077.1600000000003</v>
      </c>
      <c r="HD58" s="12">
        <f t="shared" si="69"/>
        <v>91.640000000000327</v>
      </c>
      <c r="HE58" s="13">
        <f t="shared" si="70"/>
        <v>34.116521705984383</v>
      </c>
      <c r="HF58" s="14">
        <f t="shared" si="71"/>
        <v>125.75652170598471</v>
      </c>
      <c r="HG58" s="5">
        <f t="shared" si="72"/>
        <v>383.55739120325336</v>
      </c>
      <c r="HH58" s="2">
        <f t="shared" si="73"/>
        <v>-81.750472200675205</v>
      </c>
      <c r="HI58" s="7">
        <f t="shared" si="74"/>
        <v>301.80691900257818</v>
      </c>
      <c r="HJ58" s="32">
        <f t="shared" si="75"/>
        <v>301.74050742575139</v>
      </c>
      <c r="HK58" s="16">
        <v>1</v>
      </c>
      <c r="HL58" s="2" t="s">
        <v>30</v>
      </c>
      <c r="HM58" s="6">
        <v>7</v>
      </c>
      <c r="HN58" s="2" t="s">
        <v>45</v>
      </c>
      <c r="HO58" s="2" t="s">
        <v>11</v>
      </c>
      <c r="HP58" s="3">
        <v>44143</v>
      </c>
      <c r="HQ58" s="10">
        <v>302.74</v>
      </c>
      <c r="HR58" s="2">
        <v>4211.5600000000004</v>
      </c>
      <c r="HS58" s="2"/>
      <c r="HT58" s="2"/>
      <c r="HU58" s="2"/>
      <c r="HV58" s="2"/>
      <c r="HW58" s="11">
        <v>4211.5600000000004</v>
      </c>
      <c r="HX58" s="12">
        <f t="shared" si="76"/>
        <v>134.40000000000009</v>
      </c>
      <c r="HY58" s="13">
        <f t="shared" si="77"/>
        <v>-30.55680434927708</v>
      </c>
      <c r="HZ58" s="14">
        <f t="shared" si="78"/>
        <v>103.843195650723</v>
      </c>
      <c r="IA58" s="5">
        <f t="shared" si="79"/>
        <v>316.72174673470516</v>
      </c>
      <c r="IB58" s="2">
        <f t="shared" si="80"/>
        <v>-55.231599686728295</v>
      </c>
      <c r="IC58" s="7">
        <f t="shared" si="81"/>
        <v>261.49014704797685</v>
      </c>
      <c r="ID58" s="32">
        <f t="shared" si="82"/>
        <v>260.49065447372823</v>
      </c>
      <c r="IE58" s="16">
        <v>1</v>
      </c>
      <c r="IF58" s="2" t="s">
        <v>30</v>
      </c>
    </row>
    <row r="59" spans="17:240" ht="20.100000000000001" customHeight="1" x14ac:dyDescent="0.2">
      <c r="Q59" s="6">
        <v>9</v>
      </c>
      <c r="R59" s="2" t="s">
        <v>46</v>
      </c>
      <c r="S59" s="2" t="s">
        <v>5</v>
      </c>
      <c r="T59" s="3">
        <v>43830</v>
      </c>
      <c r="U59" s="35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-4.4272693499061688</v>
      </c>
      <c r="AG59" s="7">
        <v>39.095930650094125</v>
      </c>
      <c r="AH59" s="32">
        <v>-42.689237877088793</v>
      </c>
      <c r="AI59" s="16">
        <v>1</v>
      </c>
      <c r="AJ59" s="2" t="s">
        <v>30</v>
      </c>
      <c r="AK59" s="55">
        <v>9</v>
      </c>
      <c r="AL59" s="56" t="s">
        <v>46</v>
      </c>
      <c r="AM59" s="2" t="s">
        <v>5</v>
      </c>
      <c r="AN59" s="3">
        <v>43861</v>
      </c>
      <c r="AO59" s="35"/>
      <c r="AP59" s="8">
        <v>3370.1</v>
      </c>
      <c r="AQ59" s="8"/>
      <c r="AR59" s="2"/>
      <c r="AS59" s="2"/>
      <c r="AT59" s="2"/>
      <c r="AU59" s="11">
        <f t="shared" si="13"/>
        <v>3370.1</v>
      </c>
      <c r="AV59" s="59">
        <f t="shared" si="14"/>
        <v>3.3899999999998727</v>
      </c>
      <c r="AW59" s="13">
        <f t="shared" si="15"/>
        <v>0.4067999999999849</v>
      </c>
      <c r="AX59" s="9">
        <f t="shared" si="16"/>
        <v>3.7967999999998576</v>
      </c>
      <c r="AY59" s="5">
        <f t="shared" si="17"/>
        <v>11.010719999999587</v>
      </c>
      <c r="AZ59" s="8">
        <f t="shared" si="18"/>
        <v>-1.1749804873817999</v>
      </c>
      <c r="BA59" s="7">
        <f t="shared" si="19"/>
        <v>9.8357395126177867</v>
      </c>
      <c r="BB59" s="32">
        <f t="shared" si="20"/>
        <v>-32.853498364471008</v>
      </c>
      <c r="BC59" s="16">
        <v>1</v>
      </c>
      <c r="BD59" s="2" t="s">
        <v>30</v>
      </c>
      <c r="BE59" s="68">
        <v>9</v>
      </c>
      <c r="BF59" s="2" t="s">
        <v>46</v>
      </c>
      <c r="BG59" s="2" t="s">
        <v>5</v>
      </c>
      <c r="BH59" s="3">
        <v>43890</v>
      </c>
      <c r="BI59" s="35"/>
      <c r="BJ59" s="2">
        <v>3390.1</v>
      </c>
      <c r="BK59" s="2"/>
      <c r="BL59" s="2"/>
      <c r="BM59" s="2"/>
      <c r="BN59" s="2"/>
      <c r="BO59" s="11">
        <v>3390.1</v>
      </c>
      <c r="BP59" s="12">
        <f t="shared" si="21"/>
        <v>20</v>
      </c>
      <c r="BQ59" s="13">
        <f t="shared" si="22"/>
        <v>5.033427572929777</v>
      </c>
      <c r="BR59" s="9">
        <f t="shared" si="23"/>
        <v>25.033427572929778</v>
      </c>
      <c r="BS59" s="5">
        <f t="shared" si="24"/>
        <v>72.596939961496361</v>
      </c>
      <c r="BT59" s="2">
        <f t="shared" si="25"/>
        <v>-7.1464475380816195</v>
      </c>
      <c r="BU59" s="7">
        <f t="shared" si="26"/>
        <v>65.450492423414744</v>
      </c>
      <c r="BV59" s="15">
        <f t="shared" si="27"/>
        <v>32.596994058943736</v>
      </c>
      <c r="BW59" s="16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5"/>
      <c r="CD59" s="2">
        <v>3390.1</v>
      </c>
      <c r="CE59" s="2"/>
      <c r="CF59" s="2"/>
      <c r="CG59" s="2"/>
      <c r="CH59" s="2"/>
      <c r="CI59" s="11">
        <f t="shared" si="28"/>
        <v>3390.1</v>
      </c>
      <c r="CJ59" s="11">
        <f t="shared" si="28"/>
        <v>20</v>
      </c>
      <c r="CK59" s="11">
        <f t="shared" si="28"/>
        <v>5.033427572929777</v>
      </c>
      <c r="CL59" s="11">
        <f t="shared" si="29"/>
        <v>25.033427572929778</v>
      </c>
      <c r="CM59" s="5">
        <f t="shared" si="30"/>
        <v>54.159621876036965</v>
      </c>
      <c r="CN59" s="8">
        <f t="shared" si="31"/>
        <v>-7.1464475380816195</v>
      </c>
      <c r="CO59" s="10">
        <f t="shared" si="32"/>
        <v>47.013174337955348</v>
      </c>
      <c r="CP59" s="81">
        <f t="shared" si="33"/>
        <v>79.610168396899084</v>
      </c>
      <c r="CQ59" s="16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5">
        <v>100</v>
      </c>
      <c r="DA59" s="88">
        <v>3446.02</v>
      </c>
      <c r="DB59" s="2"/>
      <c r="DC59" s="2"/>
      <c r="DD59" s="2"/>
      <c r="DE59" s="2"/>
      <c r="DF59" s="80">
        <f t="shared" si="34"/>
        <v>3446.02</v>
      </c>
      <c r="DG59" s="12">
        <f t="shared" si="35"/>
        <v>55.920000000000073</v>
      </c>
      <c r="DH59" s="13">
        <f t="shared" si="36"/>
        <v>5.4974298214624824</v>
      </c>
      <c r="DI59" s="9">
        <f t="shared" si="37"/>
        <v>61.417429821462555</v>
      </c>
      <c r="DJ59" s="8">
        <f t="shared" si="38"/>
        <v>178.1105464822414</v>
      </c>
      <c r="DK59" s="5">
        <f t="shared" si="39"/>
        <v>123.95092460620444</v>
      </c>
      <c r="DL59" s="2">
        <f t="shared" si="40"/>
        <v>-15.374188820983354</v>
      </c>
      <c r="DM59" s="7">
        <f t="shared" si="11"/>
        <v>108.57673578522109</v>
      </c>
      <c r="DN59" s="89">
        <f t="shared" si="12"/>
        <v>88.186904182120173</v>
      </c>
      <c r="DO59" s="16">
        <v>1</v>
      </c>
      <c r="DP59" s="2" t="s">
        <v>30</v>
      </c>
      <c r="DQ59" s="6">
        <v>9</v>
      </c>
      <c r="DR59" s="2" t="s">
        <v>46</v>
      </c>
      <c r="DS59" s="2" t="s">
        <v>5</v>
      </c>
      <c r="DT59" s="3">
        <v>43982</v>
      </c>
      <c r="DU59" s="10">
        <v>100</v>
      </c>
      <c r="DV59" s="2">
        <v>3604.2200000000003</v>
      </c>
      <c r="DW59" s="2"/>
      <c r="DX59" s="2"/>
      <c r="DY59" s="2"/>
      <c r="DZ59" s="2"/>
      <c r="EA59" s="11">
        <v>3604.2200000000003</v>
      </c>
      <c r="EB59" s="12">
        <f t="shared" si="41"/>
        <v>158.20000000000027</v>
      </c>
      <c r="EC59" s="13">
        <f t="shared" si="42"/>
        <v>20.040717920261866</v>
      </c>
      <c r="ED59" s="9">
        <f t="shared" si="43"/>
        <v>178.24071792026214</v>
      </c>
      <c r="EE59" s="5">
        <f t="shared" si="44"/>
        <v>516.89808196876015</v>
      </c>
      <c r="EF59" s="2">
        <f t="shared" si="45"/>
        <v>-80.141482794897854</v>
      </c>
      <c r="EG59" s="7">
        <f t="shared" si="46"/>
        <v>436.7565991738623</v>
      </c>
      <c r="EH59" s="89">
        <f t="shared" si="47"/>
        <v>424.94350335598244</v>
      </c>
      <c r="EI59" s="16">
        <v>1</v>
      </c>
      <c r="EJ59" s="2" t="s">
        <v>30</v>
      </c>
      <c r="EK59" s="6">
        <v>9</v>
      </c>
      <c r="EL59" s="2" t="s">
        <v>46</v>
      </c>
      <c r="EM59" s="2" t="s">
        <v>5</v>
      </c>
      <c r="EN59" s="3">
        <v>44013</v>
      </c>
      <c r="EO59" s="10">
        <v>500</v>
      </c>
      <c r="EP59" s="2">
        <v>3791.03</v>
      </c>
      <c r="EQ59" s="2"/>
      <c r="ER59" s="2"/>
      <c r="ES59" s="2"/>
      <c r="ET59" s="2"/>
      <c r="EU59" s="11">
        <v>3791.03</v>
      </c>
      <c r="EV59" s="12">
        <f t="shared" si="48"/>
        <v>186.80999999999995</v>
      </c>
      <c r="EW59" s="13">
        <f t="shared" si="49"/>
        <v>12.295305697088699</v>
      </c>
      <c r="EX59" s="9">
        <f t="shared" si="50"/>
        <v>199.10530569708865</v>
      </c>
      <c r="EY59" s="5">
        <f t="shared" si="51"/>
        <v>577.40538652155703</v>
      </c>
      <c r="EZ59" s="2">
        <f t="shared" si="52"/>
        <v>-99.469692304503852</v>
      </c>
      <c r="FA59" s="7">
        <f t="shared" si="53"/>
        <v>477.9356942170532</v>
      </c>
      <c r="FB59" s="32">
        <f t="shared" si="54"/>
        <v>402.87919757303564</v>
      </c>
      <c r="FC59" s="16">
        <v>1</v>
      </c>
      <c r="FD59" s="2" t="s">
        <v>30</v>
      </c>
      <c r="FE59" s="6">
        <v>9</v>
      </c>
      <c r="FF59" s="2" t="s">
        <v>46</v>
      </c>
      <c r="FG59" s="2" t="s">
        <v>5</v>
      </c>
      <c r="FH59" s="3">
        <v>44013</v>
      </c>
      <c r="FI59" s="10">
        <v>500</v>
      </c>
      <c r="FJ59" s="2">
        <v>4007.29</v>
      </c>
      <c r="FK59" s="2"/>
      <c r="FL59" s="2"/>
      <c r="FM59" s="2"/>
      <c r="FN59" s="2"/>
      <c r="FO59" s="11">
        <v>4007.29</v>
      </c>
      <c r="FP59" s="12">
        <f t="shared" si="55"/>
        <v>216.25999999999976</v>
      </c>
      <c r="FQ59" s="13">
        <f t="shared" si="56"/>
        <v>26.041735330755166</v>
      </c>
      <c r="FR59" s="14">
        <f t="shared" si="57"/>
        <v>242.30173533075492</v>
      </c>
      <c r="FS59" s="5">
        <f t="shared" si="58"/>
        <v>739.0202927588025</v>
      </c>
      <c r="FT59" s="2">
        <f t="shared" si="59"/>
        <v>-135.22574787944336</v>
      </c>
      <c r="FU59" s="7">
        <f t="shared" si="60"/>
        <v>603.79454487935914</v>
      </c>
      <c r="FV59" s="32">
        <f t="shared" si="61"/>
        <v>506.67374245239478</v>
      </c>
      <c r="FW59" s="16">
        <v>1</v>
      </c>
      <c r="FX59" s="2" t="s">
        <v>30</v>
      </c>
      <c r="FY59" s="6">
        <v>9</v>
      </c>
      <c r="FZ59" s="2" t="s">
        <v>46</v>
      </c>
      <c r="GA59" s="2" t="s">
        <v>5</v>
      </c>
      <c r="GB59" s="3">
        <v>44081</v>
      </c>
      <c r="GC59" s="10">
        <v>600</v>
      </c>
      <c r="GD59" s="2">
        <v>4260.5600000000004</v>
      </c>
      <c r="GE59" s="2"/>
      <c r="GF59" s="2"/>
      <c r="GG59" s="2"/>
      <c r="GH59" s="2"/>
      <c r="GI59" s="11">
        <v>4260.5600000000004</v>
      </c>
      <c r="GJ59" s="12">
        <f t="shared" si="62"/>
        <v>253.27000000000044</v>
      </c>
      <c r="GK59" s="13">
        <f t="shared" si="63"/>
        <v>-13.094315134728154</v>
      </c>
      <c r="GL59" s="14">
        <f t="shared" si="64"/>
        <v>240.17568486527227</v>
      </c>
      <c r="GM59" s="5">
        <f t="shared" si="65"/>
        <v>732.53583883908038</v>
      </c>
      <c r="GN59" s="2">
        <f t="shared" si="66"/>
        <v>-119.92983211364579</v>
      </c>
      <c r="GO59" s="7">
        <f t="shared" si="67"/>
        <v>612.60600672543455</v>
      </c>
      <c r="GP59" s="15">
        <f t="shared" si="68"/>
        <v>519.27974917782933</v>
      </c>
      <c r="GQ59" s="16">
        <v>1</v>
      </c>
      <c r="GR59" s="2" t="s">
        <v>30</v>
      </c>
      <c r="GS59" s="16">
        <v>8</v>
      </c>
      <c r="GT59" s="2" t="s">
        <v>46</v>
      </c>
      <c r="GU59" s="2" t="s">
        <v>5</v>
      </c>
      <c r="GV59" s="3">
        <v>44104</v>
      </c>
      <c r="GW59" s="2">
        <v>4449.12</v>
      </c>
      <c r="GX59" s="10">
        <v>600</v>
      </c>
      <c r="GY59" s="2"/>
      <c r="GZ59" s="2"/>
      <c r="HA59" s="2"/>
      <c r="HB59" s="2"/>
      <c r="HC59" s="11">
        <v>4449.12</v>
      </c>
      <c r="HD59" s="12">
        <f t="shared" si="69"/>
        <v>188.55999999999949</v>
      </c>
      <c r="HE59" s="13">
        <f t="shared" si="70"/>
        <v>70.198726897428799</v>
      </c>
      <c r="HF59" s="14">
        <f t="shared" si="71"/>
        <v>258.75872689742829</v>
      </c>
      <c r="HG59" s="5">
        <f t="shared" si="72"/>
        <v>789.21411703715626</v>
      </c>
      <c r="HH59" s="2">
        <f t="shared" si="73"/>
        <v>-168.21114183936294</v>
      </c>
      <c r="HI59" s="7">
        <f t="shared" si="74"/>
        <v>621.00297519779338</v>
      </c>
      <c r="HJ59" s="32">
        <f t="shared" si="75"/>
        <v>540.28272437562271</v>
      </c>
      <c r="HK59" s="16">
        <v>1</v>
      </c>
      <c r="HL59" s="2" t="s">
        <v>30</v>
      </c>
      <c r="HM59" s="6">
        <v>8</v>
      </c>
      <c r="HN59" s="2" t="s">
        <v>46</v>
      </c>
      <c r="HO59" s="2" t="s">
        <v>5</v>
      </c>
      <c r="HP59" s="3">
        <v>44143</v>
      </c>
      <c r="HQ59" s="10"/>
      <c r="HR59" s="2">
        <v>4744.6400000000003</v>
      </c>
      <c r="HS59" s="2"/>
      <c r="HT59" s="2"/>
      <c r="HU59" s="2"/>
      <c r="HV59" s="2"/>
      <c r="HW59" s="11">
        <v>4744.6400000000003</v>
      </c>
      <c r="HX59" s="12">
        <f t="shared" si="76"/>
        <v>295.52000000000044</v>
      </c>
      <c r="HY59" s="13">
        <f t="shared" si="77"/>
        <v>-67.188592420374775</v>
      </c>
      <c r="HZ59" s="14">
        <f t="shared" si="78"/>
        <v>228.33140757962565</v>
      </c>
      <c r="IA59" s="5">
        <f t="shared" si="79"/>
        <v>696.41079311785813</v>
      </c>
      <c r="IB59" s="2">
        <f t="shared" si="80"/>
        <v>-121.44376740641337</v>
      </c>
      <c r="IC59" s="7">
        <f t="shared" si="81"/>
        <v>574.96702571144476</v>
      </c>
      <c r="ID59" s="32">
        <f t="shared" si="82"/>
        <v>1115.2497500870675</v>
      </c>
      <c r="IE59" s="16">
        <v>1</v>
      </c>
      <c r="IF59" s="2" t="s">
        <v>30</v>
      </c>
    </row>
    <row r="60" spans="17:240" ht="20.100000000000001" customHeight="1" x14ac:dyDescent="0.2">
      <c r="Q60" s="6">
        <v>10</v>
      </c>
      <c r="R60" s="2" t="s">
        <v>71</v>
      </c>
      <c r="S60" s="2" t="s">
        <v>72</v>
      </c>
      <c r="T60" s="3">
        <v>43830</v>
      </c>
      <c r="U60" s="35">
        <v>500</v>
      </c>
      <c r="V60" s="2">
        <v>1427.14</v>
      </c>
      <c r="W60" s="2"/>
      <c r="X60" s="2"/>
      <c r="Y60" s="2"/>
      <c r="Z60" s="2">
        <v>301.39999999999998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2">
        <v>-114.95431345041288</v>
      </c>
      <c r="AI60" s="16">
        <v>2</v>
      </c>
      <c r="AJ60" s="2" t="s">
        <v>30</v>
      </c>
      <c r="AK60" s="55">
        <v>10</v>
      </c>
      <c r="AL60" s="56" t="s">
        <v>71</v>
      </c>
      <c r="AM60" s="2" t="s">
        <v>72</v>
      </c>
      <c r="AN60" s="3">
        <v>43861</v>
      </c>
      <c r="AO60" s="35"/>
      <c r="AP60" s="8">
        <v>1427.14</v>
      </c>
      <c r="AQ60" s="8"/>
      <c r="AR60" s="2"/>
      <c r="AS60" s="2"/>
      <c r="AT60" s="2">
        <v>301.39999999999998</v>
      </c>
      <c r="AU60" s="11">
        <f t="shared" si="13"/>
        <v>1427.14</v>
      </c>
      <c r="AV60" s="59">
        <f t="shared" si="14"/>
        <v>0</v>
      </c>
      <c r="AW60" s="13">
        <f t="shared" si="15"/>
        <v>0</v>
      </c>
      <c r="AX60" s="9">
        <f t="shared" si="16"/>
        <v>0</v>
      </c>
      <c r="AY60" s="5">
        <f t="shared" si="17"/>
        <v>0</v>
      </c>
      <c r="AZ60" s="8">
        <f t="shared" si="18"/>
        <v>0</v>
      </c>
      <c r="BA60" s="7">
        <f t="shared" si="19"/>
        <v>0</v>
      </c>
      <c r="BB60" s="32">
        <f t="shared" si="20"/>
        <v>-114.95431345041288</v>
      </c>
      <c r="BC60" s="16">
        <v>2</v>
      </c>
      <c r="BD60" s="2" t="s">
        <v>30</v>
      </c>
      <c r="BE60" s="68">
        <v>10</v>
      </c>
      <c r="BF60" s="2" t="s">
        <v>71</v>
      </c>
      <c r="BG60" s="2" t="s">
        <v>72</v>
      </c>
      <c r="BH60" s="3">
        <v>43890</v>
      </c>
      <c r="BI60" s="35"/>
      <c r="BJ60" s="2">
        <v>1427.14</v>
      </c>
      <c r="BK60" s="2"/>
      <c r="BL60" s="2"/>
      <c r="BM60" s="2"/>
      <c r="BN60" s="2">
        <v>301.39999999999998</v>
      </c>
      <c r="BO60" s="11">
        <v>1427.14</v>
      </c>
      <c r="BP60" s="12">
        <f t="shared" si="21"/>
        <v>0</v>
      </c>
      <c r="BQ60" s="13">
        <f t="shared" si="22"/>
        <v>0</v>
      </c>
      <c r="BR60" s="9">
        <f t="shared" si="23"/>
        <v>0</v>
      </c>
      <c r="BS60" s="5">
        <f t="shared" si="24"/>
        <v>0</v>
      </c>
      <c r="BT60" s="2">
        <f t="shared" si="25"/>
        <v>0</v>
      </c>
      <c r="BU60" s="7">
        <f t="shared" si="26"/>
        <v>0</v>
      </c>
      <c r="BV60" s="15">
        <f t="shared" si="27"/>
        <v>-114.95431345041288</v>
      </c>
      <c r="BW60" s="16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5"/>
      <c r="CD60" s="2">
        <v>1427.14</v>
      </c>
      <c r="CE60" s="2"/>
      <c r="CF60" s="2"/>
      <c r="CG60" s="2"/>
      <c r="CH60" s="2">
        <v>301.39999999999998</v>
      </c>
      <c r="CI60" s="11">
        <f t="shared" si="28"/>
        <v>1427.14</v>
      </c>
      <c r="CJ60" s="11">
        <f t="shared" si="28"/>
        <v>0</v>
      </c>
      <c r="CK60" s="11">
        <f t="shared" si="28"/>
        <v>0</v>
      </c>
      <c r="CL60" s="11">
        <f t="shared" si="29"/>
        <v>0</v>
      </c>
      <c r="CM60" s="5">
        <f t="shared" si="30"/>
        <v>0</v>
      </c>
      <c r="CN60" s="8">
        <f t="shared" si="31"/>
        <v>0</v>
      </c>
      <c r="CO60" s="10">
        <f t="shared" si="32"/>
        <v>0</v>
      </c>
      <c r="CP60" s="81">
        <f t="shared" si="33"/>
        <v>-114.95431345041288</v>
      </c>
      <c r="CQ60" s="16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5"/>
      <c r="DA60" s="88">
        <v>1445.68</v>
      </c>
      <c r="DB60" s="2"/>
      <c r="DC60" s="2"/>
      <c r="DD60" s="2"/>
      <c r="DE60" s="2">
        <v>301.39999999999998</v>
      </c>
      <c r="DF60" s="80">
        <f t="shared" si="34"/>
        <v>1445.68</v>
      </c>
      <c r="DG60" s="12">
        <f t="shared" si="35"/>
        <v>18.539999999999964</v>
      </c>
      <c r="DH60" s="13">
        <f t="shared" si="36"/>
        <v>1.8226457240685638</v>
      </c>
      <c r="DI60" s="9">
        <f t="shared" si="37"/>
        <v>20.362645724068528</v>
      </c>
      <c r="DJ60" s="8">
        <f t="shared" si="38"/>
        <v>59.051672599798728</v>
      </c>
      <c r="DK60" s="5">
        <f t="shared" si="39"/>
        <v>59.051672599798728</v>
      </c>
      <c r="DL60" s="2">
        <f t="shared" si="40"/>
        <v>-7.324443666947448</v>
      </c>
      <c r="DM60" s="7">
        <f t="shared" si="11"/>
        <v>51.727228932851283</v>
      </c>
      <c r="DN60" s="89">
        <f t="shared" si="12"/>
        <v>-63.2270845175616</v>
      </c>
      <c r="DO60" s="16">
        <v>2</v>
      </c>
      <c r="DP60" s="2" t="s">
        <v>30</v>
      </c>
      <c r="DQ60" s="6">
        <v>10</v>
      </c>
      <c r="DR60" s="2" t="s">
        <v>71</v>
      </c>
      <c r="DS60" s="2" t="s">
        <v>72</v>
      </c>
      <c r="DT60" s="3">
        <v>43982</v>
      </c>
      <c r="DU60" s="10"/>
      <c r="DV60" s="2">
        <v>1705.64</v>
      </c>
      <c r="DW60" s="2"/>
      <c r="DX60" s="2"/>
      <c r="DY60" s="2"/>
      <c r="DZ60" s="2">
        <v>301.39999999999998</v>
      </c>
      <c r="EA60" s="11">
        <v>1705.64</v>
      </c>
      <c r="EB60" s="12">
        <f t="shared" si="41"/>
        <v>259.96000000000004</v>
      </c>
      <c r="EC60" s="13">
        <f t="shared" si="42"/>
        <v>32.93163736125959</v>
      </c>
      <c r="ED60" s="9">
        <f t="shared" si="43"/>
        <v>292.89163736125965</v>
      </c>
      <c r="EE60" s="5">
        <f t="shared" si="44"/>
        <v>849.38574834765302</v>
      </c>
      <c r="EF60" s="2">
        <f t="shared" si="45"/>
        <v>-131.69140244855637</v>
      </c>
      <c r="EG60" s="7">
        <f t="shared" si="46"/>
        <v>717.69434589909667</v>
      </c>
      <c r="EH60" s="89">
        <f t="shared" si="47"/>
        <v>654.46726138153508</v>
      </c>
      <c r="EI60" s="16">
        <v>2</v>
      </c>
      <c r="EJ60" s="2" t="s">
        <v>30</v>
      </c>
      <c r="EK60" s="6">
        <v>10</v>
      </c>
      <c r="EL60" s="2" t="s">
        <v>71</v>
      </c>
      <c r="EM60" s="2" t="s">
        <v>72</v>
      </c>
      <c r="EN60" s="3">
        <v>44013</v>
      </c>
      <c r="EO60" s="10">
        <v>1578.15</v>
      </c>
      <c r="EP60" s="2">
        <v>2300.81</v>
      </c>
      <c r="EQ60" s="2"/>
      <c r="ER60" s="2"/>
      <c r="ES60" s="2"/>
      <c r="ET60" s="2">
        <v>301.39999999999998</v>
      </c>
      <c r="EU60" s="11">
        <v>2300.81</v>
      </c>
      <c r="EV60" s="12">
        <f t="shared" si="48"/>
        <v>595.16999999999985</v>
      </c>
      <c r="EW60" s="13">
        <f t="shared" si="49"/>
        <v>39.172405608566358</v>
      </c>
      <c r="EX60" s="9">
        <f t="shared" si="50"/>
        <v>634.3424056085662</v>
      </c>
      <c r="EY60" s="5">
        <f t="shared" si="51"/>
        <v>1839.5929762648418</v>
      </c>
      <c r="EZ60" s="2">
        <f t="shared" si="52"/>
        <v>-316.90689346861279</v>
      </c>
      <c r="FA60" s="7">
        <f t="shared" si="53"/>
        <v>1522.6860827962291</v>
      </c>
      <c r="FB60" s="32">
        <f t="shared" si="54"/>
        <v>599.00334417776401</v>
      </c>
      <c r="FC60" s="16">
        <v>2</v>
      </c>
      <c r="FD60" s="2" t="s">
        <v>30</v>
      </c>
      <c r="FE60" s="6">
        <v>10</v>
      </c>
      <c r="FF60" s="2" t="s">
        <v>71</v>
      </c>
      <c r="FG60" s="2" t="s">
        <v>72</v>
      </c>
      <c r="FH60" s="3">
        <v>44013</v>
      </c>
      <c r="FI60" s="10">
        <v>2200</v>
      </c>
      <c r="FJ60" s="2">
        <v>2840.7400000000002</v>
      </c>
      <c r="FK60" s="2"/>
      <c r="FL60" s="2"/>
      <c r="FM60" s="2"/>
      <c r="FN60" s="2">
        <v>301.39999999999998</v>
      </c>
      <c r="FO60" s="11">
        <v>2840.7400000000002</v>
      </c>
      <c r="FP60" s="12">
        <f t="shared" si="55"/>
        <v>539.93000000000029</v>
      </c>
      <c r="FQ60" s="13">
        <f t="shared" si="56"/>
        <v>65.017636905274486</v>
      </c>
      <c r="FR60" s="14">
        <f t="shared" si="57"/>
        <v>604.94763690527475</v>
      </c>
      <c r="FS60" s="5">
        <f t="shared" si="58"/>
        <v>1845.0902925610878</v>
      </c>
      <c r="FT60" s="2">
        <f t="shared" si="59"/>
        <v>-337.61415912581134</v>
      </c>
      <c r="FU60" s="7">
        <f t="shared" si="60"/>
        <v>1507.4761334352766</v>
      </c>
      <c r="FV60" s="32">
        <f t="shared" si="61"/>
        <v>-93.520522386959328</v>
      </c>
      <c r="FW60" s="16">
        <v>2</v>
      </c>
      <c r="FX60" s="2" t="s">
        <v>30</v>
      </c>
      <c r="FY60" s="6">
        <v>10</v>
      </c>
      <c r="FZ60" s="2" t="s">
        <v>71</v>
      </c>
      <c r="GA60" s="2" t="s">
        <v>72</v>
      </c>
      <c r="GB60" s="3">
        <v>44081</v>
      </c>
      <c r="GC60" s="10">
        <v>-78.150000000000006</v>
      </c>
      <c r="GD60" s="2">
        <v>3501.5</v>
      </c>
      <c r="GE60" s="2"/>
      <c r="GF60" s="2"/>
      <c r="GG60" s="2"/>
      <c r="GH60" s="2">
        <v>301.39999999999998</v>
      </c>
      <c r="GI60" s="11">
        <v>3501.5</v>
      </c>
      <c r="GJ60" s="12">
        <f t="shared" si="62"/>
        <v>660.75999999999976</v>
      </c>
      <c r="GK60" s="13">
        <f t="shared" si="63"/>
        <v>-34.161960233833284</v>
      </c>
      <c r="GL60" s="14">
        <f t="shared" si="64"/>
        <v>626.59803976616649</v>
      </c>
      <c r="GM60" s="5">
        <f t="shared" si="65"/>
        <v>1911.1240212868076</v>
      </c>
      <c r="GN60" s="2">
        <f t="shared" si="66"/>
        <v>-312.88678433060539</v>
      </c>
      <c r="GO60" s="7">
        <f t="shared" si="67"/>
        <v>1598.2372369562022</v>
      </c>
      <c r="GP60" s="15">
        <f t="shared" si="68"/>
        <v>1582.866714569243</v>
      </c>
      <c r="GQ60" s="16">
        <v>2</v>
      </c>
      <c r="GR60" s="2" t="s">
        <v>30</v>
      </c>
      <c r="GS60" s="16">
        <v>9</v>
      </c>
      <c r="GT60" s="2" t="s">
        <v>71</v>
      </c>
      <c r="GU60" s="2" t="s">
        <v>72</v>
      </c>
      <c r="GV60" s="3">
        <v>44104</v>
      </c>
      <c r="GW60" s="2">
        <v>3612.12</v>
      </c>
      <c r="GX60" s="10">
        <v>1600</v>
      </c>
      <c r="GY60" s="2"/>
      <c r="GZ60" s="2"/>
      <c r="HA60" s="2"/>
      <c r="HB60" s="2">
        <v>301.39999999999998</v>
      </c>
      <c r="HC60" s="11">
        <v>3612.12</v>
      </c>
      <c r="HD60" s="12">
        <f t="shared" si="69"/>
        <v>110.61999999999989</v>
      </c>
      <c r="HE60" s="13">
        <f t="shared" si="70"/>
        <v>41.182558174552327</v>
      </c>
      <c r="HF60" s="14">
        <f t="shared" si="71"/>
        <v>151.80255817455222</v>
      </c>
      <c r="HG60" s="5">
        <f t="shared" si="72"/>
        <v>462.99780243238422</v>
      </c>
      <c r="HH60" s="2">
        <f t="shared" si="73"/>
        <v>-98.682204657776609</v>
      </c>
      <c r="HI60" s="7">
        <f t="shared" si="74"/>
        <v>364.31559777460762</v>
      </c>
      <c r="HJ60" s="32">
        <f t="shared" si="75"/>
        <v>347.18231234385058</v>
      </c>
      <c r="HK60" s="16">
        <v>2</v>
      </c>
      <c r="HL60" s="2" t="s">
        <v>30</v>
      </c>
      <c r="HM60" s="6">
        <v>9</v>
      </c>
      <c r="HN60" s="2" t="s">
        <v>71</v>
      </c>
      <c r="HO60" s="2" t="s">
        <v>72</v>
      </c>
      <c r="HP60" s="3">
        <v>44143</v>
      </c>
      <c r="HQ60" s="10"/>
      <c r="HR60" s="2">
        <v>3613.54</v>
      </c>
      <c r="HS60" s="2"/>
      <c r="HT60" s="2"/>
      <c r="HU60" s="2"/>
      <c r="HV60" s="2">
        <v>301.39999999999998</v>
      </c>
      <c r="HW60" s="11">
        <v>3613.54</v>
      </c>
      <c r="HX60" s="12">
        <f t="shared" si="76"/>
        <v>1.4200000000000728</v>
      </c>
      <c r="HY60" s="13">
        <f t="shared" si="77"/>
        <v>-0.32284718880934266</v>
      </c>
      <c r="HZ60" s="14">
        <f t="shared" si="78"/>
        <v>1.09715281119073</v>
      </c>
      <c r="IA60" s="5">
        <f t="shared" si="79"/>
        <v>3.3463160741317264</v>
      </c>
      <c r="IB60" s="2">
        <f t="shared" si="80"/>
        <v>-0.58354815145206951</v>
      </c>
      <c r="IC60" s="7">
        <f t="shared" si="81"/>
        <v>2.7627679226796569</v>
      </c>
      <c r="ID60" s="32">
        <f t="shared" si="82"/>
        <v>349.94508026653023</v>
      </c>
      <c r="IE60" s="16">
        <v>2</v>
      </c>
      <c r="IF60" s="2" t="s">
        <v>30</v>
      </c>
    </row>
    <row r="61" spans="17:240" ht="20.100000000000001" customHeight="1" x14ac:dyDescent="0.2">
      <c r="Q61" s="6">
        <v>11</v>
      </c>
      <c r="R61" s="2" t="s">
        <v>47</v>
      </c>
      <c r="S61" s="2" t="s">
        <v>28</v>
      </c>
      <c r="T61" s="3">
        <v>43830</v>
      </c>
      <c r="U61" s="35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547.09999999999854</v>
      </c>
      <c r="AC61" s="13">
        <v>65.651999999999873</v>
      </c>
      <c r="AD61" s="9">
        <v>612.75199999999836</v>
      </c>
      <c r="AE61" s="5">
        <v>1776.9807999999953</v>
      </c>
      <c r="AF61" s="2">
        <v>-180.75813890549568</v>
      </c>
      <c r="AG61" s="7">
        <v>1596.2226610944995</v>
      </c>
      <c r="AH61" s="32">
        <v>1596.2133945476721</v>
      </c>
      <c r="AI61" s="16">
        <v>2</v>
      </c>
      <c r="AJ61" s="2" t="s">
        <v>30</v>
      </c>
      <c r="AK61" s="55">
        <v>11</v>
      </c>
      <c r="AL61" s="56" t="s">
        <v>47</v>
      </c>
      <c r="AM61" s="2" t="s">
        <v>28</v>
      </c>
      <c r="AN61" s="3">
        <v>43861</v>
      </c>
      <c r="AO61" s="35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13"/>
        <v>23299.32</v>
      </c>
      <c r="AV61" s="59">
        <f t="shared" si="14"/>
        <v>483.27000000000044</v>
      </c>
      <c r="AW61" s="13">
        <f t="shared" si="15"/>
        <v>57.992400000000075</v>
      </c>
      <c r="AX61" s="9">
        <f t="shared" si="16"/>
        <v>541.26240000000053</v>
      </c>
      <c r="AY61" s="5">
        <f t="shared" si="17"/>
        <v>1569.6609600000015</v>
      </c>
      <c r="AZ61" s="8">
        <f t="shared" si="18"/>
        <v>-167.50230682508092</v>
      </c>
      <c r="BA61" s="7">
        <f t="shared" si="19"/>
        <v>1402.1586531749206</v>
      </c>
      <c r="BB61" s="32">
        <f t="shared" si="20"/>
        <v>1402.1520477225927</v>
      </c>
      <c r="BC61" s="16">
        <v>2</v>
      </c>
      <c r="BD61" s="2" t="s">
        <v>30</v>
      </c>
      <c r="BE61" s="68">
        <v>11</v>
      </c>
      <c r="BF61" s="2" t="s">
        <v>47</v>
      </c>
      <c r="BG61" s="2" t="s">
        <v>28</v>
      </c>
      <c r="BH61" s="3">
        <v>43890</v>
      </c>
      <c r="BI61" s="35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21"/>
        <v>678.68000000000029</v>
      </c>
      <c r="BQ61" s="13">
        <f t="shared" si="22"/>
        <v>170.80433125979914</v>
      </c>
      <c r="BR61" s="9">
        <f t="shared" si="23"/>
        <v>849.48433125979943</v>
      </c>
      <c r="BS61" s="5">
        <f t="shared" si="24"/>
        <v>2463.5045606534181</v>
      </c>
      <c r="BT61" s="2">
        <f t="shared" si="25"/>
        <v>-242.50755075726173</v>
      </c>
      <c r="BU61" s="7">
        <f t="shared" si="26"/>
        <v>2220.9970098961562</v>
      </c>
      <c r="BV61" s="15">
        <f t="shared" si="27"/>
        <v>2220.989057618749</v>
      </c>
      <c r="BW61" s="16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5">
        <v>2220.9899999999998</v>
      </c>
      <c r="CD61" s="2">
        <v>23978</v>
      </c>
      <c r="CE61" s="2"/>
      <c r="CF61" s="2"/>
      <c r="CG61" s="2"/>
      <c r="CH61" s="2">
        <v>4241.21</v>
      </c>
      <c r="CI61" s="11">
        <f t="shared" si="28"/>
        <v>23978</v>
      </c>
      <c r="CJ61" s="11">
        <f t="shared" si="28"/>
        <v>678.68000000000029</v>
      </c>
      <c r="CK61" s="11">
        <f t="shared" si="28"/>
        <v>170.80433125979914</v>
      </c>
      <c r="CL61" s="11">
        <f t="shared" si="29"/>
        <v>849.48433125979943</v>
      </c>
      <c r="CM61" s="5">
        <f t="shared" si="30"/>
        <v>1837.8526087414389</v>
      </c>
      <c r="CN61" s="8">
        <f t="shared" si="31"/>
        <v>-242.50755075726175</v>
      </c>
      <c r="CO61" s="10">
        <f t="shared" si="32"/>
        <v>1595.3450579841772</v>
      </c>
      <c r="CP61" s="81">
        <f t="shared" si="33"/>
        <v>1595.3441156029264</v>
      </c>
      <c r="CQ61" s="16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5">
        <v>1595.34</v>
      </c>
      <c r="DA61" s="88">
        <v>25118.48</v>
      </c>
      <c r="DB61" s="2"/>
      <c r="DC61" s="2"/>
      <c r="DD61" s="2"/>
      <c r="DE61" s="2">
        <v>4241.21</v>
      </c>
      <c r="DF61" s="80">
        <f t="shared" si="34"/>
        <v>25118.48</v>
      </c>
      <c r="DG61" s="12">
        <f t="shared" si="35"/>
        <v>1140.4799999999996</v>
      </c>
      <c r="DH61" s="13">
        <f t="shared" si="36"/>
        <v>112.11925541454795</v>
      </c>
      <c r="DI61" s="9">
        <f t="shared" si="37"/>
        <v>1252.5992554145475</v>
      </c>
      <c r="DJ61" s="8">
        <f t="shared" si="38"/>
        <v>3632.5378407021876</v>
      </c>
      <c r="DK61" s="5">
        <f t="shared" si="39"/>
        <v>1794.6852319607488</v>
      </c>
      <c r="DL61" s="2">
        <f t="shared" si="40"/>
        <v>-222.60285446078663</v>
      </c>
      <c r="DM61" s="7">
        <f t="shared" si="11"/>
        <v>1572.0823774999621</v>
      </c>
      <c r="DN61" s="89">
        <f t="shared" si="12"/>
        <v>1572.0864931028887</v>
      </c>
      <c r="DO61" s="16">
        <v>2</v>
      </c>
      <c r="DP61" s="2" t="s">
        <v>30</v>
      </c>
      <c r="DQ61" s="6">
        <v>11</v>
      </c>
      <c r="DR61" s="2" t="s">
        <v>47</v>
      </c>
      <c r="DS61" s="2" t="s">
        <v>28</v>
      </c>
      <c r="DT61" s="3">
        <v>43982</v>
      </c>
      <c r="DU61" s="10">
        <v>1572.09</v>
      </c>
      <c r="DV61" s="2">
        <v>25690.11</v>
      </c>
      <c r="DW61" s="2"/>
      <c r="DX61" s="2"/>
      <c r="DY61" s="2"/>
      <c r="DZ61" s="2">
        <v>4241.21</v>
      </c>
      <c r="EA61" s="11">
        <v>25690.11</v>
      </c>
      <c r="EB61" s="12">
        <f t="shared" si="41"/>
        <v>571.63000000000102</v>
      </c>
      <c r="EC61" s="13">
        <f t="shared" si="42"/>
        <v>72.413878538301461</v>
      </c>
      <c r="ED61" s="9">
        <f t="shared" si="43"/>
        <v>644.04387853830247</v>
      </c>
      <c r="EE61" s="5">
        <f t="shared" si="44"/>
        <v>1867.727247761077</v>
      </c>
      <c r="EF61" s="2">
        <f t="shared" si="45"/>
        <v>-289.57822888778418</v>
      </c>
      <c r="EG61" s="7">
        <f t="shared" si="46"/>
        <v>1578.1490188732928</v>
      </c>
      <c r="EH61" s="89">
        <f t="shared" si="47"/>
        <v>1578.1455119761815</v>
      </c>
      <c r="EI61" s="16">
        <v>2</v>
      </c>
      <c r="EJ61" s="2" t="s">
        <v>30</v>
      </c>
      <c r="EK61" s="6">
        <v>11</v>
      </c>
      <c r="EL61" s="2" t="s">
        <v>47</v>
      </c>
      <c r="EM61" s="2" t="s">
        <v>28</v>
      </c>
      <c r="EN61" s="3">
        <v>44013</v>
      </c>
      <c r="EO61" s="10"/>
      <c r="EP61" s="2">
        <v>26069.95</v>
      </c>
      <c r="EQ61" s="2"/>
      <c r="ER61" s="2"/>
      <c r="ES61" s="2"/>
      <c r="ET61" s="2">
        <v>4241.21</v>
      </c>
      <c r="EU61" s="11">
        <v>26069.95</v>
      </c>
      <c r="EV61" s="12">
        <f t="shared" si="48"/>
        <v>379.84000000000015</v>
      </c>
      <c r="EW61" s="13">
        <f t="shared" si="49"/>
        <v>24.999994197217358</v>
      </c>
      <c r="EX61" s="9">
        <f t="shared" si="50"/>
        <v>404.83999419721749</v>
      </c>
      <c r="EY61" s="5">
        <f t="shared" si="51"/>
        <v>1174.0359831719306</v>
      </c>
      <c r="EZ61" s="2">
        <f t="shared" si="52"/>
        <v>-202.2513137676932</v>
      </c>
      <c r="FA61" s="7">
        <f t="shared" si="53"/>
        <v>971.78466940423743</v>
      </c>
      <c r="FB61" s="32">
        <f t="shared" si="54"/>
        <v>2549.9301813804186</v>
      </c>
      <c r="FC61" s="16">
        <v>2</v>
      </c>
      <c r="FD61" s="2" t="s">
        <v>30</v>
      </c>
      <c r="FE61" s="6">
        <v>11</v>
      </c>
      <c r="FF61" s="2" t="s">
        <v>47</v>
      </c>
      <c r="FG61" s="2" t="s">
        <v>28</v>
      </c>
      <c r="FH61" s="3">
        <v>44013</v>
      </c>
      <c r="FI61" s="10">
        <v>971.79</v>
      </c>
      <c r="FJ61" s="2">
        <v>26400.959999999999</v>
      </c>
      <c r="FK61" s="2"/>
      <c r="FL61" s="2"/>
      <c r="FM61" s="2"/>
      <c r="FN61" s="2">
        <v>4241.21</v>
      </c>
      <c r="FO61" s="11">
        <v>26400.959999999999</v>
      </c>
      <c r="FP61" s="12">
        <f t="shared" si="55"/>
        <v>331.0099999999984</v>
      </c>
      <c r="FQ61" s="13">
        <f t="shared" si="56"/>
        <v>39.859774400412633</v>
      </c>
      <c r="FR61" s="14">
        <f t="shared" si="57"/>
        <v>370.86977440041102</v>
      </c>
      <c r="FS61" s="5">
        <f t="shared" si="58"/>
        <v>1131.1528119212535</v>
      </c>
      <c r="FT61" s="2">
        <f t="shared" si="59"/>
        <v>-206.97805791905287</v>
      </c>
      <c r="FU61" s="7">
        <f t="shared" si="60"/>
        <v>924.17475400220064</v>
      </c>
      <c r="FV61" s="32">
        <f t="shared" si="61"/>
        <v>2502.3149353826193</v>
      </c>
      <c r="FW61" s="16">
        <v>2</v>
      </c>
      <c r="FX61" s="2" t="s">
        <v>30</v>
      </c>
      <c r="FY61" s="6">
        <v>11</v>
      </c>
      <c r="FZ61" s="2" t="s">
        <v>47</v>
      </c>
      <c r="GA61" s="2" t="s">
        <v>28</v>
      </c>
      <c r="GB61" s="3">
        <v>44081</v>
      </c>
      <c r="GC61" s="10">
        <v>2502.3200000000002</v>
      </c>
      <c r="GD61" s="2">
        <v>26938.07</v>
      </c>
      <c r="GE61" s="2"/>
      <c r="GF61" s="2"/>
      <c r="GG61" s="2"/>
      <c r="GH61" s="2">
        <v>4241.21</v>
      </c>
      <c r="GI61" s="11">
        <v>26938.07</v>
      </c>
      <c r="GJ61" s="12">
        <f t="shared" si="62"/>
        <v>537.11000000000058</v>
      </c>
      <c r="GK61" s="13">
        <f t="shared" si="63"/>
        <v>-27.769130185232495</v>
      </c>
      <c r="GL61" s="14">
        <f t="shared" si="64"/>
        <v>509.3408698147681</v>
      </c>
      <c r="GM61" s="5">
        <f t="shared" si="65"/>
        <v>1553.4896529350426</v>
      </c>
      <c r="GN61" s="2">
        <f t="shared" si="66"/>
        <v>-254.33534222987427</v>
      </c>
      <c r="GO61" s="7">
        <f t="shared" si="67"/>
        <v>1299.1543107051684</v>
      </c>
      <c r="GP61" s="15">
        <f t="shared" si="68"/>
        <v>1299.1492460877876</v>
      </c>
      <c r="GQ61" s="16">
        <v>2</v>
      </c>
      <c r="GR61" s="2" t="s">
        <v>30</v>
      </c>
      <c r="GS61" s="16">
        <v>10</v>
      </c>
      <c r="GT61" s="2" t="s">
        <v>47</v>
      </c>
      <c r="GU61" s="2" t="s">
        <v>28</v>
      </c>
      <c r="GV61" s="3">
        <v>44104</v>
      </c>
      <c r="GW61" s="2">
        <v>27209.27</v>
      </c>
      <c r="GX61" s="10">
        <v>1299.1500000000001</v>
      </c>
      <c r="GY61" s="2"/>
      <c r="GZ61" s="2"/>
      <c r="HA61" s="2"/>
      <c r="HB61" s="2">
        <v>4241.21</v>
      </c>
      <c r="HC61" s="11">
        <v>27209.27</v>
      </c>
      <c r="HD61" s="12">
        <f t="shared" si="69"/>
        <v>271.20000000000073</v>
      </c>
      <c r="HE61" s="13">
        <f t="shared" si="70"/>
        <v>100.96465175319683</v>
      </c>
      <c r="HF61" s="14">
        <f t="shared" si="71"/>
        <v>372.16465175319757</v>
      </c>
      <c r="HG61" s="5">
        <f t="shared" si="72"/>
        <v>1135.1021878472525</v>
      </c>
      <c r="HH61" s="2">
        <f t="shared" si="73"/>
        <v>-241.93286840706128</v>
      </c>
      <c r="HI61" s="7">
        <f t="shared" si="74"/>
        <v>893.1693194401912</v>
      </c>
      <c r="HJ61" s="32">
        <f t="shared" si="75"/>
        <v>893.16856552797867</v>
      </c>
      <c r="HK61" s="16">
        <v>2</v>
      </c>
      <c r="HL61" s="2" t="s">
        <v>30</v>
      </c>
      <c r="HM61" s="6">
        <v>10</v>
      </c>
      <c r="HN61" s="2" t="s">
        <v>47</v>
      </c>
      <c r="HO61" s="2" t="s">
        <v>28</v>
      </c>
      <c r="HP61" s="3">
        <v>44143</v>
      </c>
      <c r="HQ61" s="10">
        <v>893.17</v>
      </c>
      <c r="HR61" s="2">
        <v>27713.360000000001</v>
      </c>
      <c r="HS61" s="2"/>
      <c r="HT61" s="2"/>
      <c r="HU61" s="2"/>
      <c r="HV61" s="2">
        <v>4241.21</v>
      </c>
      <c r="HW61" s="11">
        <v>27713.360000000001</v>
      </c>
      <c r="HX61" s="12">
        <f t="shared" si="76"/>
        <v>504.09000000000015</v>
      </c>
      <c r="HY61" s="13">
        <f t="shared" si="77"/>
        <v>-114.60847845555861</v>
      </c>
      <c r="HZ61" s="14">
        <f t="shared" si="78"/>
        <v>389.48152154444153</v>
      </c>
      <c r="IA61" s="5">
        <f t="shared" si="79"/>
        <v>1187.9186407105467</v>
      </c>
      <c r="IB61" s="2">
        <f t="shared" si="80"/>
        <v>-207.15548427144984</v>
      </c>
      <c r="IC61" s="7">
        <f t="shared" si="81"/>
        <v>980.76315643909686</v>
      </c>
      <c r="ID61" s="32">
        <f t="shared" si="82"/>
        <v>980.76172196707557</v>
      </c>
      <c r="IE61" s="16">
        <v>2</v>
      </c>
      <c r="IF61" s="2" t="s">
        <v>30</v>
      </c>
    </row>
    <row r="62" spans="17:240" ht="20.100000000000001" customHeight="1" x14ac:dyDescent="0.2">
      <c r="Q62" s="6">
        <v>12</v>
      </c>
      <c r="R62" s="2" t="s">
        <v>48</v>
      </c>
      <c r="S62" s="2" t="s">
        <v>9</v>
      </c>
      <c r="T62" s="3">
        <v>43830</v>
      </c>
      <c r="U62" s="35"/>
      <c r="V62" s="2">
        <v>6114.71</v>
      </c>
      <c r="W62" s="2"/>
      <c r="X62" s="2"/>
      <c r="Y62" s="2"/>
      <c r="Z62" s="2"/>
      <c r="AA62" s="11">
        <v>6114.71</v>
      </c>
      <c r="AB62" s="12">
        <v>68.809999999999491</v>
      </c>
      <c r="AC62" s="13">
        <v>8.2571999999999441</v>
      </c>
      <c r="AD62" s="9">
        <v>77.067199999999431</v>
      </c>
      <c r="AE62" s="5">
        <v>223.49487999999835</v>
      </c>
      <c r="AF62" s="2">
        <v>-22.73435850500292</v>
      </c>
      <c r="AG62" s="7">
        <v>200.76052149499543</v>
      </c>
      <c r="AH62" s="32">
        <v>-1072.5438656888659</v>
      </c>
      <c r="AI62" s="16">
        <v>1</v>
      </c>
      <c r="AJ62" s="2" t="s">
        <v>30</v>
      </c>
      <c r="AK62" s="55">
        <v>12</v>
      </c>
      <c r="AL62" s="56" t="s">
        <v>48</v>
      </c>
      <c r="AM62" s="2" t="s">
        <v>9</v>
      </c>
      <c r="AN62" s="3">
        <v>43861</v>
      </c>
      <c r="AO62" s="35"/>
      <c r="AP62" s="8">
        <v>6203.79</v>
      </c>
      <c r="AQ62" s="8"/>
      <c r="AR62" s="2"/>
      <c r="AS62" s="2"/>
      <c r="AT62" s="2"/>
      <c r="AU62" s="11">
        <f t="shared" si="13"/>
        <v>6203.79</v>
      </c>
      <c r="AV62" s="59">
        <f t="shared" si="14"/>
        <v>89.079999999999927</v>
      </c>
      <c r="AW62" s="13">
        <f t="shared" si="15"/>
        <v>10.689599999999995</v>
      </c>
      <c r="AX62" s="9">
        <f t="shared" si="16"/>
        <v>99.769599999999926</v>
      </c>
      <c r="AY62" s="5">
        <f t="shared" si="17"/>
        <v>289.33183999999977</v>
      </c>
      <c r="AZ62" s="8">
        <f t="shared" si="18"/>
        <v>-30.875298470788962</v>
      </c>
      <c r="BA62" s="7">
        <f t="shared" si="19"/>
        <v>258.45654152921082</v>
      </c>
      <c r="BB62" s="32">
        <f t="shared" si="20"/>
        <v>-814.08732415965505</v>
      </c>
      <c r="BC62" s="16">
        <v>1</v>
      </c>
      <c r="BD62" s="2" t="s">
        <v>30</v>
      </c>
      <c r="BE62" s="68">
        <v>12</v>
      </c>
      <c r="BF62" s="2" t="s">
        <v>48</v>
      </c>
      <c r="BG62" s="2" t="s">
        <v>9</v>
      </c>
      <c r="BH62" s="3">
        <v>43890</v>
      </c>
      <c r="BI62" s="35"/>
      <c r="BJ62" s="2">
        <v>6386.12</v>
      </c>
      <c r="BK62" s="2"/>
      <c r="BL62" s="2"/>
      <c r="BM62" s="2"/>
      <c r="BN62" s="2"/>
      <c r="BO62" s="11">
        <v>6386.12</v>
      </c>
      <c r="BP62" s="12">
        <f t="shared" si="21"/>
        <v>182.32999999999993</v>
      </c>
      <c r="BQ62" s="13">
        <f t="shared" si="22"/>
        <v>45.887242468614296</v>
      </c>
      <c r="BR62" s="9">
        <f t="shared" si="23"/>
        <v>228.21724246861422</v>
      </c>
      <c r="BS62" s="5">
        <f t="shared" si="24"/>
        <v>661.83000315898119</v>
      </c>
      <c r="BT62" s="2">
        <f t="shared" si="25"/>
        <v>-65.150588980921043</v>
      </c>
      <c r="BU62" s="7">
        <f t="shared" si="26"/>
        <v>596.67941417806014</v>
      </c>
      <c r="BV62" s="15">
        <f t="shared" si="27"/>
        <v>-217.40790998159491</v>
      </c>
      <c r="BW62" s="16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5"/>
      <c r="CD62" s="2">
        <v>6386.12</v>
      </c>
      <c r="CE62" s="2"/>
      <c r="CF62" s="2"/>
      <c r="CG62" s="2"/>
      <c r="CH62" s="2"/>
      <c r="CI62" s="11">
        <f t="shared" si="28"/>
        <v>6386.12</v>
      </c>
      <c r="CJ62" s="11">
        <f t="shared" si="28"/>
        <v>182.32999999999993</v>
      </c>
      <c r="CK62" s="11">
        <f t="shared" si="28"/>
        <v>45.887242468614296</v>
      </c>
      <c r="CL62" s="11">
        <f t="shared" si="29"/>
        <v>228.21724246861422</v>
      </c>
      <c r="CM62" s="5">
        <f t="shared" si="30"/>
        <v>493.74619283289076</v>
      </c>
      <c r="CN62" s="8">
        <f t="shared" si="31"/>
        <v>-65.150588980921057</v>
      </c>
      <c r="CO62" s="10">
        <f t="shared" si="32"/>
        <v>428.59560385196971</v>
      </c>
      <c r="CP62" s="81">
        <f t="shared" si="33"/>
        <v>211.1876938703748</v>
      </c>
      <c r="CQ62" s="16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5"/>
      <c r="DA62" s="88">
        <v>6784.9400000000005</v>
      </c>
      <c r="DB62" s="2"/>
      <c r="DC62" s="2"/>
      <c r="DD62" s="2"/>
      <c r="DE62" s="2"/>
      <c r="DF62" s="80">
        <f t="shared" si="34"/>
        <v>6784.9400000000005</v>
      </c>
      <c r="DG62" s="12">
        <f t="shared" si="35"/>
        <v>398.82000000000062</v>
      </c>
      <c r="DH62" s="13">
        <f t="shared" si="36"/>
        <v>39.207527921954004</v>
      </c>
      <c r="DI62" s="9">
        <f t="shared" si="37"/>
        <v>438.02752792195463</v>
      </c>
      <c r="DJ62" s="8">
        <f t="shared" si="38"/>
        <v>1270.2798309736684</v>
      </c>
      <c r="DK62" s="5">
        <f t="shared" si="39"/>
        <v>776.53363814077761</v>
      </c>
      <c r="DL62" s="2">
        <f t="shared" si="40"/>
        <v>-96.316948151461261</v>
      </c>
      <c r="DM62" s="7">
        <f t="shared" si="11"/>
        <v>680.21668998931636</v>
      </c>
      <c r="DN62" s="89">
        <f t="shared" si="12"/>
        <v>891.40438385969117</v>
      </c>
      <c r="DO62" s="16">
        <v>1</v>
      </c>
      <c r="DP62" s="2" t="s">
        <v>30</v>
      </c>
      <c r="DQ62" s="6">
        <v>12</v>
      </c>
      <c r="DR62" s="2" t="s">
        <v>48</v>
      </c>
      <c r="DS62" s="2" t="s">
        <v>9</v>
      </c>
      <c r="DT62" s="3">
        <v>43982</v>
      </c>
      <c r="DU62" s="10">
        <v>2000</v>
      </c>
      <c r="DV62" s="2">
        <v>7051.49</v>
      </c>
      <c r="DW62" s="2"/>
      <c r="DX62" s="2"/>
      <c r="DY62" s="2"/>
      <c r="DZ62" s="2"/>
      <c r="EA62" s="11">
        <v>7051.49</v>
      </c>
      <c r="EB62" s="12">
        <f t="shared" si="41"/>
        <v>266.54999999999927</v>
      </c>
      <c r="EC62" s="13">
        <f t="shared" si="42"/>
        <v>33.76645614188228</v>
      </c>
      <c r="ED62" s="9">
        <f t="shared" si="43"/>
        <v>300.31645614188153</v>
      </c>
      <c r="EE62" s="5">
        <f t="shared" si="44"/>
        <v>870.91772281145643</v>
      </c>
      <c r="EF62" s="2">
        <f t="shared" si="45"/>
        <v>-135.02978659279347</v>
      </c>
      <c r="EG62" s="7">
        <f t="shared" si="46"/>
        <v>735.88793621866296</v>
      </c>
      <c r="EH62" s="89">
        <f t="shared" si="47"/>
        <v>-372.70767992164576</v>
      </c>
      <c r="EI62" s="16">
        <v>1</v>
      </c>
      <c r="EJ62" s="2" t="s">
        <v>30</v>
      </c>
      <c r="EK62" s="6">
        <v>12</v>
      </c>
      <c r="EL62" s="2" t="s">
        <v>48</v>
      </c>
      <c r="EM62" s="2" t="s">
        <v>9</v>
      </c>
      <c r="EN62" s="3">
        <v>44013</v>
      </c>
      <c r="EO62" s="10"/>
      <c r="EP62" s="2">
        <v>7296.21</v>
      </c>
      <c r="EQ62" s="2"/>
      <c r="ER62" s="2"/>
      <c r="ES62" s="2"/>
      <c r="ET62" s="2"/>
      <c r="EU62" s="11">
        <v>7296.21</v>
      </c>
      <c r="EV62" s="12">
        <f t="shared" si="48"/>
        <v>244.72000000000025</v>
      </c>
      <c r="EW62" s="13">
        <f t="shared" si="49"/>
        <v>16.106778064298219</v>
      </c>
      <c r="EX62" s="9">
        <f t="shared" si="50"/>
        <v>260.82677806429848</v>
      </c>
      <c r="EY62" s="5">
        <f t="shared" si="51"/>
        <v>756.39765638646554</v>
      </c>
      <c r="EZ62" s="2">
        <f t="shared" si="52"/>
        <v>-130.30471120795576</v>
      </c>
      <c r="FA62" s="7">
        <f t="shared" si="53"/>
        <v>626.09294517850981</v>
      </c>
      <c r="FB62" s="32">
        <f t="shared" si="54"/>
        <v>253.38526525686402</v>
      </c>
      <c r="FC62" s="16">
        <v>1</v>
      </c>
      <c r="FD62" s="2" t="s">
        <v>30</v>
      </c>
      <c r="FE62" s="6">
        <v>12</v>
      </c>
      <c r="FF62" s="2" t="s">
        <v>48</v>
      </c>
      <c r="FG62" s="2" t="s">
        <v>9</v>
      </c>
      <c r="FH62" s="3">
        <v>44013</v>
      </c>
      <c r="FI62" s="10"/>
      <c r="FJ62" s="2">
        <v>7567.56</v>
      </c>
      <c r="FK62" s="2"/>
      <c r="FL62" s="2"/>
      <c r="FM62" s="2"/>
      <c r="FN62" s="2"/>
      <c r="FO62" s="11">
        <v>7567.56</v>
      </c>
      <c r="FP62" s="12">
        <f t="shared" si="55"/>
        <v>271.35000000000036</v>
      </c>
      <c r="FQ62" s="13">
        <f t="shared" si="56"/>
        <v>32.675598270602201</v>
      </c>
      <c r="FR62" s="14">
        <f t="shared" si="57"/>
        <v>304.02559827060259</v>
      </c>
      <c r="FS62" s="5">
        <f t="shared" si="58"/>
        <v>927.27807472533789</v>
      </c>
      <c r="FT62" s="2">
        <f t="shared" si="59"/>
        <v>-169.67310962307891</v>
      </c>
      <c r="FU62" s="7">
        <f t="shared" si="60"/>
        <v>757.60496510225903</v>
      </c>
      <c r="FV62" s="32">
        <f t="shared" si="61"/>
        <v>1010.9902303591231</v>
      </c>
      <c r="FW62" s="16">
        <v>1</v>
      </c>
      <c r="FX62" s="2" t="s">
        <v>30</v>
      </c>
      <c r="FY62" s="6">
        <v>12</v>
      </c>
      <c r="FZ62" s="2" t="s">
        <v>48</v>
      </c>
      <c r="GA62" s="2" t="s">
        <v>9</v>
      </c>
      <c r="GB62" s="3">
        <v>44081</v>
      </c>
      <c r="GC62" s="10">
        <v>3000</v>
      </c>
      <c r="GD62" s="2">
        <v>7902.52</v>
      </c>
      <c r="GE62" s="2"/>
      <c r="GF62" s="2"/>
      <c r="GG62" s="2"/>
      <c r="GH62" s="2"/>
      <c r="GI62" s="11">
        <v>7902.52</v>
      </c>
      <c r="GJ62" s="12">
        <f t="shared" si="62"/>
        <v>334.96000000000004</v>
      </c>
      <c r="GK62" s="13">
        <f t="shared" si="63"/>
        <v>-17.317770748720871</v>
      </c>
      <c r="GL62" s="14">
        <f t="shared" si="64"/>
        <v>317.64222925127916</v>
      </c>
      <c r="GM62" s="5">
        <f t="shared" si="65"/>
        <v>968.80879921640144</v>
      </c>
      <c r="GN62" s="2">
        <f t="shared" si="66"/>
        <v>-158.61213947481633</v>
      </c>
      <c r="GO62" s="7">
        <f t="shared" si="67"/>
        <v>810.19665974158511</v>
      </c>
      <c r="GP62" s="15">
        <f t="shared" si="68"/>
        <v>-1178.8131098992919</v>
      </c>
      <c r="GQ62" s="16">
        <v>1</v>
      </c>
      <c r="GR62" s="2" t="s">
        <v>30</v>
      </c>
      <c r="GS62" s="16">
        <v>11</v>
      </c>
      <c r="GT62" s="2" t="s">
        <v>48</v>
      </c>
      <c r="GU62" s="2" t="s">
        <v>9</v>
      </c>
      <c r="GV62" s="3">
        <v>44104</v>
      </c>
      <c r="GW62" s="2">
        <v>8046.87</v>
      </c>
      <c r="GX62" s="10"/>
      <c r="GY62" s="2"/>
      <c r="GZ62" s="2"/>
      <c r="HA62" s="2"/>
      <c r="HB62" s="2"/>
      <c r="HC62" s="11">
        <v>8046.87</v>
      </c>
      <c r="HD62" s="12">
        <f t="shared" si="69"/>
        <v>144.34999999999945</v>
      </c>
      <c r="HE62" s="13">
        <f t="shared" si="70"/>
        <v>53.739850592086533</v>
      </c>
      <c r="HF62" s="14">
        <f t="shared" si="71"/>
        <v>198.08985059208598</v>
      </c>
      <c r="HG62" s="5">
        <f t="shared" si="72"/>
        <v>604.17404430586225</v>
      </c>
      <c r="HH62" s="2">
        <f t="shared" si="73"/>
        <v>-128.77215912448034</v>
      </c>
      <c r="HI62" s="7">
        <f t="shared" si="74"/>
        <v>475.40188518138189</v>
      </c>
      <c r="HJ62" s="32">
        <f t="shared" si="75"/>
        <v>-703.41122471791005</v>
      </c>
      <c r="HK62" s="16">
        <v>1</v>
      </c>
      <c r="HL62" s="2" t="s">
        <v>30</v>
      </c>
      <c r="HM62" s="6">
        <v>11</v>
      </c>
      <c r="HN62" s="2" t="s">
        <v>48</v>
      </c>
      <c r="HO62" s="2" t="s">
        <v>9</v>
      </c>
      <c r="HP62" s="3">
        <v>44143</v>
      </c>
      <c r="HQ62" s="10"/>
      <c r="HR62" s="2">
        <v>8292.1200000000008</v>
      </c>
      <c r="HS62" s="2"/>
      <c r="HT62" s="2"/>
      <c r="HU62" s="2"/>
      <c r="HV62" s="2"/>
      <c r="HW62" s="11">
        <v>8292.1200000000008</v>
      </c>
      <c r="HX62" s="12">
        <f t="shared" si="76"/>
        <v>245.25000000000091</v>
      </c>
      <c r="HY62" s="13">
        <f t="shared" si="77"/>
        <v>-55.759347222174306</v>
      </c>
      <c r="HZ62" s="14">
        <f t="shared" si="78"/>
        <v>189.4906527778266</v>
      </c>
      <c r="IA62" s="5">
        <f t="shared" si="79"/>
        <v>577.94649097237107</v>
      </c>
      <c r="IB62" s="2">
        <f t="shared" si="80"/>
        <v>-100.7853409462065</v>
      </c>
      <c r="IC62" s="7">
        <f t="shared" si="81"/>
        <v>477.16115002616459</v>
      </c>
      <c r="ID62" s="32">
        <f t="shared" si="82"/>
        <v>-226.25007469174545</v>
      </c>
      <c r="IE62" s="16">
        <v>1</v>
      </c>
      <c r="IF62" s="2" t="s">
        <v>30</v>
      </c>
    </row>
    <row r="63" spans="17:240" ht="20.100000000000001" customHeight="1" x14ac:dyDescent="0.2">
      <c r="Q63" s="6">
        <v>13</v>
      </c>
      <c r="R63" s="2" t="s">
        <v>49</v>
      </c>
      <c r="S63" s="2" t="s">
        <v>8</v>
      </c>
      <c r="T63" s="3">
        <v>43830</v>
      </c>
      <c r="U63" s="35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602.22999999999593</v>
      </c>
      <c r="AC63" s="13">
        <v>72.267599999999561</v>
      </c>
      <c r="AD63" s="9">
        <v>674.49759999999549</v>
      </c>
      <c r="AE63" s="5">
        <v>1956.0430399999868</v>
      </c>
      <c r="AF63" s="2">
        <v>-198.97271795477283</v>
      </c>
      <c r="AG63" s="7">
        <v>1757.070322045214</v>
      </c>
      <c r="AH63" s="32">
        <v>-1104.9958816567425</v>
      </c>
      <c r="AI63" s="16">
        <v>1</v>
      </c>
      <c r="AJ63" s="2" t="s">
        <v>30</v>
      </c>
      <c r="AK63" s="55">
        <v>13</v>
      </c>
      <c r="AL63" s="56" t="s">
        <v>49</v>
      </c>
      <c r="AM63" s="2" t="s">
        <v>8</v>
      </c>
      <c r="AN63" s="3">
        <v>43861</v>
      </c>
      <c r="AO63" s="35"/>
      <c r="AP63" s="8">
        <v>34087.18</v>
      </c>
      <c r="AQ63" s="8"/>
      <c r="AR63" s="2"/>
      <c r="AS63" s="2"/>
      <c r="AT63" s="2"/>
      <c r="AU63" s="11">
        <f t="shared" si="13"/>
        <v>34087.18</v>
      </c>
      <c r="AV63" s="59">
        <f t="shared" si="14"/>
        <v>665.86000000000058</v>
      </c>
      <c r="AW63" s="13">
        <f t="shared" si="15"/>
        <v>79.903200000000098</v>
      </c>
      <c r="AX63" s="9">
        <f t="shared" si="16"/>
        <v>745.76320000000067</v>
      </c>
      <c r="AY63" s="5">
        <f t="shared" si="17"/>
        <v>2162.7132800000018</v>
      </c>
      <c r="AZ63" s="8">
        <f t="shared" si="18"/>
        <v>-230.78835024426999</v>
      </c>
      <c r="BA63" s="7">
        <f t="shared" si="19"/>
        <v>1931.9249297557317</v>
      </c>
      <c r="BB63" s="32">
        <f t="shared" si="20"/>
        <v>826.92904809898914</v>
      </c>
      <c r="BC63" s="16">
        <v>1</v>
      </c>
      <c r="BD63" s="2" t="s">
        <v>30</v>
      </c>
      <c r="BE63" s="68">
        <v>13</v>
      </c>
      <c r="BF63" s="2" t="s">
        <v>49</v>
      </c>
      <c r="BG63" s="2" t="s">
        <v>8</v>
      </c>
      <c r="BH63" s="3">
        <v>43890</v>
      </c>
      <c r="BI63" s="35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21"/>
        <v>597.98999999999796</v>
      </c>
      <c r="BQ63" s="13">
        <f t="shared" si="22"/>
        <v>150.49696771681337</v>
      </c>
      <c r="BR63" s="9">
        <f t="shared" si="23"/>
        <v>748.48696771681136</v>
      </c>
      <c r="BS63" s="5">
        <f t="shared" si="24"/>
        <v>2170.6122063787529</v>
      </c>
      <c r="BT63" s="2">
        <f t="shared" si="25"/>
        <v>-213.67520816487064</v>
      </c>
      <c r="BU63" s="7">
        <f t="shared" si="26"/>
        <v>1956.9369982138824</v>
      </c>
      <c r="BV63" s="15">
        <f t="shared" si="27"/>
        <v>-216.13395368712827</v>
      </c>
      <c r="BW63" s="16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5"/>
      <c r="CD63" s="2">
        <v>34685.17</v>
      </c>
      <c r="CE63" s="2"/>
      <c r="CF63" s="2"/>
      <c r="CG63" s="2"/>
      <c r="CH63" s="2"/>
      <c r="CI63" s="11">
        <f t="shared" si="28"/>
        <v>34685.17</v>
      </c>
      <c r="CJ63" s="11">
        <f t="shared" si="28"/>
        <v>597.98999999999796</v>
      </c>
      <c r="CK63" s="11">
        <f t="shared" si="28"/>
        <v>150.49696771681337</v>
      </c>
      <c r="CL63" s="11">
        <f t="shared" si="29"/>
        <v>748.48696771681136</v>
      </c>
      <c r="CM63" s="5">
        <f t="shared" si="30"/>
        <v>1619.3456142825617</v>
      </c>
      <c r="CN63" s="8">
        <f t="shared" si="31"/>
        <v>-213.67520816487064</v>
      </c>
      <c r="CO63" s="10">
        <f t="shared" si="32"/>
        <v>1405.6704061176911</v>
      </c>
      <c r="CP63" s="81">
        <f t="shared" si="33"/>
        <v>1189.5364524305628</v>
      </c>
      <c r="CQ63" s="16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5">
        <v>3000</v>
      </c>
      <c r="DA63" s="88">
        <v>35704.020000000004</v>
      </c>
      <c r="DB63" s="2"/>
      <c r="DC63" s="2"/>
      <c r="DD63" s="2"/>
      <c r="DE63" s="2"/>
      <c r="DF63" s="80">
        <f t="shared" si="34"/>
        <v>35704.020000000004</v>
      </c>
      <c r="DG63" s="12">
        <f t="shared" si="35"/>
        <v>1018.8500000000058</v>
      </c>
      <c r="DH63" s="13">
        <f t="shared" si="36"/>
        <v>100.16195231754426</v>
      </c>
      <c r="DI63" s="9">
        <f t="shared" si="37"/>
        <v>1119.0119523175501</v>
      </c>
      <c r="DJ63" s="8">
        <f t="shared" si="38"/>
        <v>3245.1346617208951</v>
      </c>
      <c r="DK63" s="5">
        <f t="shared" si="39"/>
        <v>1625.7890474383335</v>
      </c>
      <c r="DL63" s="2">
        <f t="shared" si="40"/>
        <v>-201.6539035736443</v>
      </c>
      <c r="DM63" s="7">
        <f t="shared" si="11"/>
        <v>1424.1351438646891</v>
      </c>
      <c r="DN63" s="89">
        <f t="shared" si="12"/>
        <v>-386.3284037047481</v>
      </c>
      <c r="DO63" s="16">
        <v>1</v>
      </c>
      <c r="DP63" s="2" t="s">
        <v>30</v>
      </c>
      <c r="DQ63" s="6">
        <v>13</v>
      </c>
      <c r="DR63" s="2" t="s">
        <v>49</v>
      </c>
      <c r="DS63" s="2" t="s">
        <v>8</v>
      </c>
      <c r="DT63" s="3">
        <v>43982</v>
      </c>
      <c r="DU63" s="10"/>
      <c r="DV63" s="2">
        <v>36226.020000000004</v>
      </c>
      <c r="DW63" s="2"/>
      <c r="DX63" s="2"/>
      <c r="DY63" s="2"/>
      <c r="DZ63" s="2"/>
      <c r="EA63" s="11">
        <v>36226.020000000004</v>
      </c>
      <c r="EB63" s="12">
        <f t="shared" si="41"/>
        <v>522</v>
      </c>
      <c r="EC63" s="13">
        <f t="shared" si="42"/>
        <v>66.126768358891766</v>
      </c>
      <c r="ED63" s="9">
        <f t="shared" si="43"/>
        <v>588.12676835889181</v>
      </c>
      <c r="EE63" s="5">
        <f t="shared" si="44"/>
        <v>1705.5676282407862</v>
      </c>
      <c r="EF63" s="2">
        <f t="shared" si="45"/>
        <v>-264.4364982233667</v>
      </c>
      <c r="EG63" s="7">
        <f t="shared" si="46"/>
        <v>1441.1311300174195</v>
      </c>
      <c r="EH63" s="89">
        <f t="shared" si="47"/>
        <v>1054.8027263126714</v>
      </c>
      <c r="EI63" s="16">
        <v>1</v>
      </c>
      <c r="EJ63" s="2" t="s">
        <v>30</v>
      </c>
      <c r="EK63" s="6">
        <v>13</v>
      </c>
      <c r="EL63" s="2" t="s">
        <v>49</v>
      </c>
      <c r="EM63" s="2" t="s">
        <v>8</v>
      </c>
      <c r="EN63" s="3">
        <v>44013</v>
      </c>
      <c r="EO63" s="10">
        <v>3000</v>
      </c>
      <c r="EP63" s="2">
        <v>36726</v>
      </c>
      <c r="EQ63" s="2"/>
      <c r="ER63" s="2"/>
      <c r="ES63" s="2"/>
      <c r="ET63" s="2"/>
      <c r="EU63" s="11">
        <v>36726</v>
      </c>
      <c r="EV63" s="12">
        <f t="shared" si="48"/>
        <v>499.97999999999593</v>
      </c>
      <c r="EW63" s="13">
        <f t="shared" si="49"/>
        <v>32.907269109953212</v>
      </c>
      <c r="EX63" s="9">
        <f t="shared" si="50"/>
        <v>532.8872691099491</v>
      </c>
      <c r="EY63" s="5">
        <f t="shared" si="51"/>
        <v>1545.3730804188524</v>
      </c>
      <c r="EZ63" s="2">
        <f t="shared" si="52"/>
        <v>-266.22159819284536</v>
      </c>
      <c r="FA63" s="7">
        <f t="shared" si="53"/>
        <v>1279.1514822260069</v>
      </c>
      <c r="FB63" s="32">
        <f t="shared" si="54"/>
        <v>-666.04579146132153</v>
      </c>
      <c r="FC63" s="16">
        <v>1</v>
      </c>
      <c r="FD63" s="2" t="s">
        <v>30</v>
      </c>
      <c r="FE63" s="6">
        <v>13</v>
      </c>
      <c r="FF63" s="2" t="s">
        <v>49</v>
      </c>
      <c r="FG63" s="2" t="s">
        <v>8</v>
      </c>
      <c r="FH63" s="3">
        <v>44013</v>
      </c>
      <c r="FI63" s="10"/>
      <c r="FJ63" s="2">
        <v>37192.620000000003</v>
      </c>
      <c r="FK63" s="2"/>
      <c r="FL63" s="2"/>
      <c r="FM63" s="2"/>
      <c r="FN63" s="2"/>
      <c r="FO63" s="11">
        <v>37192.620000000003</v>
      </c>
      <c r="FP63" s="12">
        <f t="shared" si="55"/>
        <v>466.62000000000262</v>
      </c>
      <c r="FQ63" s="13">
        <f t="shared" si="56"/>
        <v>56.189746324040776</v>
      </c>
      <c r="FR63" s="14">
        <f t="shared" si="57"/>
        <v>522.80974632404343</v>
      </c>
      <c r="FS63" s="5">
        <f t="shared" si="58"/>
        <v>1594.5697262883323</v>
      </c>
      <c r="FT63" s="2">
        <f t="shared" si="59"/>
        <v>-291.77396872055061</v>
      </c>
      <c r="FU63" s="7">
        <f t="shared" si="60"/>
        <v>1302.7957575677817</v>
      </c>
      <c r="FV63" s="32">
        <f t="shared" si="61"/>
        <v>636.74996610646019</v>
      </c>
      <c r="FW63" s="16">
        <v>1</v>
      </c>
      <c r="FX63" s="2" t="s">
        <v>30</v>
      </c>
      <c r="FY63" s="6">
        <v>13</v>
      </c>
      <c r="FZ63" s="2" t="s">
        <v>49</v>
      </c>
      <c r="GA63" s="2" t="s">
        <v>8</v>
      </c>
      <c r="GB63" s="3">
        <v>44081</v>
      </c>
      <c r="GC63" s="10">
        <v>2000</v>
      </c>
      <c r="GD63" s="2">
        <v>37744.07</v>
      </c>
      <c r="GE63" s="2"/>
      <c r="GF63" s="2"/>
      <c r="GG63" s="2"/>
      <c r="GH63" s="2"/>
      <c r="GI63" s="11">
        <v>37744.07</v>
      </c>
      <c r="GJ63" s="12">
        <f t="shared" si="62"/>
        <v>551.44999999999709</v>
      </c>
      <c r="GK63" s="13">
        <f t="shared" si="63"/>
        <v>-28.510522687431553</v>
      </c>
      <c r="GL63" s="14">
        <f t="shared" si="64"/>
        <v>522.93947731256549</v>
      </c>
      <c r="GM63" s="5">
        <f t="shared" si="65"/>
        <v>1594.9654058033245</v>
      </c>
      <c r="GN63" s="2">
        <f t="shared" si="66"/>
        <v>-261.12569952647175</v>
      </c>
      <c r="GO63" s="7">
        <f t="shared" si="67"/>
        <v>1333.8397062768527</v>
      </c>
      <c r="GP63" s="15">
        <f t="shared" si="68"/>
        <v>-29.410327616687027</v>
      </c>
      <c r="GQ63" s="16">
        <v>1</v>
      </c>
      <c r="GR63" s="2" t="s">
        <v>30</v>
      </c>
      <c r="GS63" s="16">
        <v>12</v>
      </c>
      <c r="GT63" s="2" t="s">
        <v>49</v>
      </c>
      <c r="GU63" s="2" t="s">
        <v>8</v>
      </c>
      <c r="GV63" s="3">
        <v>44104</v>
      </c>
      <c r="GW63" s="2">
        <v>38185.17</v>
      </c>
      <c r="GX63" s="10"/>
      <c r="GY63" s="2"/>
      <c r="GZ63" s="2"/>
      <c r="HA63" s="2"/>
      <c r="HB63" s="2"/>
      <c r="HC63" s="11">
        <v>38185.17</v>
      </c>
      <c r="HD63" s="12">
        <f t="shared" si="69"/>
        <v>441.09999999999854</v>
      </c>
      <c r="HE63" s="13">
        <f t="shared" si="70"/>
        <v>164.21647451450906</v>
      </c>
      <c r="HF63" s="14">
        <f t="shared" si="71"/>
        <v>605.3164745145076</v>
      </c>
      <c r="HG63" s="5">
        <f t="shared" si="72"/>
        <v>1846.215247269248</v>
      </c>
      <c r="HH63" s="2">
        <f t="shared" si="73"/>
        <v>-393.49774430071568</v>
      </c>
      <c r="HI63" s="7">
        <f t="shared" si="74"/>
        <v>1452.7175029685322</v>
      </c>
      <c r="HJ63" s="32">
        <f t="shared" si="75"/>
        <v>1423.3071753518452</v>
      </c>
      <c r="HK63" s="16">
        <v>1</v>
      </c>
      <c r="HL63" s="2" t="s">
        <v>30</v>
      </c>
      <c r="HM63" s="6">
        <v>12</v>
      </c>
      <c r="HN63" s="2" t="s">
        <v>49</v>
      </c>
      <c r="HO63" s="2" t="s">
        <v>8</v>
      </c>
      <c r="HP63" s="3">
        <v>44143</v>
      </c>
      <c r="HQ63" s="10">
        <v>2500</v>
      </c>
      <c r="HR63" s="2">
        <v>38897.230000000003</v>
      </c>
      <c r="HS63" s="2"/>
      <c r="HT63" s="2"/>
      <c r="HU63" s="2"/>
      <c r="HV63" s="2"/>
      <c r="HW63" s="11">
        <v>38897.230000000003</v>
      </c>
      <c r="HX63" s="12">
        <f t="shared" si="76"/>
        <v>712.06000000000495</v>
      </c>
      <c r="HY63" s="13">
        <f t="shared" si="77"/>
        <v>-161.8919501856129</v>
      </c>
      <c r="HZ63" s="14">
        <f t="shared" si="78"/>
        <v>550.16804981439202</v>
      </c>
      <c r="IA63" s="5">
        <f t="shared" si="79"/>
        <v>1678.0125519338956</v>
      </c>
      <c r="IB63" s="2">
        <f t="shared" si="80"/>
        <v>-292.62063149502973</v>
      </c>
      <c r="IC63" s="7">
        <f t="shared" si="81"/>
        <v>1385.3919204388658</v>
      </c>
      <c r="ID63" s="32">
        <f t="shared" si="82"/>
        <v>308.699095790711</v>
      </c>
      <c r="IE63" s="16">
        <v>1</v>
      </c>
      <c r="IF63" s="2" t="s">
        <v>30</v>
      </c>
    </row>
    <row r="64" spans="17:240" ht="20.100000000000001" customHeight="1" x14ac:dyDescent="0.2">
      <c r="Q64" s="6">
        <v>14</v>
      </c>
      <c r="R64" s="2" t="s">
        <v>50</v>
      </c>
      <c r="S64" s="2" t="s">
        <v>13</v>
      </c>
      <c r="T64" s="3">
        <v>43830</v>
      </c>
      <c r="U64" s="35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1.5623999999999989</v>
      </c>
      <c r="AD64" s="9">
        <v>14.58239999999998</v>
      </c>
      <c r="AE64" s="5">
        <v>42.288959999999939</v>
      </c>
      <c r="AF64" s="2">
        <v>-4.3017199205804362</v>
      </c>
      <c r="AG64" s="7">
        <v>37.9872400794195</v>
      </c>
      <c r="AH64" s="32">
        <v>-318.96417743080031</v>
      </c>
      <c r="AI64" s="16">
        <v>1</v>
      </c>
      <c r="AJ64" s="2" t="s">
        <v>30</v>
      </c>
      <c r="AK64" s="55">
        <v>14</v>
      </c>
      <c r="AL64" s="56" t="s">
        <v>50</v>
      </c>
      <c r="AM64" s="2" t="s">
        <v>13</v>
      </c>
      <c r="AN64" s="3">
        <v>43861</v>
      </c>
      <c r="AO64" s="35"/>
      <c r="AP64" s="8">
        <v>2116.9299999999998</v>
      </c>
      <c r="AQ64" s="8"/>
      <c r="AR64" s="2"/>
      <c r="AS64" s="2"/>
      <c r="AT64" s="2"/>
      <c r="AU64" s="11">
        <f t="shared" si="13"/>
        <v>2116.9299999999998</v>
      </c>
      <c r="AV64" s="59">
        <f t="shared" si="14"/>
        <v>0.51999999999998181</v>
      </c>
      <c r="AW64" s="13">
        <f t="shared" si="15"/>
        <v>6.2399999999997846E-2</v>
      </c>
      <c r="AX64" s="9">
        <f t="shared" si="16"/>
        <v>0.5823999999999796</v>
      </c>
      <c r="AY64" s="5">
        <f t="shared" si="17"/>
        <v>1.6889599999999407</v>
      </c>
      <c r="AZ64" s="8">
        <f t="shared" si="18"/>
        <v>-0.18023299511461283</v>
      </c>
      <c r="BA64" s="7">
        <f t="shared" si="19"/>
        <v>1.5087270048853278</v>
      </c>
      <c r="BB64" s="32">
        <f t="shared" si="20"/>
        <v>-317.45545042591499</v>
      </c>
      <c r="BC64" s="16">
        <v>1</v>
      </c>
      <c r="BD64" s="2" t="s">
        <v>30</v>
      </c>
      <c r="BE64" s="68">
        <v>14</v>
      </c>
      <c r="BF64" s="2" t="s">
        <v>50</v>
      </c>
      <c r="BG64" s="2" t="s">
        <v>13</v>
      </c>
      <c r="BH64" s="3">
        <v>43890</v>
      </c>
      <c r="BI64" s="35"/>
      <c r="BJ64" s="2">
        <v>2121.31</v>
      </c>
      <c r="BK64" s="2"/>
      <c r="BL64" s="2"/>
      <c r="BM64" s="2"/>
      <c r="BN64" s="2"/>
      <c r="BO64" s="11">
        <v>2121.31</v>
      </c>
      <c r="BP64" s="12">
        <f t="shared" si="21"/>
        <v>4.3800000000001091</v>
      </c>
      <c r="BQ64" s="13">
        <f t="shared" si="22"/>
        <v>1.1023206384716486</v>
      </c>
      <c r="BR64" s="9">
        <f t="shared" si="23"/>
        <v>5.4823206384717578</v>
      </c>
      <c r="BS64" s="5">
        <f t="shared" si="24"/>
        <v>15.898729851568097</v>
      </c>
      <c r="BT64" s="2">
        <f t="shared" si="25"/>
        <v>-1.5650720108399134</v>
      </c>
      <c r="BU64" s="7">
        <f t="shared" si="26"/>
        <v>14.333657840728184</v>
      </c>
      <c r="BV64" s="15">
        <f t="shared" si="27"/>
        <v>-303.12179258518682</v>
      </c>
      <c r="BW64" s="16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5"/>
      <c r="CD64" s="2">
        <v>2121.31</v>
      </c>
      <c r="CE64" s="2"/>
      <c r="CF64" s="2"/>
      <c r="CG64" s="2"/>
      <c r="CH64" s="2"/>
      <c r="CI64" s="11">
        <f t="shared" si="28"/>
        <v>2121.31</v>
      </c>
      <c r="CJ64" s="11">
        <f t="shared" si="28"/>
        <v>4.3800000000001091</v>
      </c>
      <c r="CK64" s="11">
        <f t="shared" si="28"/>
        <v>1.1023206384716486</v>
      </c>
      <c r="CL64" s="11">
        <f t="shared" si="29"/>
        <v>5.4823206384717578</v>
      </c>
      <c r="CM64" s="5">
        <f t="shared" si="30"/>
        <v>11.860957190852391</v>
      </c>
      <c r="CN64" s="8">
        <f t="shared" si="31"/>
        <v>-1.5650720108399137</v>
      </c>
      <c r="CO64" s="10">
        <f t="shared" si="32"/>
        <v>10.295885180012476</v>
      </c>
      <c r="CP64" s="81">
        <f t="shared" si="33"/>
        <v>-292.82590740517435</v>
      </c>
      <c r="CQ64" s="16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5"/>
      <c r="DA64" s="88">
        <v>2155.69</v>
      </c>
      <c r="DB64" s="2"/>
      <c r="DC64" s="2"/>
      <c r="DD64" s="2"/>
      <c r="DE64" s="2"/>
      <c r="DF64" s="80">
        <f t="shared" si="34"/>
        <v>2155.69</v>
      </c>
      <c r="DG64" s="12">
        <f t="shared" si="35"/>
        <v>34.380000000000109</v>
      </c>
      <c r="DH64" s="13">
        <f t="shared" si="36"/>
        <v>3.379857604826189</v>
      </c>
      <c r="DI64" s="9">
        <f t="shared" si="37"/>
        <v>37.759857604826301</v>
      </c>
      <c r="DJ64" s="8">
        <f t="shared" si="38"/>
        <v>109.50358705399627</v>
      </c>
      <c r="DK64" s="5">
        <f t="shared" si="39"/>
        <v>97.642629863143881</v>
      </c>
      <c r="DL64" s="2">
        <f t="shared" si="40"/>
        <v>-12.1110530902665</v>
      </c>
      <c r="DM64" s="7">
        <f t="shared" si="11"/>
        <v>85.531576772877386</v>
      </c>
      <c r="DN64" s="89">
        <f t="shared" si="12"/>
        <v>-207.29433063229698</v>
      </c>
      <c r="DO64" s="16">
        <v>1</v>
      </c>
      <c r="DP64" s="2" t="s">
        <v>30</v>
      </c>
      <c r="DQ64" s="6">
        <v>14</v>
      </c>
      <c r="DR64" s="2" t="s">
        <v>50</v>
      </c>
      <c r="DS64" s="2" t="s">
        <v>13</v>
      </c>
      <c r="DT64" s="3">
        <v>43982</v>
      </c>
      <c r="DU64" s="10"/>
      <c r="DV64" s="2">
        <v>2194.14</v>
      </c>
      <c r="DW64" s="2"/>
      <c r="DX64" s="2"/>
      <c r="DY64" s="2"/>
      <c r="DZ64" s="2"/>
      <c r="EA64" s="11">
        <v>2194.14</v>
      </c>
      <c r="EB64" s="12">
        <f t="shared" si="41"/>
        <v>38.449999999999818</v>
      </c>
      <c r="EC64" s="13">
        <f t="shared" si="42"/>
        <v>4.8708318839068507</v>
      </c>
      <c r="ED64" s="9">
        <f t="shared" si="43"/>
        <v>43.320831883906671</v>
      </c>
      <c r="EE64" s="5">
        <f t="shared" si="44"/>
        <v>125.63041246332934</v>
      </c>
      <c r="EF64" s="2">
        <f t="shared" si="45"/>
        <v>-19.478129035801533</v>
      </c>
      <c r="EG64" s="7">
        <f t="shared" si="46"/>
        <v>106.15228342752781</v>
      </c>
      <c r="EH64" s="89">
        <f t="shared" si="47"/>
        <v>-101.14204720476917</v>
      </c>
      <c r="EI64" s="16">
        <v>1</v>
      </c>
      <c r="EJ64" s="2" t="s">
        <v>30</v>
      </c>
      <c r="EK64" s="6">
        <v>14</v>
      </c>
      <c r="EL64" s="2" t="s">
        <v>50</v>
      </c>
      <c r="EM64" s="2" t="s">
        <v>13</v>
      </c>
      <c r="EN64" s="3">
        <v>44013</v>
      </c>
      <c r="EO64" s="10"/>
      <c r="EP64" s="2">
        <v>2227.3200000000002</v>
      </c>
      <c r="EQ64" s="2"/>
      <c r="ER64" s="2"/>
      <c r="ES64" s="2"/>
      <c r="ET64" s="2"/>
      <c r="EU64" s="11">
        <v>2227.3200000000002</v>
      </c>
      <c r="EV64" s="12">
        <f t="shared" si="48"/>
        <v>33.180000000000291</v>
      </c>
      <c r="EW64" s="13">
        <f t="shared" si="49"/>
        <v>2.1838137306857597</v>
      </c>
      <c r="EX64" s="9">
        <f t="shared" si="50"/>
        <v>35.363813730686047</v>
      </c>
      <c r="EY64" s="5">
        <f t="shared" si="51"/>
        <v>102.55505981898953</v>
      </c>
      <c r="EZ64" s="2">
        <f t="shared" si="52"/>
        <v>-17.667171942955235</v>
      </c>
      <c r="FA64" s="7">
        <f t="shared" si="53"/>
        <v>84.887887876034299</v>
      </c>
      <c r="FB64" s="32">
        <f t="shared" si="54"/>
        <v>-16.254159328734872</v>
      </c>
      <c r="FC64" s="16">
        <v>1</v>
      </c>
      <c r="FD64" s="2" t="s">
        <v>30</v>
      </c>
      <c r="FE64" s="6">
        <v>14</v>
      </c>
      <c r="FF64" s="2" t="s">
        <v>50</v>
      </c>
      <c r="FG64" s="2" t="s">
        <v>13</v>
      </c>
      <c r="FH64" s="3">
        <v>44013</v>
      </c>
      <c r="FI64" s="10">
        <v>1000</v>
      </c>
      <c r="FJ64" s="2">
        <v>2305.02</v>
      </c>
      <c r="FK64" s="2"/>
      <c r="FL64" s="2"/>
      <c r="FM64" s="2"/>
      <c r="FN64" s="2"/>
      <c r="FO64" s="11">
        <v>2305.02</v>
      </c>
      <c r="FP64" s="12">
        <f t="shared" si="55"/>
        <v>77.699999999999818</v>
      </c>
      <c r="FQ64" s="13">
        <f t="shared" si="56"/>
        <v>9.3565284157942941</v>
      </c>
      <c r="FR64" s="14">
        <f t="shared" si="57"/>
        <v>87.056528415794105</v>
      </c>
      <c r="FS64" s="5">
        <f t="shared" si="58"/>
        <v>265.52241166817203</v>
      </c>
      <c r="FT64" s="2">
        <f t="shared" si="59"/>
        <v>-48.585224314402737</v>
      </c>
      <c r="FU64" s="7">
        <f t="shared" si="60"/>
        <v>216.93718735376927</v>
      </c>
      <c r="FV64" s="32">
        <f t="shared" si="61"/>
        <v>-799.31697197496555</v>
      </c>
      <c r="FW64" s="16">
        <v>1</v>
      </c>
      <c r="FX64" s="2" t="s">
        <v>30</v>
      </c>
      <c r="FY64" s="6">
        <v>14</v>
      </c>
      <c r="FZ64" s="2" t="s">
        <v>50</v>
      </c>
      <c r="GA64" s="2" t="s">
        <v>13</v>
      </c>
      <c r="GB64" s="3">
        <v>44081</v>
      </c>
      <c r="GC64" s="10">
        <v>200</v>
      </c>
      <c r="GD64" s="2">
        <v>2403.4700000000003</v>
      </c>
      <c r="GE64" s="2"/>
      <c r="GF64" s="2"/>
      <c r="GG64" s="2"/>
      <c r="GH64" s="2"/>
      <c r="GI64" s="11">
        <v>2403.4700000000003</v>
      </c>
      <c r="GJ64" s="12">
        <f t="shared" si="62"/>
        <v>98.450000000000273</v>
      </c>
      <c r="GK64" s="13">
        <f t="shared" si="63"/>
        <v>-5.0899645635645285</v>
      </c>
      <c r="GL64" s="14">
        <f t="shared" si="64"/>
        <v>93.360035436435737</v>
      </c>
      <c r="GM64" s="5">
        <f t="shared" si="65"/>
        <v>284.74810808112898</v>
      </c>
      <c r="GN64" s="2">
        <f t="shared" si="66"/>
        <v>-46.618596642272834</v>
      </c>
      <c r="GO64" s="7">
        <f t="shared" si="67"/>
        <v>238.12951143885613</v>
      </c>
      <c r="GP64" s="15">
        <f t="shared" si="68"/>
        <v>-761.18746053610948</v>
      </c>
      <c r="GQ64" s="16">
        <v>1</v>
      </c>
      <c r="GR64" s="2" t="s">
        <v>30</v>
      </c>
      <c r="GS64" s="16">
        <v>13</v>
      </c>
      <c r="GT64" s="2" t="s">
        <v>50</v>
      </c>
      <c r="GU64" s="2" t="s">
        <v>13</v>
      </c>
      <c r="GV64" s="3">
        <v>44104</v>
      </c>
      <c r="GW64" s="2">
        <v>2429.19</v>
      </c>
      <c r="GX64" s="10"/>
      <c r="GY64" s="2"/>
      <c r="GZ64" s="2"/>
      <c r="HA64" s="2"/>
      <c r="HB64" s="2"/>
      <c r="HC64" s="11">
        <v>2429.19</v>
      </c>
      <c r="HD64" s="12">
        <f t="shared" si="69"/>
        <v>25.7199999999998</v>
      </c>
      <c r="HE64" s="13">
        <f t="shared" si="70"/>
        <v>9.5752612208414281</v>
      </c>
      <c r="HF64" s="14">
        <f t="shared" si="71"/>
        <v>35.295261220841226</v>
      </c>
      <c r="HG64" s="5">
        <f t="shared" si="72"/>
        <v>107.65054672356574</v>
      </c>
      <c r="HH64" s="2">
        <f t="shared" si="73"/>
        <v>-22.944370853353799</v>
      </c>
      <c r="HI64" s="7">
        <f t="shared" si="74"/>
        <v>84.706175870211936</v>
      </c>
      <c r="HJ64" s="32">
        <f t="shared" si="75"/>
        <v>-676.48128466589753</v>
      </c>
      <c r="HK64" s="16">
        <v>1</v>
      </c>
      <c r="HL64" s="2" t="s">
        <v>30</v>
      </c>
      <c r="HM64" s="6">
        <v>13</v>
      </c>
      <c r="HN64" s="2" t="s">
        <v>50</v>
      </c>
      <c r="HO64" s="2" t="s">
        <v>13</v>
      </c>
      <c r="HP64" s="3">
        <v>44143</v>
      </c>
      <c r="HQ64" s="10"/>
      <c r="HR64" s="2">
        <v>2450.06</v>
      </c>
      <c r="HS64" s="2"/>
      <c r="HT64" s="2"/>
      <c r="HU64" s="2"/>
      <c r="HV64" s="2"/>
      <c r="HW64" s="11">
        <v>2450.06</v>
      </c>
      <c r="HX64" s="12">
        <f t="shared" si="76"/>
        <v>20.869999999999891</v>
      </c>
      <c r="HY64" s="13">
        <f t="shared" si="77"/>
        <v>-4.7449442467961971</v>
      </c>
      <c r="HZ64" s="14">
        <f t="shared" si="78"/>
        <v>16.125055753203693</v>
      </c>
      <c r="IA64" s="5">
        <f t="shared" si="79"/>
        <v>49.18142004727126</v>
      </c>
      <c r="IB64" s="2">
        <f t="shared" si="80"/>
        <v>-8.5765140287352128</v>
      </c>
      <c r="IC64" s="7">
        <f t="shared" si="81"/>
        <v>40.604906018536049</v>
      </c>
      <c r="ID64" s="32">
        <f t="shared" si="82"/>
        <v>-635.87637864736143</v>
      </c>
      <c r="IE64" s="16">
        <v>1</v>
      </c>
      <c r="IF64" s="2" t="s">
        <v>30</v>
      </c>
    </row>
    <row r="65" spans="17:240" ht="20.100000000000001" customHeight="1" x14ac:dyDescent="0.2">
      <c r="Q65" s="6">
        <v>15</v>
      </c>
      <c r="R65" s="2" t="s">
        <v>51</v>
      </c>
      <c r="S65" s="2" t="s">
        <v>37</v>
      </c>
      <c r="T65" s="3">
        <v>43830</v>
      </c>
      <c r="U65" s="35"/>
      <c r="V65" s="2">
        <v>17086.599999999999</v>
      </c>
      <c r="W65" s="2"/>
      <c r="X65" s="2"/>
      <c r="Y65" s="2"/>
      <c r="Z65" s="2">
        <v>888.72000000000037</v>
      </c>
      <c r="AA65" s="11">
        <v>17086.599999999999</v>
      </c>
      <c r="AB65" s="12">
        <v>257.83999999999651</v>
      </c>
      <c r="AC65" s="13">
        <v>30.940799999999602</v>
      </c>
      <c r="AD65" s="9">
        <v>288.78079999999613</v>
      </c>
      <c r="AE65" s="5">
        <v>837.46431999998879</v>
      </c>
      <c r="AF65" s="2">
        <v>-85.188591729834584</v>
      </c>
      <c r="AG65" s="7">
        <v>752.27572827015422</v>
      </c>
      <c r="AH65" s="32">
        <v>-6617.050827441125</v>
      </c>
      <c r="AI65" s="16">
        <v>2</v>
      </c>
      <c r="AJ65" s="2" t="s">
        <v>30</v>
      </c>
      <c r="AK65" s="55">
        <v>15</v>
      </c>
      <c r="AL65" s="56" t="s">
        <v>51</v>
      </c>
      <c r="AM65" s="2" t="s">
        <v>37</v>
      </c>
      <c r="AN65" s="3">
        <v>43861</v>
      </c>
      <c r="AO65" s="35"/>
      <c r="AP65" s="8">
        <v>17374.599999999999</v>
      </c>
      <c r="AQ65" s="8"/>
      <c r="AR65" s="2"/>
      <c r="AS65" s="2"/>
      <c r="AT65" s="2">
        <v>888.72000000000037</v>
      </c>
      <c r="AU65" s="11">
        <f t="shared" si="13"/>
        <v>17374.599999999999</v>
      </c>
      <c r="AV65" s="59">
        <f t="shared" si="14"/>
        <v>288</v>
      </c>
      <c r="AW65" s="13">
        <f t="shared" si="15"/>
        <v>34.560000000000016</v>
      </c>
      <c r="AX65" s="9">
        <f t="shared" si="16"/>
        <v>322.56</v>
      </c>
      <c r="AY65" s="5">
        <f t="shared" si="17"/>
        <v>935.42399999999998</v>
      </c>
      <c r="AZ65" s="8">
        <f t="shared" si="18"/>
        <v>-99.821351140404445</v>
      </c>
      <c r="BA65" s="7">
        <f t="shared" si="19"/>
        <v>835.60264885959555</v>
      </c>
      <c r="BB65" s="32">
        <f t="shared" si="20"/>
        <v>-5781.4481785815296</v>
      </c>
      <c r="BC65" s="16">
        <v>2</v>
      </c>
      <c r="BD65" s="2" t="s">
        <v>30</v>
      </c>
      <c r="BE65" s="68">
        <v>15</v>
      </c>
      <c r="BF65" s="2" t="s">
        <v>51</v>
      </c>
      <c r="BG65" s="2" t="s">
        <v>37</v>
      </c>
      <c r="BH65" s="3">
        <v>43890</v>
      </c>
      <c r="BI65" s="35"/>
      <c r="BJ65" s="2">
        <v>17663.53</v>
      </c>
      <c r="BK65" s="2"/>
      <c r="BL65" s="2"/>
      <c r="BM65" s="2"/>
      <c r="BN65" s="2">
        <v>888.72000000000037</v>
      </c>
      <c r="BO65" s="11">
        <v>17663.53</v>
      </c>
      <c r="BP65" s="12">
        <f t="shared" si="21"/>
        <v>288.93000000000029</v>
      </c>
      <c r="BQ65" s="13">
        <f t="shared" si="22"/>
        <v>72.7154114323301</v>
      </c>
      <c r="BR65" s="9">
        <f t="shared" si="23"/>
        <v>361.64541143233038</v>
      </c>
      <c r="BS65" s="5">
        <f t="shared" si="24"/>
        <v>1048.771693153758</v>
      </c>
      <c r="BT65" s="2">
        <f t="shared" si="25"/>
        <v>-103.2411543588962</v>
      </c>
      <c r="BU65" s="7">
        <f t="shared" si="26"/>
        <v>945.53053879486174</v>
      </c>
      <c r="BV65" s="15">
        <f t="shared" si="27"/>
        <v>-4835.9176397866677</v>
      </c>
      <c r="BW65" s="16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5"/>
      <c r="CD65" s="2">
        <v>17663.53</v>
      </c>
      <c r="CE65" s="2"/>
      <c r="CF65" s="2"/>
      <c r="CG65" s="2"/>
      <c r="CH65" s="2">
        <v>888.72000000000037</v>
      </c>
      <c r="CI65" s="11">
        <f t="shared" si="28"/>
        <v>17663.53</v>
      </c>
      <c r="CJ65" s="11">
        <f t="shared" si="28"/>
        <v>288.93000000000029</v>
      </c>
      <c r="CK65" s="11">
        <f t="shared" si="28"/>
        <v>72.7154114323301</v>
      </c>
      <c r="CL65" s="11">
        <f t="shared" si="29"/>
        <v>361.64541143233038</v>
      </c>
      <c r="CM65" s="5">
        <f t="shared" si="30"/>
        <v>782.41697743216866</v>
      </c>
      <c r="CN65" s="8">
        <f t="shared" si="31"/>
        <v>-103.2411543588962</v>
      </c>
      <c r="CO65" s="10">
        <f t="shared" si="32"/>
        <v>679.17582307327245</v>
      </c>
      <c r="CP65" s="81">
        <f t="shared" si="33"/>
        <v>-4156.7418167133956</v>
      </c>
      <c r="CQ65" s="16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5"/>
      <c r="DA65" s="88">
        <v>18150.96</v>
      </c>
      <c r="DB65" s="2"/>
      <c r="DC65" s="2"/>
      <c r="DD65" s="2"/>
      <c r="DE65" s="2">
        <v>888.72000000000037</v>
      </c>
      <c r="DF65" s="80">
        <f t="shared" si="34"/>
        <v>18150.96</v>
      </c>
      <c r="DG65" s="12">
        <f t="shared" si="35"/>
        <v>487.43000000000029</v>
      </c>
      <c r="DH65" s="13">
        <f t="shared" si="36"/>
        <v>47.918673424096134</v>
      </c>
      <c r="DI65" s="9">
        <f t="shared" si="37"/>
        <v>535.34867342409643</v>
      </c>
      <c r="DJ65" s="8">
        <f t="shared" si="38"/>
        <v>1552.5111529298797</v>
      </c>
      <c r="DK65" s="5">
        <f t="shared" si="39"/>
        <v>770.09417549771103</v>
      </c>
      <c r="DL65" s="2">
        <f t="shared" si="40"/>
        <v>-95.518232733285032</v>
      </c>
      <c r="DM65" s="7">
        <f t="shared" si="11"/>
        <v>674.57594276442603</v>
      </c>
      <c r="DN65" s="89">
        <f t="shared" si="12"/>
        <v>-3482.1658739489694</v>
      </c>
      <c r="DO65" s="16">
        <v>2</v>
      </c>
      <c r="DP65" s="2" t="s">
        <v>30</v>
      </c>
      <c r="DQ65" s="6">
        <v>15</v>
      </c>
      <c r="DR65" s="2" t="s">
        <v>51</v>
      </c>
      <c r="DS65" s="2" t="s">
        <v>37</v>
      </c>
      <c r="DT65" s="3">
        <v>43982</v>
      </c>
      <c r="DU65" s="10"/>
      <c r="DV65" s="2">
        <v>18558.740000000002</v>
      </c>
      <c r="DW65" s="2"/>
      <c r="DX65" s="2"/>
      <c r="DY65" s="2"/>
      <c r="DZ65" s="2">
        <v>888.72000000000037</v>
      </c>
      <c r="EA65" s="11">
        <v>18558.740000000002</v>
      </c>
      <c r="EB65" s="12">
        <f t="shared" si="41"/>
        <v>407.78000000000247</v>
      </c>
      <c r="EC65" s="13">
        <f t="shared" si="42"/>
        <v>51.65742069231618</v>
      </c>
      <c r="ED65" s="9">
        <f t="shared" si="43"/>
        <v>459.43742069231865</v>
      </c>
      <c r="EE65" s="5">
        <f t="shared" si="44"/>
        <v>1332.3685200077241</v>
      </c>
      <c r="EF65" s="2">
        <f t="shared" si="45"/>
        <v>-206.57455027878376</v>
      </c>
      <c r="EG65" s="7">
        <f t="shared" si="46"/>
        <v>1125.7939697289403</v>
      </c>
      <c r="EH65" s="89">
        <f t="shared" si="47"/>
        <v>-2356.3719042200291</v>
      </c>
      <c r="EI65" s="16">
        <v>2</v>
      </c>
      <c r="EJ65" s="2" t="s">
        <v>30</v>
      </c>
      <c r="EK65" s="6">
        <v>15</v>
      </c>
      <c r="EL65" s="2" t="s">
        <v>51</v>
      </c>
      <c r="EM65" s="2" t="s">
        <v>37</v>
      </c>
      <c r="EN65" s="3">
        <v>44013</v>
      </c>
      <c r="EO65" s="10"/>
      <c r="EP65" s="2">
        <v>18847.150000000001</v>
      </c>
      <c r="EQ65" s="2"/>
      <c r="ER65" s="2"/>
      <c r="ES65" s="2"/>
      <c r="ET65" s="2">
        <v>888.72000000000037</v>
      </c>
      <c r="EU65" s="11">
        <v>18847.150000000001</v>
      </c>
      <c r="EV65" s="12">
        <f t="shared" si="48"/>
        <v>288.40999999999985</v>
      </c>
      <c r="EW65" s="13">
        <f t="shared" si="49"/>
        <v>18.982330261213807</v>
      </c>
      <c r="EX65" s="9">
        <f t="shared" si="50"/>
        <v>307.39233026121366</v>
      </c>
      <c r="EY65" s="5">
        <f t="shared" si="51"/>
        <v>891.43775775751953</v>
      </c>
      <c r="EZ65" s="2">
        <f t="shared" si="52"/>
        <v>-153.56808499299797</v>
      </c>
      <c r="FA65" s="7">
        <f t="shared" si="53"/>
        <v>737.86967276452151</v>
      </c>
      <c r="FB65" s="32">
        <f t="shared" si="54"/>
        <v>-1618.5022314555074</v>
      </c>
      <c r="FC65" s="16">
        <v>2</v>
      </c>
      <c r="FD65" s="2" t="s">
        <v>30</v>
      </c>
      <c r="FE65" s="6">
        <v>15</v>
      </c>
      <c r="FF65" s="2" t="s">
        <v>51</v>
      </c>
      <c r="FG65" s="2" t="s">
        <v>37</v>
      </c>
      <c r="FH65" s="3">
        <v>44013</v>
      </c>
      <c r="FI65" s="10"/>
      <c r="FJ65" s="2">
        <v>19039.670000000002</v>
      </c>
      <c r="FK65" s="2"/>
      <c r="FL65" s="2"/>
      <c r="FM65" s="2"/>
      <c r="FN65" s="2">
        <v>888.72000000000037</v>
      </c>
      <c r="FO65" s="11">
        <v>19039.670000000002</v>
      </c>
      <c r="FP65" s="12">
        <f t="shared" si="55"/>
        <v>192.52000000000044</v>
      </c>
      <c r="FQ65" s="13">
        <f t="shared" si="56"/>
        <v>23.182996790331092</v>
      </c>
      <c r="FR65" s="14">
        <f t="shared" si="57"/>
        <v>215.70299679033153</v>
      </c>
      <c r="FS65" s="5">
        <f t="shared" si="58"/>
        <v>657.89414021051107</v>
      </c>
      <c r="FT65" s="2">
        <f t="shared" si="59"/>
        <v>-120.38130482636882</v>
      </c>
      <c r="FU65" s="7">
        <f t="shared" si="60"/>
        <v>537.51283538414225</v>
      </c>
      <c r="FV65" s="32">
        <f t="shared" si="61"/>
        <v>-1080.9893960713653</v>
      </c>
      <c r="FW65" s="16">
        <v>2</v>
      </c>
      <c r="FX65" s="2" t="s">
        <v>30</v>
      </c>
      <c r="FY65" s="6">
        <v>15</v>
      </c>
      <c r="FZ65" s="2" t="s">
        <v>51</v>
      </c>
      <c r="GA65" s="2" t="s">
        <v>37</v>
      </c>
      <c r="GB65" s="3">
        <v>44081</v>
      </c>
      <c r="GC65" s="10"/>
      <c r="GD65" s="2">
        <v>19238.87</v>
      </c>
      <c r="GE65" s="2"/>
      <c r="GF65" s="2"/>
      <c r="GG65" s="2"/>
      <c r="GH65" s="2">
        <v>888.72000000000037</v>
      </c>
      <c r="GI65" s="11">
        <v>19238.87</v>
      </c>
      <c r="GJ65" s="12">
        <f t="shared" si="62"/>
        <v>199.19999999999709</v>
      </c>
      <c r="GK65" s="13">
        <f t="shared" si="63"/>
        <v>-10.298841453144098</v>
      </c>
      <c r="GL65" s="14">
        <f t="shared" si="64"/>
        <v>188.901158546853</v>
      </c>
      <c r="GM65" s="5">
        <f t="shared" si="65"/>
        <v>576.14853356790161</v>
      </c>
      <c r="GN65" s="2">
        <f t="shared" si="66"/>
        <v>-94.326302195435119</v>
      </c>
      <c r="GO65" s="7">
        <f t="shared" si="67"/>
        <v>481.82223137246649</v>
      </c>
      <c r="GP65" s="15">
        <f t="shared" si="68"/>
        <v>-599.16716469889877</v>
      </c>
      <c r="GQ65" s="16">
        <v>2</v>
      </c>
      <c r="GR65" s="2" t="s">
        <v>30</v>
      </c>
      <c r="GS65" s="16">
        <v>14</v>
      </c>
      <c r="GT65" s="2" t="s">
        <v>51</v>
      </c>
      <c r="GU65" s="2" t="s">
        <v>37</v>
      </c>
      <c r="GV65" s="3">
        <v>44104</v>
      </c>
      <c r="GW65" s="2">
        <v>19333.170000000002</v>
      </c>
      <c r="GX65" s="10">
        <v>4500</v>
      </c>
      <c r="GY65" s="2"/>
      <c r="GZ65" s="2"/>
      <c r="HA65" s="2"/>
      <c r="HB65" s="2">
        <v>888.72000000000037</v>
      </c>
      <c r="HC65" s="11">
        <v>19333.170000000002</v>
      </c>
      <c r="HD65" s="12">
        <f t="shared" si="69"/>
        <v>94.30000000000291</v>
      </c>
      <c r="HE65" s="13">
        <f t="shared" si="70"/>
        <v>35.10680921949384</v>
      </c>
      <c r="HF65" s="14">
        <f t="shared" si="71"/>
        <v>129.40680921949675</v>
      </c>
      <c r="HG65" s="5">
        <f t="shared" si="72"/>
        <v>394.69076811946508</v>
      </c>
      <c r="HH65" s="2">
        <f t="shared" si="73"/>
        <v>-84.123412576646459</v>
      </c>
      <c r="HI65" s="7">
        <f t="shared" si="74"/>
        <v>310.56735554281863</v>
      </c>
      <c r="HJ65" s="32">
        <f t="shared" si="75"/>
        <v>-4788.5998091560805</v>
      </c>
      <c r="HK65" s="16">
        <v>2</v>
      </c>
      <c r="HL65" s="2" t="s">
        <v>30</v>
      </c>
      <c r="HM65" s="6">
        <v>14</v>
      </c>
      <c r="HN65" s="2" t="s">
        <v>51</v>
      </c>
      <c r="HO65" s="2" t="s">
        <v>37</v>
      </c>
      <c r="HP65" s="3">
        <v>44143</v>
      </c>
      <c r="HQ65" s="10"/>
      <c r="HR65" s="2">
        <v>19533.240000000002</v>
      </c>
      <c r="HS65" s="2"/>
      <c r="HT65" s="2"/>
      <c r="HU65" s="2"/>
      <c r="HV65" s="2">
        <v>888.72000000000037</v>
      </c>
      <c r="HW65" s="11">
        <v>19533.240000000002</v>
      </c>
      <c r="HX65" s="12">
        <f t="shared" si="76"/>
        <v>200.06999999999971</v>
      </c>
      <c r="HY65" s="13">
        <f t="shared" si="77"/>
        <v>-45.487350045832237</v>
      </c>
      <c r="HZ65" s="14">
        <f t="shared" si="78"/>
        <v>154.58264995416747</v>
      </c>
      <c r="IA65" s="5">
        <f t="shared" si="79"/>
        <v>471.47708236021072</v>
      </c>
      <c r="IB65" s="2">
        <f t="shared" si="80"/>
        <v>-82.218646944372807</v>
      </c>
      <c r="IC65" s="7">
        <f t="shared" si="81"/>
        <v>389.25843541583788</v>
      </c>
      <c r="ID65" s="32">
        <f t="shared" si="82"/>
        <v>-4399.3413737402425</v>
      </c>
      <c r="IE65" s="16">
        <v>2</v>
      </c>
      <c r="IF65" s="2" t="s">
        <v>30</v>
      </c>
    </row>
    <row r="66" spans="17:240" ht="20.100000000000001" customHeight="1" x14ac:dyDescent="0.2">
      <c r="Q66" s="6">
        <v>16</v>
      </c>
      <c r="R66" s="2" t="s">
        <v>52</v>
      </c>
      <c r="S66" s="2" t="s">
        <v>94</v>
      </c>
      <c r="T66" s="3">
        <v>43830</v>
      </c>
      <c r="U66" s="35">
        <v>3000</v>
      </c>
      <c r="V66" s="2">
        <v>9970.89</v>
      </c>
      <c r="W66" s="2">
        <v>90.64</v>
      </c>
      <c r="X66" s="2">
        <v>-7969.5899999999992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43.129200000000012</v>
      </c>
      <c r="AD66" s="9">
        <v>402.53919999999988</v>
      </c>
      <c r="AE66" s="5">
        <v>1167.3636799999997</v>
      </c>
      <c r="AF66" s="2">
        <v>-118.74663261565409</v>
      </c>
      <c r="AG66" s="7">
        <v>1048.6170473843456</v>
      </c>
      <c r="AH66" s="32">
        <v>134.53707783251843</v>
      </c>
      <c r="AI66" s="16">
        <v>2</v>
      </c>
      <c r="AJ66" s="2" t="s">
        <v>30</v>
      </c>
      <c r="AK66" s="55">
        <v>16</v>
      </c>
      <c r="AL66" s="56" t="s">
        <v>52</v>
      </c>
      <c r="AM66" s="2" t="s">
        <v>94</v>
      </c>
      <c r="AN66" s="3">
        <v>43861</v>
      </c>
      <c r="AO66" s="35"/>
      <c r="AP66" s="8">
        <v>10525.08</v>
      </c>
      <c r="AQ66" s="8">
        <v>90.64</v>
      </c>
      <c r="AR66" s="2">
        <v>-7969.5899999999992</v>
      </c>
      <c r="AS66" s="2">
        <v>1067.8600000000001</v>
      </c>
      <c r="AT66" s="2"/>
      <c r="AU66" s="11">
        <f t="shared" si="13"/>
        <v>3713.9900000000002</v>
      </c>
      <c r="AV66" s="59">
        <f t="shared" si="14"/>
        <v>554.19000000000051</v>
      </c>
      <c r="AW66" s="13">
        <f t="shared" si="15"/>
        <v>66.502800000000093</v>
      </c>
      <c r="AX66" s="9">
        <f t="shared" si="16"/>
        <v>620.6928000000006</v>
      </c>
      <c r="AY66" s="5">
        <f t="shared" si="17"/>
        <v>1800.0091200000018</v>
      </c>
      <c r="AZ66" s="8">
        <f t="shared" si="18"/>
        <v>-192.08331454340555</v>
      </c>
      <c r="BA66" s="7">
        <f t="shared" si="19"/>
        <v>1607.9258054565962</v>
      </c>
      <c r="BB66" s="32">
        <f t="shared" si="20"/>
        <v>1742.4628832891146</v>
      </c>
      <c r="BC66" s="16">
        <v>2</v>
      </c>
      <c r="BD66" s="2" t="s">
        <v>30</v>
      </c>
      <c r="BE66" s="68">
        <v>16</v>
      </c>
      <c r="BF66" s="2" t="s">
        <v>52</v>
      </c>
      <c r="BG66" s="2" t="s">
        <v>94</v>
      </c>
      <c r="BH66" s="3">
        <v>43890</v>
      </c>
      <c r="BI66" s="35">
        <v>3000</v>
      </c>
      <c r="BJ66" s="2">
        <v>11205.300000000001</v>
      </c>
      <c r="BK66" s="2">
        <v>90.64</v>
      </c>
      <c r="BL66" s="2">
        <v>-7969.5899999999992</v>
      </c>
      <c r="BM66" s="2">
        <v>1067.8600000000001</v>
      </c>
      <c r="BN66" s="2"/>
      <c r="BO66" s="11">
        <v>4394.2100000000009</v>
      </c>
      <c r="BP66" s="12">
        <f t="shared" si="21"/>
        <v>680.22000000000071</v>
      </c>
      <c r="BQ66" s="13">
        <f t="shared" si="22"/>
        <v>171.19190518291484</v>
      </c>
      <c r="BR66" s="9">
        <f t="shared" si="23"/>
        <v>851.41190518291558</v>
      </c>
      <c r="BS66" s="5">
        <f t="shared" si="24"/>
        <v>2469.0945250304553</v>
      </c>
      <c r="BT66" s="2">
        <f t="shared" si="25"/>
        <v>-243.05782721769421</v>
      </c>
      <c r="BU66" s="7">
        <f t="shared" si="26"/>
        <v>2226.0366978127613</v>
      </c>
      <c r="BV66" s="15">
        <f t="shared" si="27"/>
        <v>968.49958110187595</v>
      </c>
      <c r="BW66" s="16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5"/>
      <c r="CD66" s="2">
        <v>11205.300000000001</v>
      </c>
      <c r="CE66" s="2">
        <v>90.64</v>
      </c>
      <c r="CF66" s="2">
        <v>-7969.5899999999992</v>
      </c>
      <c r="CG66" s="2">
        <v>1067.8600000000001</v>
      </c>
      <c r="CH66" s="2"/>
      <c r="CI66" s="11">
        <f t="shared" si="28"/>
        <v>4394.2100000000009</v>
      </c>
      <c r="CJ66" s="11">
        <f t="shared" si="28"/>
        <v>680.22000000000071</v>
      </c>
      <c r="CK66" s="11">
        <f t="shared" si="28"/>
        <v>171.19190518291484</v>
      </c>
      <c r="CL66" s="11">
        <f t="shared" si="29"/>
        <v>851.41190518291558</v>
      </c>
      <c r="CM66" s="5">
        <f t="shared" si="30"/>
        <v>1842.0228996258952</v>
      </c>
      <c r="CN66" s="8">
        <f t="shared" si="31"/>
        <v>-243.05782721769421</v>
      </c>
      <c r="CO66" s="10">
        <f t="shared" si="32"/>
        <v>1598.965072408201</v>
      </c>
      <c r="CP66" s="81">
        <f t="shared" si="33"/>
        <v>2567.4646535100769</v>
      </c>
      <c r="CQ66" s="16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5">
        <v>3000</v>
      </c>
      <c r="DA66" s="88">
        <v>12258.42</v>
      </c>
      <c r="DB66" s="2">
        <v>90.64</v>
      </c>
      <c r="DC66" s="2">
        <v>-7969.5899999999992</v>
      </c>
      <c r="DD66" s="2">
        <v>1067.8600000000001</v>
      </c>
      <c r="DE66" s="2"/>
      <c r="DF66" s="80">
        <f t="shared" si="34"/>
        <v>5447.33</v>
      </c>
      <c r="DG66" s="12">
        <f t="shared" si="35"/>
        <v>1053.119999999999</v>
      </c>
      <c r="DH66" s="13">
        <f t="shared" si="36"/>
        <v>103.53099595097561</v>
      </c>
      <c r="DI66" s="9">
        <f t="shared" si="37"/>
        <v>1156.6509959509747</v>
      </c>
      <c r="DJ66" s="8">
        <f t="shared" si="38"/>
        <v>3354.2878882578266</v>
      </c>
      <c r="DK66" s="5">
        <f t="shared" si="39"/>
        <v>1512.2649886319314</v>
      </c>
      <c r="DL66" s="2">
        <f t="shared" si="40"/>
        <v>-187.57300565893297</v>
      </c>
      <c r="DM66" s="7">
        <f t="shared" si="11"/>
        <v>1324.6919829729984</v>
      </c>
      <c r="DN66" s="89">
        <f t="shared" si="12"/>
        <v>892.15663648307532</v>
      </c>
      <c r="DO66" s="16">
        <v>2</v>
      </c>
      <c r="DP66" s="2" t="s">
        <v>30</v>
      </c>
      <c r="DQ66" s="6">
        <v>16</v>
      </c>
      <c r="DR66" s="2" t="s">
        <v>52</v>
      </c>
      <c r="DS66" s="2" t="s">
        <v>94</v>
      </c>
      <c r="DT66" s="3">
        <v>43982</v>
      </c>
      <c r="DU66" s="10"/>
      <c r="DV66" s="2">
        <v>12561.01</v>
      </c>
      <c r="DW66" s="2">
        <v>90.64</v>
      </c>
      <c r="DX66" s="2">
        <v>-7969.5899999999992</v>
      </c>
      <c r="DY66" s="2">
        <v>1067.8600000000001</v>
      </c>
      <c r="DZ66" s="2"/>
      <c r="EA66" s="11">
        <v>5749.92</v>
      </c>
      <c r="EB66" s="12">
        <f t="shared" si="41"/>
        <v>302.59000000000015</v>
      </c>
      <c r="EC66" s="13">
        <f t="shared" si="42"/>
        <v>38.331990110569095</v>
      </c>
      <c r="ED66" s="9">
        <f t="shared" si="43"/>
        <v>340.92199011056925</v>
      </c>
      <c r="EE66" s="5">
        <f t="shared" si="44"/>
        <v>988.67377132065076</v>
      </c>
      <c r="EF66" s="2">
        <f t="shared" si="45"/>
        <v>-153.28704980346467</v>
      </c>
      <c r="EG66" s="7">
        <f t="shared" si="46"/>
        <v>835.38672151718606</v>
      </c>
      <c r="EH66" s="89">
        <f t="shared" si="47"/>
        <v>1727.5433580002614</v>
      </c>
      <c r="EI66" s="16">
        <v>2</v>
      </c>
      <c r="EJ66" s="2" t="s">
        <v>30</v>
      </c>
      <c r="EK66" s="6">
        <v>16</v>
      </c>
      <c r="EL66" s="2" t="s">
        <v>52</v>
      </c>
      <c r="EM66" s="2" t="s">
        <v>94</v>
      </c>
      <c r="EN66" s="3">
        <v>44013</v>
      </c>
      <c r="EO66" s="10">
        <v>3000</v>
      </c>
      <c r="EP66" s="2">
        <v>12617.64</v>
      </c>
      <c r="EQ66" s="2">
        <v>90.64</v>
      </c>
      <c r="ER66" s="2">
        <v>-7969.5899999999992</v>
      </c>
      <c r="ES66" s="2">
        <v>1067.8600000000001</v>
      </c>
      <c r="ET66" s="2"/>
      <c r="EU66" s="11">
        <v>5806.5499999999993</v>
      </c>
      <c r="EV66" s="12">
        <f t="shared" si="48"/>
        <v>56.6299999999992</v>
      </c>
      <c r="EW66" s="13">
        <f t="shared" si="49"/>
        <v>3.7272263884488166</v>
      </c>
      <c r="EX66" s="9">
        <f t="shared" si="50"/>
        <v>60.357226388448019</v>
      </c>
      <c r="EY66" s="5">
        <f t="shared" si="51"/>
        <v>175.03595652649926</v>
      </c>
      <c r="EZ66" s="2">
        <f t="shared" si="52"/>
        <v>-30.15346434989549</v>
      </c>
      <c r="FA66" s="7">
        <f t="shared" si="53"/>
        <v>144.88249217660376</v>
      </c>
      <c r="FB66" s="32">
        <f t="shared" si="54"/>
        <v>-1127.5741498231348</v>
      </c>
      <c r="FC66" s="16">
        <v>2</v>
      </c>
      <c r="FD66" s="2" t="s">
        <v>30</v>
      </c>
      <c r="FE66" s="6">
        <v>16</v>
      </c>
      <c r="FF66" s="2" t="s">
        <v>52</v>
      </c>
      <c r="FG66" s="2" t="s">
        <v>94</v>
      </c>
      <c r="FH66" s="3">
        <v>44013</v>
      </c>
      <c r="FI66" s="10">
        <v>3000</v>
      </c>
      <c r="FJ66" s="2">
        <v>12708.73</v>
      </c>
      <c r="FK66" s="2">
        <v>90.64</v>
      </c>
      <c r="FL66" s="2">
        <v>-7969.5899999999992</v>
      </c>
      <c r="FM66" s="2">
        <v>1067.8600000000001</v>
      </c>
      <c r="FN66" s="2"/>
      <c r="FO66" s="11">
        <v>5897.6399999999994</v>
      </c>
      <c r="FP66" s="12">
        <f t="shared" si="55"/>
        <v>91.090000000000146</v>
      </c>
      <c r="FQ66" s="13">
        <f t="shared" si="56"/>
        <v>10.968934020523882</v>
      </c>
      <c r="FR66" s="14">
        <f t="shared" si="57"/>
        <v>102.05893402052402</v>
      </c>
      <c r="FS66" s="5">
        <f t="shared" si="58"/>
        <v>311.27974876259822</v>
      </c>
      <c r="FT66" s="2">
        <f t="shared" si="59"/>
        <v>-56.957890383513025</v>
      </c>
      <c r="FU66" s="7">
        <f t="shared" si="60"/>
        <v>254.3218583790852</v>
      </c>
      <c r="FV66" s="32">
        <f t="shared" si="61"/>
        <v>-3873.2522914440492</v>
      </c>
      <c r="FW66" s="16">
        <v>2</v>
      </c>
      <c r="FX66" s="2" t="s">
        <v>30</v>
      </c>
      <c r="FY66" s="6">
        <v>16</v>
      </c>
      <c r="FZ66" s="2" t="s">
        <v>52</v>
      </c>
      <c r="GA66" s="2" t="s">
        <v>94</v>
      </c>
      <c r="GB66" s="3">
        <v>44081</v>
      </c>
      <c r="GC66" s="10"/>
      <c r="GD66" s="2">
        <v>12901.720000000001</v>
      </c>
      <c r="GE66" s="2">
        <v>90.64</v>
      </c>
      <c r="GF66" s="2">
        <v>-7969.5899999999992</v>
      </c>
      <c r="GG66" s="2">
        <v>1067.8600000000001</v>
      </c>
      <c r="GH66" s="2"/>
      <c r="GI66" s="11">
        <v>6090.630000000001</v>
      </c>
      <c r="GJ66" s="12">
        <f t="shared" si="62"/>
        <v>192.9900000000016</v>
      </c>
      <c r="GK66" s="13">
        <f t="shared" si="63"/>
        <v>-9.9777781729032373</v>
      </c>
      <c r="GL66" s="14">
        <f t="shared" si="64"/>
        <v>183.01222182709836</v>
      </c>
      <c r="GM66" s="5">
        <f t="shared" si="65"/>
        <v>558.18727657264992</v>
      </c>
      <c r="GN66" s="2">
        <f t="shared" si="66"/>
        <v>-91.385708136031326</v>
      </c>
      <c r="GO66" s="7">
        <f t="shared" si="67"/>
        <v>466.8015684366186</v>
      </c>
      <c r="GP66" s="15">
        <f t="shared" si="68"/>
        <v>-3406.4507230074305</v>
      </c>
      <c r="GQ66" s="16">
        <v>2</v>
      </c>
      <c r="GR66" s="2" t="s">
        <v>30</v>
      </c>
      <c r="GS66" s="16">
        <v>15</v>
      </c>
      <c r="GT66" s="2" t="s">
        <v>52</v>
      </c>
      <c r="GU66" s="2" t="s">
        <v>94</v>
      </c>
      <c r="GV66" s="3">
        <v>44104</v>
      </c>
      <c r="GW66" s="2">
        <v>13035.27</v>
      </c>
      <c r="GX66" s="10"/>
      <c r="GY66" s="2">
        <v>90.64</v>
      </c>
      <c r="GZ66" s="2">
        <v>-7969.5899999999992</v>
      </c>
      <c r="HA66" s="2">
        <v>1067.8600000000001</v>
      </c>
      <c r="HB66" s="2"/>
      <c r="HC66" s="11">
        <v>6224.18</v>
      </c>
      <c r="HD66" s="12">
        <f t="shared" si="69"/>
        <v>133.54999999999927</v>
      </c>
      <c r="HE66" s="13">
        <f t="shared" si="70"/>
        <v>49.719134371826428</v>
      </c>
      <c r="HF66" s="14">
        <f t="shared" si="71"/>
        <v>183.26913437182571</v>
      </c>
      <c r="HG66" s="5">
        <f t="shared" si="72"/>
        <v>558.97085983406839</v>
      </c>
      <c r="HH66" s="2">
        <f t="shared" si="73"/>
        <v>-119.13766436490698</v>
      </c>
      <c r="HI66" s="7">
        <f t="shared" si="74"/>
        <v>439.83319546916141</v>
      </c>
      <c r="HJ66" s="32">
        <f t="shared" si="75"/>
        <v>-2966.6175275382693</v>
      </c>
      <c r="HK66" s="16">
        <v>2</v>
      </c>
      <c r="HL66" s="2" t="s">
        <v>30</v>
      </c>
      <c r="HM66" s="6">
        <v>15</v>
      </c>
      <c r="HN66" s="2" t="s">
        <v>52</v>
      </c>
      <c r="HO66" s="2" t="s">
        <v>94</v>
      </c>
      <c r="HP66" s="3">
        <v>44143</v>
      </c>
      <c r="HQ66" s="10"/>
      <c r="HR66" s="2">
        <v>13055.68</v>
      </c>
      <c r="HS66" s="2">
        <v>90.64</v>
      </c>
      <c r="HT66" s="2">
        <v>-7969.5899999999992</v>
      </c>
      <c r="HU66" s="2">
        <v>1067.8600000000001</v>
      </c>
      <c r="HV66" s="2"/>
      <c r="HW66" s="11">
        <v>6244.59</v>
      </c>
      <c r="HX66" s="12">
        <f t="shared" si="76"/>
        <v>20.409999999999854</v>
      </c>
      <c r="HY66" s="13">
        <f t="shared" si="77"/>
        <v>-4.6403599461959848</v>
      </c>
      <c r="HZ66" s="14">
        <f t="shared" si="78"/>
        <v>15.769640053803869</v>
      </c>
      <c r="IA66" s="5">
        <f t="shared" si="79"/>
        <v>48.097402164101794</v>
      </c>
      <c r="IB66" s="2">
        <f t="shared" si="80"/>
        <v>-8.3874773036169312</v>
      </c>
      <c r="IC66" s="7">
        <f t="shared" si="81"/>
        <v>39.709924860484861</v>
      </c>
      <c r="ID66" s="32">
        <f t="shared" si="82"/>
        <v>-2926.9076026777843</v>
      </c>
      <c r="IE66" s="16">
        <v>2</v>
      </c>
      <c r="IF66" s="2" t="s">
        <v>30</v>
      </c>
    </row>
    <row r="67" spans="17:240" ht="20.100000000000001" customHeight="1" x14ac:dyDescent="0.2">
      <c r="Q67" s="6">
        <v>17</v>
      </c>
      <c r="R67" s="2" t="s">
        <v>91</v>
      </c>
      <c r="S67" s="2" t="s">
        <v>89</v>
      </c>
      <c r="T67" s="3">
        <v>43830</v>
      </c>
      <c r="U67" s="35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2">
        <v>-831.66013229039334</v>
      </c>
      <c r="AI67" s="16">
        <v>2</v>
      </c>
      <c r="AJ67" s="2" t="s">
        <v>30</v>
      </c>
      <c r="AK67" s="55">
        <v>17</v>
      </c>
      <c r="AL67" s="56" t="s">
        <v>91</v>
      </c>
      <c r="AM67" s="2" t="s">
        <v>89</v>
      </c>
      <c r="AN67" s="3">
        <v>43861</v>
      </c>
      <c r="AO67" s="35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13"/>
        <v>1890.17</v>
      </c>
      <c r="AV67" s="59">
        <f t="shared" si="14"/>
        <v>0</v>
      </c>
      <c r="AW67" s="13">
        <f t="shared" si="15"/>
        <v>0</v>
      </c>
      <c r="AX67" s="9">
        <f t="shared" si="16"/>
        <v>0</v>
      </c>
      <c r="AY67" s="5">
        <f t="shared" si="17"/>
        <v>0</v>
      </c>
      <c r="AZ67" s="8">
        <f t="shared" si="18"/>
        <v>0</v>
      </c>
      <c r="BA67" s="7">
        <f t="shared" si="19"/>
        <v>0</v>
      </c>
      <c r="BB67" s="32">
        <f t="shared" si="20"/>
        <v>-831.66013229039334</v>
      </c>
      <c r="BC67" s="16">
        <v>2</v>
      </c>
      <c r="BD67" s="2" t="s">
        <v>30</v>
      </c>
      <c r="BE67" s="68">
        <v>17</v>
      </c>
      <c r="BF67" s="2" t="s">
        <v>91</v>
      </c>
      <c r="BG67" s="2" t="s">
        <v>89</v>
      </c>
      <c r="BH67" s="3">
        <v>43890</v>
      </c>
      <c r="BI67" s="35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21"/>
        <v>0</v>
      </c>
      <c r="BQ67" s="13">
        <f t="shared" si="22"/>
        <v>0</v>
      </c>
      <c r="BR67" s="9">
        <f t="shared" si="23"/>
        <v>0</v>
      </c>
      <c r="BS67" s="5">
        <f t="shared" si="24"/>
        <v>0</v>
      </c>
      <c r="BT67" s="2">
        <f t="shared" si="25"/>
        <v>0</v>
      </c>
      <c r="BU67" s="7">
        <f t="shared" si="26"/>
        <v>0</v>
      </c>
      <c r="BV67" s="15">
        <f t="shared" si="27"/>
        <v>-831.66013229039334</v>
      </c>
      <c r="BW67" s="16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5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28"/>
        <v>1890.17</v>
      </c>
      <c r="CJ67" s="11">
        <f t="shared" si="28"/>
        <v>0</v>
      </c>
      <c r="CK67" s="11">
        <f t="shared" si="28"/>
        <v>0</v>
      </c>
      <c r="CL67" s="11">
        <f t="shared" si="29"/>
        <v>0</v>
      </c>
      <c r="CM67" s="5">
        <f t="shared" si="30"/>
        <v>0</v>
      </c>
      <c r="CN67" s="8">
        <f t="shared" si="31"/>
        <v>0</v>
      </c>
      <c r="CO67" s="10">
        <f t="shared" si="32"/>
        <v>0</v>
      </c>
      <c r="CP67" s="81">
        <f t="shared" si="33"/>
        <v>-831.66013229039334</v>
      </c>
      <c r="CQ67" s="16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5"/>
      <c r="DA67" s="88">
        <v>7797.1</v>
      </c>
      <c r="DB67" s="2">
        <v>5.01</v>
      </c>
      <c r="DC67" s="2">
        <v>-5890.88</v>
      </c>
      <c r="DD67" s="2"/>
      <c r="DE67" s="2"/>
      <c r="DF67" s="80">
        <f t="shared" si="34"/>
        <v>1911.2300000000005</v>
      </c>
      <c r="DG67" s="12">
        <f t="shared" si="35"/>
        <v>21.0600000000004</v>
      </c>
      <c r="DH67" s="13">
        <f t="shared" si="36"/>
        <v>2.0703839778254993</v>
      </c>
      <c r="DI67" s="9">
        <f t="shared" si="37"/>
        <v>23.1303839778259</v>
      </c>
      <c r="DJ67" s="8">
        <f t="shared" si="38"/>
        <v>67.07811353569511</v>
      </c>
      <c r="DK67" s="5">
        <f t="shared" si="39"/>
        <v>67.07811353569511</v>
      </c>
      <c r="DL67" s="2">
        <f t="shared" si="40"/>
        <v>-8.3199991168239755</v>
      </c>
      <c r="DM67" s="7">
        <f t="shared" si="11"/>
        <v>58.758114418871131</v>
      </c>
      <c r="DN67" s="89">
        <f t="shared" si="12"/>
        <v>-772.90201787152216</v>
      </c>
      <c r="DO67" s="16">
        <v>2</v>
      </c>
      <c r="DP67" s="2" t="s">
        <v>30</v>
      </c>
      <c r="DQ67" s="6">
        <v>17</v>
      </c>
      <c r="DR67" s="2" t="s">
        <v>91</v>
      </c>
      <c r="DS67" s="2" t="s">
        <v>89</v>
      </c>
      <c r="DT67" s="3">
        <v>43982</v>
      </c>
      <c r="DU67" s="10">
        <v>2000</v>
      </c>
      <c r="DV67" s="2">
        <v>7956.97</v>
      </c>
      <c r="DW67" s="2">
        <v>5.01</v>
      </c>
      <c r="DX67" s="2">
        <v>-5890.88</v>
      </c>
      <c r="DY67" s="2"/>
      <c r="DZ67" s="2"/>
      <c r="EA67" s="11">
        <v>2071.1000000000004</v>
      </c>
      <c r="EB67" s="12">
        <f t="shared" si="41"/>
        <v>159.86999999999989</v>
      </c>
      <c r="EC67" s="13">
        <f t="shared" si="42"/>
        <v>20.252272907157124</v>
      </c>
      <c r="ED67" s="9">
        <f t="shared" si="43"/>
        <v>180.12227290715703</v>
      </c>
      <c r="EE67" s="5">
        <f t="shared" si="44"/>
        <v>522.35459143075536</v>
      </c>
      <c r="EF67" s="2">
        <f t="shared" si="45"/>
        <v>-80.987476955880467</v>
      </c>
      <c r="EG67" s="7">
        <f t="shared" si="46"/>
        <v>441.36711447487488</v>
      </c>
      <c r="EH67" s="89">
        <f t="shared" si="47"/>
        <v>-2331.5349033966472</v>
      </c>
      <c r="EI67" s="16">
        <v>2</v>
      </c>
      <c r="EJ67" s="2" t="s">
        <v>30</v>
      </c>
      <c r="EK67" s="6">
        <v>17</v>
      </c>
      <c r="EL67" s="2" t="s">
        <v>91</v>
      </c>
      <c r="EM67" s="2" t="s">
        <v>89</v>
      </c>
      <c r="EN67" s="3">
        <v>44013</v>
      </c>
      <c r="EO67" s="10"/>
      <c r="EP67" s="2">
        <v>8064.42</v>
      </c>
      <c r="EQ67" s="2">
        <v>5.01</v>
      </c>
      <c r="ER67" s="2">
        <v>-5890.88</v>
      </c>
      <c r="ES67" s="2"/>
      <c r="ET67" s="2"/>
      <c r="EU67" s="11">
        <v>2178.5500000000002</v>
      </c>
      <c r="EV67" s="12">
        <f t="shared" si="48"/>
        <v>107.44999999999982</v>
      </c>
      <c r="EW67" s="13">
        <f t="shared" si="49"/>
        <v>7.0720550139295479</v>
      </c>
      <c r="EX67" s="9">
        <f t="shared" si="50"/>
        <v>114.52205501392936</v>
      </c>
      <c r="EY67" s="5">
        <f t="shared" si="51"/>
        <v>332.11395954039511</v>
      </c>
      <c r="EZ67" s="2">
        <f t="shared" si="52"/>
        <v>-57.213309984042198</v>
      </c>
      <c r="FA67" s="7">
        <f t="shared" si="53"/>
        <v>274.9006495563529</v>
      </c>
      <c r="FB67" s="32">
        <f t="shared" si="54"/>
        <v>-2056.6342538402941</v>
      </c>
      <c r="FC67" s="16">
        <v>2</v>
      </c>
      <c r="FD67" s="2" t="s">
        <v>30</v>
      </c>
      <c r="FE67" s="6">
        <v>17</v>
      </c>
      <c r="FF67" s="2" t="s">
        <v>91</v>
      </c>
      <c r="FG67" s="2" t="s">
        <v>89</v>
      </c>
      <c r="FH67" s="3">
        <v>44013</v>
      </c>
      <c r="FI67" s="10"/>
      <c r="FJ67" s="2">
        <v>8140.9400000000005</v>
      </c>
      <c r="FK67" s="2">
        <v>5.01</v>
      </c>
      <c r="FL67" s="2">
        <v>-5890.88</v>
      </c>
      <c r="FM67" s="2"/>
      <c r="FN67" s="2"/>
      <c r="FO67" s="11">
        <v>2255.0700000000006</v>
      </c>
      <c r="FP67" s="12">
        <f t="shared" si="55"/>
        <v>76.520000000000437</v>
      </c>
      <c r="FQ67" s="13">
        <f t="shared" si="56"/>
        <v>9.2144344192610692</v>
      </c>
      <c r="FR67" s="14">
        <f t="shared" si="57"/>
        <v>85.734434419261504</v>
      </c>
      <c r="FS67" s="5">
        <f t="shared" si="58"/>
        <v>261.49002497874756</v>
      </c>
      <c r="FT67" s="2">
        <f t="shared" si="59"/>
        <v>-47.847379208984904</v>
      </c>
      <c r="FU67" s="7">
        <f t="shared" si="60"/>
        <v>213.64264576976265</v>
      </c>
      <c r="FV67" s="32">
        <f t="shared" si="61"/>
        <v>-1842.9916080705316</v>
      </c>
      <c r="FW67" s="16">
        <v>2</v>
      </c>
      <c r="FX67" s="2" t="s">
        <v>30</v>
      </c>
      <c r="FY67" s="6">
        <v>17</v>
      </c>
      <c r="FZ67" s="2" t="s">
        <v>91</v>
      </c>
      <c r="GA67" s="2" t="s">
        <v>89</v>
      </c>
      <c r="GB67" s="3">
        <v>44081</v>
      </c>
      <c r="GC67" s="10"/>
      <c r="GD67" s="2">
        <v>8284.17</v>
      </c>
      <c r="GE67" s="2">
        <v>5.01</v>
      </c>
      <c r="GF67" s="2">
        <v>-5890.88</v>
      </c>
      <c r="GG67" s="2"/>
      <c r="GH67" s="2"/>
      <c r="GI67" s="11">
        <v>2398.3000000000002</v>
      </c>
      <c r="GJ67" s="12">
        <f t="shared" si="62"/>
        <v>143.22999999999956</v>
      </c>
      <c r="GK67" s="13">
        <f t="shared" si="63"/>
        <v>-7.4051358500695086</v>
      </c>
      <c r="GL67" s="14">
        <f t="shared" si="64"/>
        <v>135.82486414993005</v>
      </c>
      <c r="GM67" s="5">
        <f t="shared" si="65"/>
        <v>414.26583565728663</v>
      </c>
      <c r="GN67" s="2">
        <f t="shared" si="66"/>
        <v>-67.82307361170848</v>
      </c>
      <c r="GO67" s="7">
        <f t="shared" si="67"/>
        <v>346.44276204557815</v>
      </c>
      <c r="GP67" s="15">
        <f t="shared" si="68"/>
        <v>-1496.5488460249535</v>
      </c>
      <c r="GQ67" s="16">
        <v>2</v>
      </c>
      <c r="GR67" s="2" t="s">
        <v>30</v>
      </c>
      <c r="GS67" s="16">
        <v>16</v>
      </c>
      <c r="GT67" s="2" t="s">
        <v>91</v>
      </c>
      <c r="GU67" s="2" t="s">
        <v>89</v>
      </c>
      <c r="GV67" s="3">
        <v>44104</v>
      </c>
      <c r="GW67" s="2">
        <v>8359.7199999999993</v>
      </c>
      <c r="GX67" s="10"/>
      <c r="GY67" s="2">
        <v>5.01</v>
      </c>
      <c r="GZ67" s="2">
        <v>-5890.88</v>
      </c>
      <c r="HA67" s="2"/>
      <c r="HB67" s="2"/>
      <c r="HC67" s="11">
        <v>2473.8499999999995</v>
      </c>
      <c r="HD67" s="12">
        <f t="shared" si="69"/>
        <v>75.549999999999272</v>
      </c>
      <c r="HE67" s="13">
        <f t="shared" si="70"/>
        <v>28.12639911487436</v>
      </c>
      <c r="HF67" s="14">
        <f t="shared" si="71"/>
        <v>103.67639911487363</v>
      </c>
      <c r="HG67" s="5">
        <f t="shared" si="72"/>
        <v>316.21301730036458</v>
      </c>
      <c r="HH67" s="2">
        <f t="shared" si="73"/>
        <v>-67.396859174606391</v>
      </c>
      <c r="HI67" s="7">
        <f t="shared" si="74"/>
        <v>248.81615812575819</v>
      </c>
      <c r="HJ67" s="32">
        <f t="shared" si="75"/>
        <v>-1247.7326878991953</v>
      </c>
      <c r="HK67" s="16">
        <v>2</v>
      </c>
      <c r="HL67" s="2" t="s">
        <v>30</v>
      </c>
      <c r="HM67" s="6">
        <v>16</v>
      </c>
      <c r="HN67" s="2" t="s">
        <v>91</v>
      </c>
      <c r="HO67" s="2" t="s">
        <v>89</v>
      </c>
      <c r="HP67" s="3">
        <v>44143</v>
      </c>
      <c r="HQ67" s="10"/>
      <c r="HR67" s="2">
        <v>8373.27</v>
      </c>
      <c r="HS67" s="2">
        <v>5.01</v>
      </c>
      <c r="HT67" s="2">
        <v>-5890.88</v>
      </c>
      <c r="HU67" s="2"/>
      <c r="HV67" s="2"/>
      <c r="HW67" s="11">
        <v>2487.4000000000005</v>
      </c>
      <c r="HX67" s="12">
        <f t="shared" si="76"/>
        <v>13.550000000001091</v>
      </c>
      <c r="HY67" s="13">
        <f t="shared" si="77"/>
        <v>-3.0806897242019162</v>
      </c>
      <c r="HZ67" s="14">
        <f t="shared" si="78"/>
        <v>10.469310275799176</v>
      </c>
      <c r="IA67" s="5">
        <f t="shared" si="79"/>
        <v>31.931396341187483</v>
      </c>
      <c r="IB67" s="2">
        <f t="shared" si="80"/>
        <v>-5.568364402940686</v>
      </c>
      <c r="IC67" s="7">
        <f t="shared" si="81"/>
        <v>26.363031938246799</v>
      </c>
      <c r="ID67" s="32">
        <f t="shared" si="82"/>
        <v>-1221.3696559609484</v>
      </c>
      <c r="IE67" s="16">
        <v>2</v>
      </c>
      <c r="IF67" s="2" t="s">
        <v>30</v>
      </c>
    </row>
    <row r="68" spans="17:240" ht="20.100000000000001" customHeight="1" x14ac:dyDescent="0.2">
      <c r="Q68" s="6">
        <v>18</v>
      </c>
      <c r="R68" s="2" t="s">
        <v>53</v>
      </c>
      <c r="S68" s="2" t="s">
        <v>81</v>
      </c>
      <c r="T68" s="3">
        <v>43830</v>
      </c>
      <c r="U68" s="35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2">
        <v>496.47733657354502</v>
      </c>
      <c r="AI68" s="16">
        <v>2</v>
      </c>
      <c r="AJ68" s="2" t="s">
        <v>30</v>
      </c>
      <c r="AK68" s="55">
        <v>18</v>
      </c>
      <c r="AL68" s="56" t="s">
        <v>53</v>
      </c>
      <c r="AM68" s="2" t="s">
        <v>81</v>
      </c>
      <c r="AN68" s="3">
        <v>43861</v>
      </c>
      <c r="AO68" s="35"/>
      <c r="AP68" s="8">
        <v>239.64000000000001</v>
      </c>
      <c r="AQ68" s="8"/>
      <c r="AR68" s="2"/>
      <c r="AS68" s="2">
        <v>1556.52</v>
      </c>
      <c r="AT68" s="2"/>
      <c r="AU68" s="11">
        <f t="shared" si="13"/>
        <v>1796.16</v>
      </c>
      <c r="AV68" s="59">
        <f t="shared" si="14"/>
        <v>0</v>
      </c>
      <c r="AW68" s="13">
        <f t="shared" si="15"/>
        <v>0</v>
      </c>
      <c r="AX68" s="9">
        <f t="shared" si="16"/>
        <v>0</v>
      </c>
      <c r="AY68" s="5">
        <f t="shared" si="17"/>
        <v>0</v>
      </c>
      <c r="AZ68" s="8">
        <f t="shared" si="18"/>
        <v>0</v>
      </c>
      <c r="BA68" s="7">
        <f t="shared" si="19"/>
        <v>0</v>
      </c>
      <c r="BB68" s="32">
        <f t="shared" si="20"/>
        <v>496.47733657354502</v>
      </c>
      <c r="BC68" s="16">
        <v>2</v>
      </c>
      <c r="BD68" s="2" t="s">
        <v>30</v>
      </c>
      <c r="BE68" s="68">
        <v>18</v>
      </c>
      <c r="BF68" s="2" t="s">
        <v>53</v>
      </c>
      <c r="BG68" s="2" t="s">
        <v>81</v>
      </c>
      <c r="BH68" s="3">
        <v>43890</v>
      </c>
      <c r="BI68" s="35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21"/>
        <v>0</v>
      </c>
      <c r="BQ68" s="13">
        <f t="shared" si="22"/>
        <v>0</v>
      </c>
      <c r="BR68" s="9">
        <f t="shared" si="23"/>
        <v>0</v>
      </c>
      <c r="BS68" s="5">
        <f t="shared" si="24"/>
        <v>0</v>
      </c>
      <c r="BT68" s="2">
        <f t="shared" si="25"/>
        <v>0</v>
      </c>
      <c r="BU68" s="7">
        <f t="shared" si="26"/>
        <v>0</v>
      </c>
      <c r="BV68" s="15">
        <f t="shared" si="27"/>
        <v>496.47733657354502</v>
      </c>
      <c r="BW68" s="16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5"/>
      <c r="CD68" s="2">
        <v>239.64000000000001</v>
      </c>
      <c r="CE68" s="2"/>
      <c r="CF68" s="2"/>
      <c r="CG68" s="2">
        <v>1556.52</v>
      </c>
      <c r="CH68" s="2"/>
      <c r="CI68" s="11">
        <f t="shared" si="28"/>
        <v>1796.16</v>
      </c>
      <c r="CJ68" s="11">
        <f t="shared" si="28"/>
        <v>0</v>
      </c>
      <c r="CK68" s="11">
        <f t="shared" si="28"/>
        <v>0</v>
      </c>
      <c r="CL68" s="11">
        <f t="shared" si="29"/>
        <v>0</v>
      </c>
      <c r="CM68" s="5">
        <f t="shared" si="30"/>
        <v>0</v>
      </c>
      <c r="CN68" s="8">
        <f t="shared" si="31"/>
        <v>0</v>
      </c>
      <c r="CO68" s="10">
        <f t="shared" si="32"/>
        <v>0</v>
      </c>
      <c r="CP68" s="81">
        <f t="shared" si="33"/>
        <v>496.47733657354502</v>
      </c>
      <c r="CQ68" s="16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5"/>
      <c r="DA68" s="88">
        <v>252.66</v>
      </c>
      <c r="DB68" s="2"/>
      <c r="DC68" s="2"/>
      <c r="DD68" s="2">
        <v>1556.52</v>
      </c>
      <c r="DE68" s="2"/>
      <c r="DF68" s="80">
        <f t="shared" si="34"/>
        <v>1809.18</v>
      </c>
      <c r="DG68" s="12">
        <f t="shared" si="35"/>
        <v>13.019999999999982</v>
      </c>
      <c r="DH68" s="13">
        <f t="shared" si="36"/>
        <v>1.2799809777439437</v>
      </c>
      <c r="DI68" s="9">
        <f t="shared" si="37"/>
        <v>14.299980977743925</v>
      </c>
      <c r="DJ68" s="8">
        <f t="shared" si="38"/>
        <v>41.469944835457383</v>
      </c>
      <c r="DK68" s="5">
        <f t="shared" si="39"/>
        <v>41.469944835457383</v>
      </c>
      <c r="DL68" s="2">
        <f t="shared" si="40"/>
        <v>-5.1437031576944889</v>
      </c>
      <c r="DM68" s="7">
        <f t="shared" si="11"/>
        <v>36.326241677762894</v>
      </c>
      <c r="DN68" s="89">
        <f t="shared" si="12"/>
        <v>532.80357825130795</v>
      </c>
      <c r="DO68" s="16">
        <v>2</v>
      </c>
      <c r="DP68" s="2" t="s">
        <v>30</v>
      </c>
      <c r="DQ68" s="6">
        <v>18</v>
      </c>
      <c r="DR68" s="2" t="s">
        <v>53</v>
      </c>
      <c r="DS68" s="2" t="s">
        <v>81</v>
      </c>
      <c r="DT68" s="3">
        <v>43982</v>
      </c>
      <c r="DU68" s="10"/>
      <c r="DV68" s="2">
        <v>319.35000000000002</v>
      </c>
      <c r="DW68" s="2"/>
      <c r="DX68" s="2"/>
      <c r="DY68" s="2">
        <v>1556.52</v>
      </c>
      <c r="DZ68" s="2"/>
      <c r="EA68" s="11">
        <v>1875.87</v>
      </c>
      <c r="EB68" s="12">
        <f t="shared" si="41"/>
        <v>66.689999999999827</v>
      </c>
      <c r="EC68" s="13">
        <f t="shared" si="42"/>
        <v>8.4482647161963218</v>
      </c>
      <c r="ED68" s="9">
        <f t="shared" si="43"/>
        <v>75.138264716196147</v>
      </c>
      <c r="EE68" s="5">
        <f t="shared" si="44"/>
        <v>217.90096767696883</v>
      </c>
      <c r="EF68" s="2">
        <f t="shared" si="45"/>
        <v>-33.784042273019693</v>
      </c>
      <c r="EG68" s="7">
        <f t="shared" si="46"/>
        <v>184.11692540394915</v>
      </c>
      <c r="EH68" s="89">
        <f t="shared" si="47"/>
        <v>716.92050365525711</v>
      </c>
      <c r="EI68" s="16">
        <v>2</v>
      </c>
      <c r="EJ68" s="2" t="s">
        <v>30</v>
      </c>
      <c r="EK68" s="6">
        <v>18</v>
      </c>
      <c r="EL68" s="2" t="s">
        <v>53</v>
      </c>
      <c r="EM68" s="2" t="s">
        <v>81</v>
      </c>
      <c r="EN68" s="3">
        <v>44013</v>
      </c>
      <c r="EO68" s="10"/>
      <c r="EP68" s="2">
        <v>381.3</v>
      </c>
      <c r="EQ68" s="2"/>
      <c r="ER68" s="2"/>
      <c r="ES68" s="2">
        <v>1556.52</v>
      </c>
      <c r="ET68" s="2"/>
      <c r="EU68" s="11">
        <v>1937.82</v>
      </c>
      <c r="EV68" s="12">
        <f t="shared" si="48"/>
        <v>61.950000000000045</v>
      </c>
      <c r="EW68" s="13">
        <f t="shared" si="49"/>
        <v>4.0773737376727457</v>
      </c>
      <c r="EX68" s="9">
        <f t="shared" si="50"/>
        <v>66.027373737672789</v>
      </c>
      <c r="EY68" s="5">
        <f t="shared" si="51"/>
        <v>191.47938383925108</v>
      </c>
      <c r="EZ68" s="2">
        <f t="shared" si="52"/>
        <v>-32.98617546311236</v>
      </c>
      <c r="FA68" s="7">
        <f t="shared" si="53"/>
        <v>158.49320837613874</v>
      </c>
      <c r="FB68" s="32">
        <f t="shared" si="54"/>
        <v>875.4137120313959</v>
      </c>
      <c r="FC68" s="16">
        <v>2</v>
      </c>
      <c r="FD68" s="2" t="s">
        <v>30</v>
      </c>
      <c r="FE68" s="6">
        <v>18</v>
      </c>
      <c r="FF68" s="2" t="s">
        <v>53</v>
      </c>
      <c r="FG68" s="2" t="s">
        <v>81</v>
      </c>
      <c r="FH68" s="3">
        <v>44013</v>
      </c>
      <c r="FI68" s="10">
        <v>1100</v>
      </c>
      <c r="FJ68" s="2">
        <v>451.12</v>
      </c>
      <c r="FK68" s="2"/>
      <c r="FL68" s="2"/>
      <c r="FM68" s="2">
        <v>1556.52</v>
      </c>
      <c r="FN68" s="2"/>
      <c r="FO68" s="11">
        <v>2007.6399999999999</v>
      </c>
      <c r="FP68" s="12">
        <f t="shared" si="55"/>
        <v>69.819999999999936</v>
      </c>
      <c r="FQ68" s="13">
        <f t="shared" si="56"/>
        <v>8.407629523690586</v>
      </c>
      <c r="FR68" s="14">
        <f t="shared" si="57"/>
        <v>78.227629523690524</v>
      </c>
      <c r="FS68" s="5">
        <f t="shared" si="58"/>
        <v>238.59427004725609</v>
      </c>
      <c r="FT68" s="2">
        <f t="shared" si="59"/>
        <v>-43.657919712118456</v>
      </c>
      <c r="FU68" s="7">
        <f t="shared" si="60"/>
        <v>194.93635033513763</v>
      </c>
      <c r="FV68" s="32">
        <f t="shared" si="61"/>
        <v>-29.649937633466465</v>
      </c>
      <c r="FW68" s="16">
        <v>2</v>
      </c>
      <c r="FX68" s="2" t="s">
        <v>30</v>
      </c>
      <c r="FY68" s="6">
        <v>18</v>
      </c>
      <c r="FZ68" s="2" t="s">
        <v>53</v>
      </c>
      <c r="GA68" s="2" t="s">
        <v>81</v>
      </c>
      <c r="GB68" s="3">
        <v>44081</v>
      </c>
      <c r="GC68" s="10"/>
      <c r="GD68" s="2">
        <v>535.96</v>
      </c>
      <c r="GE68" s="2"/>
      <c r="GF68" s="2"/>
      <c r="GG68" s="2">
        <v>1556.52</v>
      </c>
      <c r="GH68" s="2"/>
      <c r="GI68" s="11">
        <v>2092.48</v>
      </c>
      <c r="GJ68" s="12">
        <f t="shared" si="62"/>
        <v>84.840000000000146</v>
      </c>
      <c r="GK68" s="13">
        <f t="shared" si="63"/>
        <v>-4.386313799622287</v>
      </c>
      <c r="GL68" s="14">
        <f t="shared" si="64"/>
        <v>80.453686200377859</v>
      </c>
      <c r="GM68" s="5">
        <f t="shared" si="65"/>
        <v>245.38374291115247</v>
      </c>
      <c r="GN68" s="2">
        <f t="shared" si="66"/>
        <v>-40.173913043478144</v>
      </c>
      <c r="GO68" s="7">
        <f t="shared" si="67"/>
        <v>205.20982986767433</v>
      </c>
      <c r="GP68" s="15">
        <f t="shared" si="68"/>
        <v>175.55989223420787</v>
      </c>
      <c r="GQ68" s="16">
        <v>2</v>
      </c>
      <c r="GR68" s="2" t="s">
        <v>30</v>
      </c>
      <c r="GS68" s="16">
        <v>17</v>
      </c>
      <c r="GT68" s="2" t="s">
        <v>53</v>
      </c>
      <c r="GU68" s="2" t="s">
        <v>81</v>
      </c>
      <c r="GV68" s="3">
        <v>44104</v>
      </c>
      <c r="GW68" s="2">
        <v>563.4</v>
      </c>
      <c r="GX68" s="10"/>
      <c r="GY68" s="2"/>
      <c r="GZ68" s="2"/>
      <c r="HA68" s="2">
        <v>1556.52</v>
      </c>
      <c r="HB68" s="2"/>
      <c r="HC68" s="11">
        <v>2119.92</v>
      </c>
      <c r="HD68" s="12">
        <f t="shared" si="69"/>
        <v>27.440000000000055</v>
      </c>
      <c r="HE68" s="13">
        <f t="shared" si="70"/>
        <v>10.215597507771825</v>
      </c>
      <c r="HF68" s="14">
        <f t="shared" si="71"/>
        <v>37.65559750777188</v>
      </c>
      <c r="HG68" s="5">
        <f t="shared" si="72"/>
        <v>114.84957239870423</v>
      </c>
      <c r="HH68" s="2">
        <f t="shared" si="73"/>
        <v>-24.47875335210087</v>
      </c>
      <c r="HI68" s="7">
        <f t="shared" si="74"/>
        <v>90.370819046603359</v>
      </c>
      <c r="HJ68" s="32">
        <f t="shared" si="75"/>
        <v>265.93071128081124</v>
      </c>
      <c r="HK68" s="16">
        <v>2</v>
      </c>
      <c r="HL68" s="2" t="s">
        <v>30</v>
      </c>
      <c r="HM68" s="6">
        <v>17</v>
      </c>
      <c r="HN68" s="2" t="s">
        <v>53</v>
      </c>
      <c r="HO68" s="2" t="s">
        <v>81</v>
      </c>
      <c r="HP68" s="3">
        <v>44143</v>
      </c>
      <c r="HQ68" s="10"/>
      <c r="HR68" s="2">
        <v>569.75</v>
      </c>
      <c r="HS68" s="2"/>
      <c r="HT68" s="2"/>
      <c r="HU68" s="2">
        <v>1556.52</v>
      </c>
      <c r="HV68" s="2"/>
      <c r="HW68" s="11">
        <v>2126.27</v>
      </c>
      <c r="HX68" s="12">
        <f t="shared" si="76"/>
        <v>6.3499999999999091</v>
      </c>
      <c r="HY68" s="13">
        <f t="shared" si="77"/>
        <v>-1.4437180626332333</v>
      </c>
      <c r="HZ68" s="14">
        <f t="shared" si="78"/>
        <v>4.9062819373666757</v>
      </c>
      <c r="IA68" s="5">
        <f t="shared" si="79"/>
        <v>14.964159908968361</v>
      </c>
      <c r="IB68" s="2">
        <f t="shared" si="80"/>
        <v>-2.6095287054369005</v>
      </c>
      <c r="IC68" s="7">
        <f t="shared" si="81"/>
        <v>12.35463120353146</v>
      </c>
      <c r="ID68" s="32">
        <f t="shared" si="82"/>
        <v>278.28534248434272</v>
      </c>
      <c r="IE68" s="16">
        <v>2</v>
      </c>
      <c r="IF68" s="2" t="s">
        <v>30</v>
      </c>
    </row>
    <row r="69" spans="17:240" ht="20.100000000000001" customHeight="1" x14ac:dyDescent="0.2">
      <c r="Q69" s="6">
        <v>19</v>
      </c>
      <c r="R69" s="2" t="s">
        <v>54</v>
      </c>
      <c r="S69" s="2" t="s">
        <v>14</v>
      </c>
      <c r="T69" s="3">
        <v>43830</v>
      </c>
      <c r="U69" s="35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2.5899999999999181</v>
      </c>
      <c r="AC69" s="13">
        <v>0.31079999999999036</v>
      </c>
      <c r="AD69" s="9">
        <v>2.9007999999999083</v>
      </c>
      <c r="AE69" s="5">
        <v>8.4123199999997347</v>
      </c>
      <c r="AF69" s="2">
        <v>-0.85571847882511476</v>
      </c>
      <c r="AG69" s="7">
        <v>7.5566015211746196</v>
      </c>
      <c r="AH69" s="32">
        <v>-1971.5290530568118</v>
      </c>
      <c r="AI69" s="16">
        <v>1</v>
      </c>
      <c r="AJ69" s="2" t="s">
        <v>30</v>
      </c>
      <c r="AK69" s="55">
        <v>19</v>
      </c>
      <c r="AL69" s="56" t="s">
        <v>54</v>
      </c>
      <c r="AM69" s="2" t="s">
        <v>14</v>
      </c>
      <c r="AN69" s="3">
        <v>43861</v>
      </c>
      <c r="AO69" s="35"/>
      <c r="AP69" s="8">
        <v>1558.8600000000001</v>
      </c>
      <c r="AQ69" s="8"/>
      <c r="AR69" s="2"/>
      <c r="AS69" s="2"/>
      <c r="AT69" s="2"/>
      <c r="AU69" s="11">
        <f t="shared" si="13"/>
        <v>1558.8600000000001</v>
      </c>
      <c r="AV69" s="59">
        <f t="shared" si="14"/>
        <v>2.3200000000001637</v>
      </c>
      <c r="AW69" s="13">
        <f t="shared" si="15"/>
        <v>0.27840000000001974</v>
      </c>
      <c r="AX69" s="9">
        <f t="shared" si="16"/>
        <v>2.5984000000001837</v>
      </c>
      <c r="AY69" s="5">
        <f t="shared" si="17"/>
        <v>7.5353600000005327</v>
      </c>
      <c r="AZ69" s="8">
        <f t="shared" si="18"/>
        <v>-0.80411643974220381</v>
      </c>
      <c r="BA69" s="7">
        <f t="shared" si="19"/>
        <v>6.7312435602583287</v>
      </c>
      <c r="BB69" s="32">
        <f t="shared" si="20"/>
        <v>-1964.7978094965536</v>
      </c>
      <c r="BC69" s="16">
        <v>1</v>
      </c>
      <c r="BD69" s="2" t="s">
        <v>30</v>
      </c>
      <c r="BE69" s="68">
        <v>19</v>
      </c>
      <c r="BF69" s="2" t="s">
        <v>54</v>
      </c>
      <c r="BG69" s="2" t="s">
        <v>14</v>
      </c>
      <c r="BH69" s="3">
        <v>43890</v>
      </c>
      <c r="BI69" s="35"/>
      <c r="BJ69" s="2">
        <v>1561.08</v>
      </c>
      <c r="BK69" s="2"/>
      <c r="BL69" s="2"/>
      <c r="BM69" s="2"/>
      <c r="BN69" s="2"/>
      <c r="BO69" s="11">
        <v>1561.08</v>
      </c>
      <c r="BP69" s="12">
        <f t="shared" si="21"/>
        <v>2.2199999999997999</v>
      </c>
      <c r="BQ69" s="13">
        <f t="shared" si="22"/>
        <v>0.55871046059515495</v>
      </c>
      <c r="BR69" s="9">
        <f t="shared" si="23"/>
        <v>2.7787104605949549</v>
      </c>
      <c r="BS69" s="5">
        <f t="shared" si="24"/>
        <v>8.0582603357253682</v>
      </c>
      <c r="BT69" s="2">
        <f t="shared" si="25"/>
        <v>-0.79325567672698805</v>
      </c>
      <c r="BU69" s="7">
        <f t="shared" si="26"/>
        <v>7.2650046589983805</v>
      </c>
      <c r="BV69" s="15">
        <f t="shared" si="27"/>
        <v>-1957.5328048375552</v>
      </c>
      <c r="BW69" s="16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5"/>
      <c r="CD69" s="2">
        <v>1561.08</v>
      </c>
      <c r="CE69" s="2"/>
      <c r="CF69" s="2"/>
      <c r="CG69" s="2"/>
      <c r="CH69" s="2"/>
      <c r="CI69" s="11">
        <f t="shared" si="28"/>
        <v>1561.08</v>
      </c>
      <c r="CJ69" s="11">
        <f t="shared" si="28"/>
        <v>2.2199999999997999</v>
      </c>
      <c r="CK69" s="11">
        <f t="shared" si="28"/>
        <v>0.55871046059515495</v>
      </c>
      <c r="CL69" s="11">
        <f t="shared" si="29"/>
        <v>2.7787104605949549</v>
      </c>
      <c r="CM69" s="5">
        <f t="shared" si="30"/>
        <v>6.0117180282395601</v>
      </c>
      <c r="CN69" s="8">
        <f t="shared" si="31"/>
        <v>-0.79325567672698816</v>
      </c>
      <c r="CO69" s="10">
        <f t="shared" si="32"/>
        <v>5.2184623515125717</v>
      </c>
      <c r="CP69" s="81">
        <f t="shared" si="33"/>
        <v>-1952.3143424860427</v>
      </c>
      <c r="CQ69" s="16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5"/>
      <c r="DA69" s="88">
        <v>1599.02</v>
      </c>
      <c r="DB69" s="2"/>
      <c r="DC69" s="2"/>
      <c r="DD69" s="2"/>
      <c r="DE69" s="2"/>
      <c r="DF69" s="80">
        <f t="shared" si="34"/>
        <v>1599.02</v>
      </c>
      <c r="DG69" s="12">
        <f t="shared" si="35"/>
        <v>37.940000000000055</v>
      </c>
      <c r="DH69" s="13">
        <f t="shared" si="36"/>
        <v>3.7298370426732226</v>
      </c>
      <c r="DI69" s="9">
        <f t="shared" si="37"/>
        <v>41.669837042673279</v>
      </c>
      <c r="DJ69" s="8">
        <f t="shared" si="38"/>
        <v>120.8425274237525</v>
      </c>
      <c r="DK69" s="5">
        <f t="shared" si="39"/>
        <v>114.83080939551294</v>
      </c>
      <c r="DL69" s="2">
        <f t="shared" si="40"/>
        <v>-14.242980048126206</v>
      </c>
      <c r="DM69" s="7">
        <f t="shared" si="11"/>
        <v>100.58782934738673</v>
      </c>
      <c r="DN69" s="89">
        <f t="shared" si="12"/>
        <v>-1851.7265131386559</v>
      </c>
      <c r="DO69" s="16">
        <v>1</v>
      </c>
      <c r="DP69" s="2" t="s">
        <v>30</v>
      </c>
      <c r="DQ69" s="6">
        <v>19</v>
      </c>
      <c r="DR69" s="2" t="s">
        <v>54</v>
      </c>
      <c r="DS69" s="2" t="s">
        <v>14</v>
      </c>
      <c r="DT69" s="3">
        <v>43982</v>
      </c>
      <c r="DU69" s="10"/>
      <c r="DV69" s="2">
        <v>1665.3700000000001</v>
      </c>
      <c r="DW69" s="2"/>
      <c r="DX69" s="2"/>
      <c r="DY69" s="2"/>
      <c r="DZ69" s="2"/>
      <c r="EA69" s="11">
        <v>1665.3700000000001</v>
      </c>
      <c r="EB69" s="12">
        <f t="shared" si="41"/>
        <v>66.350000000000136</v>
      </c>
      <c r="EC69" s="13">
        <f t="shared" si="42"/>
        <v>8.4051936410200714</v>
      </c>
      <c r="ED69" s="9">
        <f t="shared" si="43"/>
        <v>74.755193641020213</v>
      </c>
      <c r="EE69" s="5">
        <f t="shared" si="44"/>
        <v>216.7900615589586</v>
      </c>
      <c r="EF69" s="2">
        <f t="shared" si="45"/>
        <v>-33.611803940843707</v>
      </c>
      <c r="EG69" s="7">
        <f t="shared" si="46"/>
        <v>183.17825761811488</v>
      </c>
      <c r="EH69" s="89">
        <f t="shared" si="47"/>
        <v>-1668.548255520541</v>
      </c>
      <c r="EI69" s="16">
        <v>1</v>
      </c>
      <c r="EJ69" s="2" t="s">
        <v>30</v>
      </c>
      <c r="EK69" s="6">
        <v>19</v>
      </c>
      <c r="EL69" s="2" t="s">
        <v>54</v>
      </c>
      <c r="EM69" s="2" t="s">
        <v>14</v>
      </c>
      <c r="EN69" s="3">
        <v>44013</v>
      </c>
      <c r="EO69" s="10"/>
      <c r="EP69" s="2">
        <v>1724.72</v>
      </c>
      <c r="EQ69" s="2"/>
      <c r="ER69" s="2"/>
      <c r="ES69" s="2"/>
      <c r="ET69" s="2"/>
      <c r="EU69" s="11">
        <v>1724.72</v>
      </c>
      <c r="EV69" s="12">
        <f t="shared" si="48"/>
        <v>59.349999999999909</v>
      </c>
      <c r="EW69" s="13">
        <f t="shared" si="49"/>
        <v>3.9062490933152048</v>
      </c>
      <c r="EX69" s="9">
        <f t="shared" si="50"/>
        <v>63.256249093315112</v>
      </c>
      <c r="EY69" s="5">
        <f t="shared" si="51"/>
        <v>183.44312237061382</v>
      </c>
      <c r="EZ69" s="2">
        <f t="shared" si="52"/>
        <v>-31.601767776202006</v>
      </c>
      <c r="FA69" s="7">
        <f t="shared" si="53"/>
        <v>151.84135459441183</v>
      </c>
      <c r="FB69" s="32">
        <f t="shared" si="54"/>
        <v>-1516.7069009261293</v>
      </c>
      <c r="FC69" s="16">
        <v>1</v>
      </c>
      <c r="FD69" s="2" t="s">
        <v>30</v>
      </c>
      <c r="FE69" s="6">
        <v>19</v>
      </c>
      <c r="FF69" s="2" t="s">
        <v>54</v>
      </c>
      <c r="FG69" s="2" t="s">
        <v>14</v>
      </c>
      <c r="FH69" s="3">
        <v>44013</v>
      </c>
      <c r="FI69" s="10"/>
      <c r="FJ69" s="2">
        <v>1786.47</v>
      </c>
      <c r="FK69" s="2"/>
      <c r="FL69" s="2"/>
      <c r="FM69" s="2"/>
      <c r="FN69" s="2"/>
      <c r="FO69" s="11">
        <v>1786.47</v>
      </c>
      <c r="FP69" s="12">
        <f t="shared" si="55"/>
        <v>61.75</v>
      </c>
      <c r="FQ69" s="13">
        <f t="shared" si="56"/>
        <v>7.4358510897721883</v>
      </c>
      <c r="FR69" s="14">
        <f t="shared" si="57"/>
        <v>69.185851089772186</v>
      </c>
      <c r="FS69" s="5">
        <f t="shared" si="58"/>
        <v>211.01684582380514</v>
      </c>
      <c r="FT69" s="2">
        <f t="shared" si="59"/>
        <v>-38.611809542012558</v>
      </c>
      <c r="FU69" s="7">
        <f t="shared" si="60"/>
        <v>172.40503628179258</v>
      </c>
      <c r="FV69" s="32">
        <f t="shared" si="61"/>
        <v>-1344.3018646443368</v>
      </c>
      <c r="FW69" s="16">
        <v>1</v>
      </c>
      <c r="FX69" s="2" t="s">
        <v>30</v>
      </c>
      <c r="FY69" s="6">
        <v>19</v>
      </c>
      <c r="FZ69" s="2" t="s">
        <v>54</v>
      </c>
      <c r="GA69" s="2" t="s">
        <v>14</v>
      </c>
      <c r="GB69" s="3">
        <v>44081</v>
      </c>
      <c r="GC69" s="10"/>
      <c r="GD69" s="2">
        <v>1868.31</v>
      </c>
      <c r="GE69" s="2"/>
      <c r="GF69" s="2"/>
      <c r="GG69" s="2"/>
      <c r="GH69" s="2"/>
      <c r="GI69" s="11">
        <v>1868.31</v>
      </c>
      <c r="GJ69" s="12">
        <f t="shared" si="62"/>
        <v>81.839999999999918</v>
      </c>
      <c r="GK69" s="13">
        <f t="shared" si="63"/>
        <v>-4.2312107656893794</v>
      </c>
      <c r="GL69" s="14">
        <f t="shared" si="64"/>
        <v>77.608789234310535</v>
      </c>
      <c r="GM69" s="5">
        <f t="shared" si="65"/>
        <v>236.70680716464713</v>
      </c>
      <c r="GN69" s="2">
        <f t="shared" si="66"/>
        <v>-38.75333620318532</v>
      </c>
      <c r="GO69" s="7">
        <f t="shared" si="67"/>
        <v>197.95347096146182</v>
      </c>
      <c r="GP69" s="15">
        <f t="shared" si="68"/>
        <v>-1146.348393682875</v>
      </c>
      <c r="GQ69" s="16">
        <v>1</v>
      </c>
      <c r="GR69" s="2" t="s">
        <v>30</v>
      </c>
      <c r="GS69" s="16">
        <v>18</v>
      </c>
      <c r="GT69" s="2" t="s">
        <v>54</v>
      </c>
      <c r="GU69" s="2" t="s">
        <v>14</v>
      </c>
      <c r="GV69" s="3">
        <v>44104</v>
      </c>
      <c r="GW69" s="2">
        <v>1919.29</v>
      </c>
      <c r="GX69" s="10"/>
      <c r="GY69" s="2"/>
      <c r="GZ69" s="2"/>
      <c r="HA69" s="2"/>
      <c r="HB69" s="2"/>
      <c r="HC69" s="11">
        <v>1919.29</v>
      </c>
      <c r="HD69" s="12">
        <f t="shared" si="69"/>
        <v>50.980000000000018</v>
      </c>
      <c r="HE69" s="13">
        <f t="shared" si="70"/>
        <v>18.979269713783047</v>
      </c>
      <c r="HF69" s="14">
        <f t="shared" si="71"/>
        <v>69.959269713783073</v>
      </c>
      <c r="HG69" s="5">
        <f t="shared" si="72"/>
        <v>213.37577262703837</v>
      </c>
      <c r="HH69" s="2">
        <f t="shared" si="73"/>
        <v>-45.478383596578013</v>
      </c>
      <c r="HI69" s="7">
        <f t="shared" si="74"/>
        <v>167.89738903046037</v>
      </c>
      <c r="HJ69" s="32">
        <f t="shared" si="75"/>
        <v>-978.45100465241467</v>
      </c>
      <c r="HK69" s="16">
        <v>1</v>
      </c>
      <c r="HL69" s="2" t="s">
        <v>30</v>
      </c>
      <c r="HM69" s="6">
        <v>18</v>
      </c>
      <c r="HN69" s="2" t="s">
        <v>54</v>
      </c>
      <c r="HO69" s="2" t="s">
        <v>14</v>
      </c>
      <c r="HP69" s="3">
        <v>44143</v>
      </c>
      <c r="HQ69" s="10"/>
      <c r="HR69" s="2">
        <v>1927.13</v>
      </c>
      <c r="HS69" s="2"/>
      <c r="HT69" s="2"/>
      <c r="HU69" s="2"/>
      <c r="HV69" s="2"/>
      <c r="HW69" s="11">
        <v>1927.13</v>
      </c>
      <c r="HX69" s="12">
        <f t="shared" si="76"/>
        <v>7.8400000000001455</v>
      </c>
      <c r="HY69" s="13">
        <f t="shared" si="77"/>
        <v>-1.7824802537078617</v>
      </c>
      <c r="HZ69" s="14">
        <f t="shared" si="78"/>
        <v>6.0575197462922841</v>
      </c>
      <c r="IA69" s="5">
        <f t="shared" si="79"/>
        <v>18.475435226191465</v>
      </c>
      <c r="IB69" s="2">
        <f t="shared" si="80"/>
        <v>-3.2218433150592083</v>
      </c>
      <c r="IC69" s="7">
        <f t="shared" si="81"/>
        <v>15.253591911132256</v>
      </c>
      <c r="ID69" s="32">
        <f t="shared" si="82"/>
        <v>-963.19741274128239</v>
      </c>
      <c r="IE69" s="16">
        <v>1</v>
      </c>
      <c r="IF69" s="2" t="s">
        <v>30</v>
      </c>
    </row>
    <row r="70" spans="17:240" ht="20.100000000000001" customHeight="1" x14ac:dyDescent="0.2">
      <c r="Q70" s="6">
        <v>20</v>
      </c>
      <c r="R70" s="2" t="s">
        <v>55</v>
      </c>
      <c r="S70" s="2" t="s">
        <v>38</v>
      </c>
      <c r="T70" s="3">
        <v>43830</v>
      </c>
      <c r="U70" s="35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2834.8999999999942</v>
      </c>
      <c r="AC70" s="13">
        <v>340.18799999999953</v>
      </c>
      <c r="AD70" s="9">
        <v>3175.0879999999938</v>
      </c>
      <c r="AE70" s="5">
        <v>9207.7551999999814</v>
      </c>
      <c r="AF70" s="2">
        <v>-936.63178209320051</v>
      </c>
      <c r="AG70" s="7">
        <v>8271.1234179067815</v>
      </c>
      <c r="AH70" s="32">
        <v>8258.0383000850907</v>
      </c>
      <c r="AI70" s="16">
        <v>2</v>
      </c>
      <c r="AJ70" s="2" t="s">
        <v>30</v>
      </c>
      <c r="AK70" s="55">
        <v>20</v>
      </c>
      <c r="AL70" s="56" t="s">
        <v>55</v>
      </c>
      <c r="AM70" s="2" t="s">
        <v>38</v>
      </c>
      <c r="AN70" s="3">
        <v>43861</v>
      </c>
      <c r="AO70" s="35">
        <v>8500</v>
      </c>
      <c r="AP70" s="8">
        <v>70075.820000000007</v>
      </c>
      <c r="AQ70" s="8"/>
      <c r="AR70" s="2"/>
      <c r="AS70" s="2"/>
      <c r="AT70" s="2">
        <v>2917.13</v>
      </c>
      <c r="AU70" s="11">
        <f t="shared" si="13"/>
        <v>70075.820000000007</v>
      </c>
      <c r="AV70" s="59">
        <f t="shared" si="14"/>
        <v>2537.7300000000105</v>
      </c>
      <c r="AW70" s="13">
        <f t="shared" si="15"/>
        <v>304.52760000000137</v>
      </c>
      <c r="AX70" s="9">
        <f t="shared" si="16"/>
        <v>2842.2576000000117</v>
      </c>
      <c r="AY70" s="5">
        <f t="shared" si="17"/>
        <v>8242.547040000034</v>
      </c>
      <c r="AZ70" s="8">
        <f t="shared" si="18"/>
        <v>-879.58207440812373</v>
      </c>
      <c r="BA70" s="7">
        <f t="shared" si="19"/>
        <v>7362.9649655919102</v>
      </c>
      <c r="BB70" s="32">
        <f t="shared" si="20"/>
        <v>7121.0032656770009</v>
      </c>
      <c r="BC70" s="16">
        <v>2</v>
      </c>
      <c r="BD70" s="2" t="s">
        <v>30</v>
      </c>
      <c r="BE70" s="68">
        <v>20</v>
      </c>
      <c r="BF70" s="2" t="s">
        <v>55</v>
      </c>
      <c r="BG70" s="2" t="s">
        <v>38</v>
      </c>
      <c r="BH70" s="3">
        <v>43890</v>
      </c>
      <c r="BI70" s="35">
        <v>7200</v>
      </c>
      <c r="BJ70" s="2">
        <v>72336.070000000007</v>
      </c>
      <c r="BK70" s="2"/>
      <c r="BL70" s="2"/>
      <c r="BM70" s="2"/>
      <c r="BN70" s="2">
        <v>2917.13</v>
      </c>
      <c r="BO70" s="11">
        <v>72336.070000000007</v>
      </c>
      <c r="BP70" s="12">
        <f t="shared" si="21"/>
        <v>2260.25</v>
      </c>
      <c r="BQ70" s="13">
        <f t="shared" si="22"/>
        <v>568.84023358572642</v>
      </c>
      <c r="BR70" s="9">
        <f t="shared" si="23"/>
        <v>2829.0902335857263</v>
      </c>
      <c r="BS70" s="5">
        <f t="shared" si="24"/>
        <v>8204.3616773986068</v>
      </c>
      <c r="BT70" s="2">
        <f t="shared" si="25"/>
        <v>-807.6379023974489</v>
      </c>
      <c r="BU70" s="7">
        <f t="shared" si="26"/>
        <v>7396.7237750011582</v>
      </c>
      <c r="BV70" s="15">
        <f t="shared" si="27"/>
        <v>7317.727040678159</v>
      </c>
      <c r="BW70" s="16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5"/>
      <c r="CD70" s="2">
        <v>72336.070000000007</v>
      </c>
      <c r="CE70" s="2"/>
      <c r="CF70" s="2"/>
      <c r="CG70" s="2"/>
      <c r="CH70" s="2">
        <v>2917.13</v>
      </c>
      <c r="CI70" s="11">
        <f t="shared" si="28"/>
        <v>72336.070000000007</v>
      </c>
      <c r="CJ70" s="11">
        <f t="shared" si="28"/>
        <v>2260.25</v>
      </c>
      <c r="CK70" s="11">
        <f t="shared" si="28"/>
        <v>568.84023358572642</v>
      </c>
      <c r="CL70" s="11">
        <f t="shared" si="29"/>
        <v>2829.0902335857263</v>
      </c>
      <c r="CM70" s="5">
        <f t="shared" si="30"/>
        <v>6120.7142672656273</v>
      </c>
      <c r="CN70" s="8">
        <f t="shared" si="31"/>
        <v>-807.63790239744901</v>
      </c>
      <c r="CO70" s="10">
        <f t="shared" si="32"/>
        <v>5313.0763648681786</v>
      </c>
      <c r="CP70" s="81">
        <f t="shared" si="33"/>
        <v>12630.803405546338</v>
      </c>
      <c r="CQ70" s="16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5">
        <v>7500</v>
      </c>
      <c r="DA70" s="88">
        <v>75374.490000000005</v>
      </c>
      <c r="DB70" s="2"/>
      <c r="DC70" s="2"/>
      <c r="DD70" s="2"/>
      <c r="DE70" s="2">
        <v>2917.13</v>
      </c>
      <c r="DF70" s="80">
        <f t="shared" si="34"/>
        <v>75374.490000000005</v>
      </c>
      <c r="DG70" s="12">
        <f t="shared" si="35"/>
        <v>3038.4199999999983</v>
      </c>
      <c r="DH70" s="13">
        <f t="shared" si="36"/>
        <v>298.70351784921326</v>
      </c>
      <c r="DI70" s="9">
        <f t="shared" si="37"/>
        <v>3337.1235178492116</v>
      </c>
      <c r="DJ70" s="8">
        <f t="shared" si="38"/>
        <v>9677.6582017627134</v>
      </c>
      <c r="DK70" s="5">
        <f t="shared" si="39"/>
        <v>3556.943934497086</v>
      </c>
      <c r="DL70" s="2">
        <f t="shared" si="40"/>
        <v>-441.18370111675915</v>
      </c>
      <c r="DM70" s="7">
        <f t="shared" si="11"/>
        <v>3115.760233380327</v>
      </c>
      <c r="DN70" s="89">
        <f t="shared" si="12"/>
        <v>8246.5636389266656</v>
      </c>
      <c r="DO70" s="16">
        <v>2</v>
      </c>
      <c r="DP70" s="2" t="s">
        <v>30</v>
      </c>
      <c r="DQ70" s="6">
        <v>20</v>
      </c>
      <c r="DR70" s="2" t="s">
        <v>55</v>
      </c>
      <c r="DS70" s="2" t="s">
        <v>38</v>
      </c>
      <c r="DT70" s="3">
        <v>43982</v>
      </c>
      <c r="DU70" s="10"/>
      <c r="DV70" s="2">
        <v>75920.479999999996</v>
      </c>
      <c r="DW70" s="2"/>
      <c r="DX70" s="2"/>
      <c r="DY70" s="2"/>
      <c r="DZ70" s="2">
        <v>2917.13</v>
      </c>
      <c r="EA70" s="11">
        <v>75920.479999999996</v>
      </c>
      <c r="EB70" s="12">
        <f t="shared" si="41"/>
        <v>545.98999999999069</v>
      </c>
      <c r="EC70" s="13">
        <f t="shared" si="42"/>
        <v>69.165812751476437</v>
      </c>
      <c r="ED70" s="9">
        <f t="shared" si="43"/>
        <v>615.15581275146712</v>
      </c>
      <c r="EE70" s="5">
        <f t="shared" si="44"/>
        <v>1783.9518569792547</v>
      </c>
      <c r="EF70" s="2">
        <f t="shared" si="45"/>
        <v>-276.58943230837838</v>
      </c>
      <c r="EG70" s="7">
        <f t="shared" si="46"/>
        <v>1507.3624246708764</v>
      </c>
      <c r="EH70" s="89">
        <f t="shared" si="47"/>
        <v>9753.9260635975425</v>
      </c>
      <c r="EI70" s="16">
        <v>2</v>
      </c>
      <c r="EJ70" s="2" t="s">
        <v>30</v>
      </c>
      <c r="EK70" s="6">
        <v>20</v>
      </c>
      <c r="EL70" s="2" t="s">
        <v>55</v>
      </c>
      <c r="EM70" s="2" t="s">
        <v>38</v>
      </c>
      <c r="EN70" s="3">
        <v>44013</v>
      </c>
      <c r="EO70" s="10">
        <v>10300</v>
      </c>
      <c r="EP70" s="2">
        <v>76428.92</v>
      </c>
      <c r="EQ70" s="2"/>
      <c r="ER70" s="2"/>
      <c r="ES70" s="2"/>
      <c r="ET70" s="2">
        <v>2917.13</v>
      </c>
      <c r="EU70" s="11">
        <v>76428.92</v>
      </c>
      <c r="EV70" s="12">
        <f t="shared" si="48"/>
        <v>508.44000000000233</v>
      </c>
      <c r="EW70" s="13">
        <f t="shared" si="49"/>
        <v>33.464082375824681</v>
      </c>
      <c r="EX70" s="9">
        <f t="shared" si="50"/>
        <v>541.90408237582699</v>
      </c>
      <c r="EY70" s="5">
        <f t="shared" si="51"/>
        <v>1571.5218388898982</v>
      </c>
      <c r="EZ70" s="2">
        <f t="shared" si="52"/>
        <v>-270.72624782025684</v>
      </c>
      <c r="FA70" s="7">
        <f t="shared" si="53"/>
        <v>1300.7955910696414</v>
      </c>
      <c r="FB70" s="32">
        <f t="shared" si="54"/>
        <v>754.72165466718377</v>
      </c>
      <c r="FC70" s="16">
        <v>2</v>
      </c>
      <c r="FD70" s="2" t="s">
        <v>30</v>
      </c>
      <c r="FE70" s="6">
        <v>20</v>
      </c>
      <c r="FF70" s="2" t="s">
        <v>55</v>
      </c>
      <c r="FG70" s="2" t="s">
        <v>38</v>
      </c>
      <c r="FH70" s="3">
        <v>44013</v>
      </c>
      <c r="FI70" s="10">
        <v>1000</v>
      </c>
      <c r="FJ70" s="2">
        <v>76932.570000000007</v>
      </c>
      <c r="FK70" s="2"/>
      <c r="FL70" s="2"/>
      <c r="FM70" s="2"/>
      <c r="FN70" s="2">
        <v>2917.13</v>
      </c>
      <c r="FO70" s="11">
        <v>76932.570000000007</v>
      </c>
      <c r="FP70" s="12">
        <f t="shared" si="55"/>
        <v>503.65000000000873</v>
      </c>
      <c r="FQ70" s="13">
        <f t="shared" si="56"/>
        <v>60.648848605082222</v>
      </c>
      <c r="FR70" s="14">
        <f t="shared" si="57"/>
        <v>564.29884860509094</v>
      </c>
      <c r="FS70" s="5">
        <f t="shared" si="58"/>
        <v>1721.1114882455272</v>
      </c>
      <c r="FT70" s="2">
        <f t="shared" si="59"/>
        <v>-314.9285485965176</v>
      </c>
      <c r="FU70" s="7">
        <f t="shared" si="60"/>
        <v>1406.1829396490095</v>
      </c>
      <c r="FV70" s="32">
        <f t="shared" si="61"/>
        <v>1160.9045943161932</v>
      </c>
      <c r="FW70" s="16">
        <v>2</v>
      </c>
      <c r="FX70" s="2" t="s">
        <v>30</v>
      </c>
      <c r="FY70" s="6">
        <v>20</v>
      </c>
      <c r="FZ70" s="2" t="s">
        <v>55</v>
      </c>
      <c r="GA70" s="2" t="s">
        <v>38</v>
      </c>
      <c r="GB70" s="3">
        <v>44081</v>
      </c>
      <c r="GC70" s="10">
        <v>2000</v>
      </c>
      <c r="GD70" s="2">
        <v>77656.58</v>
      </c>
      <c r="GE70" s="2"/>
      <c r="GF70" s="2"/>
      <c r="GG70" s="2"/>
      <c r="GH70" s="2">
        <v>2917.13</v>
      </c>
      <c r="GI70" s="11">
        <v>77656.58</v>
      </c>
      <c r="GJ70" s="12">
        <f t="shared" si="62"/>
        <v>724.00999999999476</v>
      </c>
      <c r="GK70" s="13">
        <f t="shared" si="63"/>
        <v>-37.432049199251573</v>
      </c>
      <c r="GL70" s="14">
        <f t="shared" si="64"/>
        <v>686.57795080074322</v>
      </c>
      <c r="GM70" s="5">
        <f t="shared" si="65"/>
        <v>2094.0627499422667</v>
      </c>
      <c r="GN70" s="2">
        <f t="shared" si="66"/>
        <v>-342.83727938010787</v>
      </c>
      <c r="GO70" s="7">
        <f t="shared" si="67"/>
        <v>1751.2254705621588</v>
      </c>
      <c r="GP70" s="15">
        <f t="shared" si="68"/>
        <v>912.13006487835196</v>
      </c>
      <c r="GQ70" s="16">
        <v>2</v>
      </c>
      <c r="GR70" s="2" t="s">
        <v>30</v>
      </c>
      <c r="GS70" s="16">
        <v>19</v>
      </c>
      <c r="GT70" s="2" t="s">
        <v>55</v>
      </c>
      <c r="GU70" s="2" t="s">
        <v>38</v>
      </c>
      <c r="GV70" s="3">
        <v>44104</v>
      </c>
      <c r="GW70" s="2">
        <v>78095.23</v>
      </c>
      <c r="GX70" s="10">
        <v>2000</v>
      </c>
      <c r="GY70" s="2"/>
      <c r="GZ70" s="2"/>
      <c r="HA70" s="2"/>
      <c r="HB70" s="2">
        <v>2917.13</v>
      </c>
      <c r="HC70" s="11">
        <v>78095.23</v>
      </c>
      <c r="HD70" s="12">
        <f t="shared" si="69"/>
        <v>438.64999999999418</v>
      </c>
      <c r="HE70" s="13">
        <f t="shared" si="70"/>
        <v>163.30436759417066</v>
      </c>
      <c r="HF70" s="14">
        <f t="shared" si="71"/>
        <v>601.95436759416486</v>
      </c>
      <c r="HG70" s="5">
        <f t="shared" si="72"/>
        <v>1835.9608211622028</v>
      </c>
      <c r="HH70" s="2">
        <f t="shared" si="73"/>
        <v>-391.31214132284566</v>
      </c>
      <c r="HI70" s="7">
        <f t="shared" si="74"/>
        <v>1444.6486798393571</v>
      </c>
      <c r="HJ70" s="32">
        <f t="shared" si="75"/>
        <v>356.77874471770906</v>
      </c>
      <c r="HK70" s="16">
        <v>2</v>
      </c>
      <c r="HL70" s="2" t="s">
        <v>30</v>
      </c>
      <c r="HM70" s="6">
        <v>19</v>
      </c>
      <c r="HN70" s="2" t="s">
        <v>55</v>
      </c>
      <c r="HO70" s="2" t="s">
        <v>38</v>
      </c>
      <c r="HP70" s="3">
        <v>44143</v>
      </c>
      <c r="HQ70" s="10"/>
      <c r="HR70" s="2">
        <v>80396.72</v>
      </c>
      <c r="HS70" s="2"/>
      <c r="HT70" s="2"/>
      <c r="HU70" s="2"/>
      <c r="HV70" s="2">
        <v>2917.13</v>
      </c>
      <c r="HW70" s="11">
        <v>80396.72</v>
      </c>
      <c r="HX70" s="12">
        <f t="shared" si="76"/>
        <v>2301.4900000000052</v>
      </c>
      <c r="HY70" s="13">
        <f t="shared" si="77"/>
        <v>-523.26026519209688</v>
      </c>
      <c r="HZ70" s="14">
        <f t="shared" si="78"/>
        <v>1778.2297348079082</v>
      </c>
      <c r="IA70" s="5">
        <f t="shared" si="79"/>
        <v>5423.6006911641198</v>
      </c>
      <c r="IB70" s="2">
        <f t="shared" si="80"/>
        <v>-945.79594020095612</v>
      </c>
      <c r="IC70" s="7">
        <f t="shared" si="81"/>
        <v>4477.8047509631633</v>
      </c>
      <c r="ID70" s="32">
        <f t="shared" si="82"/>
        <v>4834.5834956808721</v>
      </c>
      <c r="IE70" s="16">
        <v>2</v>
      </c>
      <c r="IF70" s="2" t="s">
        <v>30</v>
      </c>
    </row>
    <row r="71" spans="17:240" ht="20.100000000000001" customHeight="1" x14ac:dyDescent="0.2">
      <c r="Q71" s="6">
        <v>21</v>
      </c>
      <c r="R71" s="2" t="s">
        <v>56</v>
      </c>
      <c r="S71" s="2" t="s">
        <v>10</v>
      </c>
      <c r="T71" s="3">
        <v>43830</v>
      </c>
      <c r="U71" s="35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2">
        <v>-315.69671190690116</v>
      </c>
      <c r="AI71" s="16">
        <v>1</v>
      </c>
      <c r="AJ71" s="2" t="s">
        <v>30</v>
      </c>
      <c r="AK71" s="55">
        <v>21</v>
      </c>
      <c r="AL71" s="56" t="s">
        <v>56</v>
      </c>
      <c r="AM71" s="2" t="s">
        <v>10</v>
      </c>
      <c r="AN71" s="3">
        <v>43861</v>
      </c>
      <c r="AO71" s="35"/>
      <c r="AP71" s="8">
        <v>1022.5</v>
      </c>
      <c r="AQ71" s="8"/>
      <c r="AR71" s="2"/>
      <c r="AS71" s="2"/>
      <c r="AT71" s="2"/>
      <c r="AU71" s="11">
        <f t="shared" si="13"/>
        <v>1022.5</v>
      </c>
      <c r="AV71" s="59">
        <f t="shared" si="14"/>
        <v>0</v>
      </c>
      <c r="AW71" s="13">
        <f t="shared" si="15"/>
        <v>0</v>
      </c>
      <c r="AX71" s="9">
        <f t="shared" si="16"/>
        <v>0</v>
      </c>
      <c r="AY71" s="5">
        <f t="shared" si="17"/>
        <v>0</v>
      </c>
      <c r="AZ71" s="8">
        <f t="shared" si="18"/>
        <v>0</v>
      </c>
      <c r="BA71" s="7">
        <f t="shared" si="19"/>
        <v>0</v>
      </c>
      <c r="BB71" s="32">
        <f t="shared" si="20"/>
        <v>-315.69671190690116</v>
      </c>
      <c r="BC71" s="16">
        <v>1</v>
      </c>
      <c r="BD71" s="2" t="s">
        <v>30</v>
      </c>
      <c r="BE71" s="68">
        <v>21</v>
      </c>
      <c r="BF71" s="2" t="s">
        <v>56</v>
      </c>
      <c r="BG71" s="2" t="s">
        <v>10</v>
      </c>
      <c r="BH71" s="3">
        <v>43890</v>
      </c>
      <c r="BI71" s="35"/>
      <c r="BJ71" s="2">
        <v>1022.5</v>
      </c>
      <c r="BK71" s="2"/>
      <c r="BL71" s="2"/>
      <c r="BM71" s="2"/>
      <c r="BN71" s="2"/>
      <c r="BO71" s="11">
        <v>1022.5</v>
      </c>
      <c r="BP71" s="12">
        <f t="shared" si="21"/>
        <v>0</v>
      </c>
      <c r="BQ71" s="13">
        <f t="shared" si="22"/>
        <v>0</v>
      </c>
      <c r="BR71" s="9">
        <f t="shared" si="23"/>
        <v>0</v>
      </c>
      <c r="BS71" s="5">
        <f t="shared" si="24"/>
        <v>0</v>
      </c>
      <c r="BT71" s="2">
        <f t="shared" si="25"/>
        <v>0</v>
      </c>
      <c r="BU71" s="7">
        <f t="shared" si="26"/>
        <v>0</v>
      </c>
      <c r="BV71" s="15">
        <f t="shared" si="27"/>
        <v>-315.69671190690116</v>
      </c>
      <c r="BW71" s="16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5"/>
      <c r="CD71" s="2">
        <v>1022.5</v>
      </c>
      <c r="CE71" s="2"/>
      <c r="CF71" s="2"/>
      <c r="CG71" s="2"/>
      <c r="CH71" s="2"/>
      <c r="CI71" s="11">
        <f t="shared" si="28"/>
        <v>1022.5</v>
      </c>
      <c r="CJ71" s="11">
        <f t="shared" si="28"/>
        <v>0</v>
      </c>
      <c r="CK71" s="11">
        <f t="shared" si="28"/>
        <v>0</v>
      </c>
      <c r="CL71" s="11">
        <f t="shared" si="29"/>
        <v>0</v>
      </c>
      <c r="CM71" s="5">
        <f t="shared" si="30"/>
        <v>0</v>
      </c>
      <c r="CN71" s="8">
        <f t="shared" si="31"/>
        <v>0</v>
      </c>
      <c r="CO71" s="10">
        <f t="shared" si="32"/>
        <v>0</v>
      </c>
      <c r="CP71" s="81">
        <f t="shared" si="33"/>
        <v>-315.69671190690116</v>
      </c>
      <c r="CQ71" s="16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5"/>
      <c r="DA71" s="88">
        <v>1022.5</v>
      </c>
      <c r="DB71" s="2"/>
      <c r="DC71" s="2"/>
      <c r="DD71" s="2"/>
      <c r="DE71" s="2"/>
      <c r="DF71" s="80">
        <f t="shared" si="34"/>
        <v>1022.5</v>
      </c>
      <c r="DG71" s="12">
        <f t="shared" si="35"/>
        <v>0</v>
      </c>
      <c r="DH71" s="13">
        <f t="shared" si="36"/>
        <v>0</v>
      </c>
      <c r="DI71" s="9">
        <f t="shared" si="37"/>
        <v>0</v>
      </c>
      <c r="DJ71" s="8">
        <f t="shared" si="38"/>
        <v>0</v>
      </c>
      <c r="DK71" s="5">
        <f t="shared" si="39"/>
        <v>0</v>
      </c>
      <c r="DL71" s="2">
        <f t="shared" si="40"/>
        <v>0</v>
      </c>
      <c r="DM71" s="7">
        <f t="shared" si="11"/>
        <v>0</v>
      </c>
      <c r="DN71" s="89">
        <f t="shared" si="12"/>
        <v>-315.69671190690116</v>
      </c>
      <c r="DO71" s="16">
        <v>1</v>
      </c>
      <c r="DP71" s="2" t="s">
        <v>30</v>
      </c>
      <c r="DQ71" s="6">
        <v>21</v>
      </c>
      <c r="DR71" s="2" t="s">
        <v>56</v>
      </c>
      <c r="DS71" s="2" t="s">
        <v>10</v>
      </c>
      <c r="DT71" s="3">
        <v>43982</v>
      </c>
      <c r="DU71" s="10"/>
      <c r="DV71" s="2">
        <v>1022.5</v>
      </c>
      <c r="DW71" s="2"/>
      <c r="DX71" s="2"/>
      <c r="DY71" s="2"/>
      <c r="DZ71" s="2"/>
      <c r="EA71" s="11">
        <v>1022.5</v>
      </c>
      <c r="EB71" s="12">
        <f t="shared" si="41"/>
        <v>0</v>
      </c>
      <c r="EC71" s="13">
        <f t="shared" si="42"/>
        <v>0</v>
      </c>
      <c r="ED71" s="9">
        <f t="shared" si="43"/>
        <v>0</v>
      </c>
      <c r="EE71" s="5">
        <f t="shared" si="44"/>
        <v>0</v>
      </c>
      <c r="EF71" s="2">
        <f t="shared" si="45"/>
        <v>0</v>
      </c>
      <c r="EG71" s="7">
        <f t="shared" si="46"/>
        <v>0</v>
      </c>
      <c r="EH71" s="89">
        <f t="shared" si="47"/>
        <v>-315.69671190690116</v>
      </c>
      <c r="EI71" s="16">
        <v>1</v>
      </c>
      <c r="EJ71" s="2" t="s">
        <v>30</v>
      </c>
      <c r="EK71" s="6">
        <v>21</v>
      </c>
      <c r="EL71" s="2" t="s">
        <v>56</v>
      </c>
      <c r="EM71" s="2" t="s">
        <v>10</v>
      </c>
      <c r="EN71" s="3">
        <v>44013</v>
      </c>
      <c r="EO71" s="10"/>
      <c r="EP71" s="2">
        <v>1022.5</v>
      </c>
      <c r="EQ71" s="2"/>
      <c r="ER71" s="2"/>
      <c r="ES71" s="2"/>
      <c r="ET71" s="2"/>
      <c r="EU71" s="11">
        <v>1022.5</v>
      </c>
      <c r="EV71" s="12">
        <f t="shared" si="48"/>
        <v>0</v>
      </c>
      <c r="EW71" s="13">
        <f t="shared" si="49"/>
        <v>0</v>
      </c>
      <c r="EX71" s="9">
        <f t="shared" si="50"/>
        <v>0</v>
      </c>
      <c r="EY71" s="5">
        <f t="shared" si="51"/>
        <v>0</v>
      </c>
      <c r="EZ71" s="2">
        <f t="shared" si="52"/>
        <v>0</v>
      </c>
      <c r="FA71" s="7">
        <f t="shared" si="53"/>
        <v>0</v>
      </c>
      <c r="FB71" s="32">
        <f t="shared" si="54"/>
        <v>-315.69671190690116</v>
      </c>
      <c r="FC71" s="16">
        <v>1</v>
      </c>
      <c r="FD71" s="2" t="s">
        <v>30</v>
      </c>
      <c r="FE71" s="6">
        <v>21</v>
      </c>
      <c r="FF71" s="2" t="s">
        <v>56</v>
      </c>
      <c r="FG71" s="2" t="s">
        <v>10</v>
      </c>
      <c r="FH71" s="3">
        <v>44013</v>
      </c>
      <c r="FI71" s="10"/>
      <c r="FJ71" s="2">
        <v>1022.62</v>
      </c>
      <c r="FK71" s="2"/>
      <c r="FL71" s="2"/>
      <c r="FM71" s="2"/>
      <c r="FN71" s="2"/>
      <c r="FO71" s="11">
        <v>1022.62</v>
      </c>
      <c r="FP71" s="12">
        <f t="shared" si="55"/>
        <v>0.12000000000000455</v>
      </c>
      <c r="FQ71" s="13">
        <f t="shared" si="56"/>
        <v>1.4450236935590225E-2</v>
      </c>
      <c r="FR71" s="14">
        <f t="shared" si="57"/>
        <v>0.13445023693559477</v>
      </c>
      <c r="FS71" s="5">
        <f t="shared" si="58"/>
        <v>0.410073222653564</v>
      </c>
      <c r="FT71" s="2">
        <f t="shared" si="59"/>
        <v>-7.5035095466262067E-2</v>
      </c>
      <c r="FU71" s="7">
        <f t="shared" si="60"/>
        <v>0.33503812718730192</v>
      </c>
      <c r="FV71" s="32">
        <f t="shared" si="61"/>
        <v>-315.36167377971384</v>
      </c>
      <c r="FW71" s="16">
        <v>1</v>
      </c>
      <c r="FX71" s="2" t="s">
        <v>30</v>
      </c>
      <c r="FY71" s="6">
        <v>21</v>
      </c>
      <c r="FZ71" s="2" t="s">
        <v>56</v>
      </c>
      <c r="GA71" s="2" t="s">
        <v>10</v>
      </c>
      <c r="GB71" s="3">
        <v>44081</v>
      </c>
      <c r="GC71" s="10"/>
      <c r="GD71" s="2">
        <v>1022.63</v>
      </c>
      <c r="GE71" s="2"/>
      <c r="GF71" s="2"/>
      <c r="GG71" s="2"/>
      <c r="GH71" s="2"/>
      <c r="GI71" s="11">
        <v>1022.63</v>
      </c>
      <c r="GJ71" s="12">
        <f t="shared" si="62"/>
        <v>9.9999999999909051E-3</v>
      </c>
      <c r="GK71" s="13">
        <f t="shared" si="63"/>
        <v>-5.1701011310918081E-4</v>
      </c>
      <c r="GL71" s="14">
        <f t="shared" si="64"/>
        <v>9.482989886881725E-3</v>
      </c>
      <c r="GM71" s="5">
        <f t="shared" si="65"/>
        <v>2.8923119154989258E-2</v>
      </c>
      <c r="GN71" s="2">
        <f t="shared" si="66"/>
        <v>-4.735256134304755E-3</v>
      </c>
      <c r="GO71" s="7">
        <f t="shared" si="67"/>
        <v>2.4187863020684503E-2</v>
      </c>
      <c r="GP71" s="15">
        <f t="shared" si="68"/>
        <v>-315.33748591669314</v>
      </c>
      <c r="GQ71" s="16">
        <v>1</v>
      </c>
      <c r="GR71" s="2" t="s">
        <v>30</v>
      </c>
      <c r="GS71" s="16">
        <v>20</v>
      </c>
      <c r="GT71" s="2" t="s">
        <v>56</v>
      </c>
      <c r="GU71" s="2" t="s">
        <v>10</v>
      </c>
      <c r="GV71" s="3">
        <v>44104</v>
      </c>
      <c r="GW71" s="2">
        <v>1022.6700000000001</v>
      </c>
      <c r="GX71" s="10"/>
      <c r="GY71" s="2"/>
      <c r="GZ71" s="2"/>
      <c r="HA71" s="2"/>
      <c r="HB71" s="2"/>
      <c r="HC71" s="11">
        <v>1022.6700000000001</v>
      </c>
      <c r="HD71" s="12">
        <f t="shared" si="69"/>
        <v>4.0000000000077307E-2</v>
      </c>
      <c r="HE71" s="13">
        <f t="shared" si="70"/>
        <v>1.4891541556547446E-2</v>
      </c>
      <c r="HF71" s="14">
        <f t="shared" si="71"/>
        <v>5.4891541556624755E-2</v>
      </c>
      <c r="HG71" s="5">
        <f t="shared" si="72"/>
        <v>0.1674192017477055</v>
      </c>
      <c r="HH71" s="2">
        <f t="shared" si="73"/>
        <v>-3.5683313924414192E-2</v>
      </c>
      <c r="HI71" s="7">
        <f t="shared" si="74"/>
        <v>0.13173588782329132</v>
      </c>
      <c r="HJ71" s="32">
        <f t="shared" si="75"/>
        <v>-315.20575002886983</v>
      </c>
      <c r="HK71" s="16">
        <v>1</v>
      </c>
      <c r="HL71" s="2" t="s">
        <v>30</v>
      </c>
      <c r="HM71" s="6">
        <v>20</v>
      </c>
      <c r="HN71" s="2" t="s">
        <v>56</v>
      </c>
      <c r="HO71" s="2" t="s">
        <v>10</v>
      </c>
      <c r="HP71" s="3">
        <v>44143</v>
      </c>
      <c r="HQ71" s="10"/>
      <c r="HR71" s="2">
        <v>1022.6700000000001</v>
      </c>
      <c r="HS71" s="2"/>
      <c r="HT71" s="2"/>
      <c r="HU71" s="2"/>
      <c r="HV71" s="2"/>
      <c r="HW71" s="11">
        <v>1022.6700000000001</v>
      </c>
      <c r="HX71" s="12">
        <f t="shared" si="76"/>
        <v>0</v>
      </c>
      <c r="HY71" s="13">
        <f t="shared" si="77"/>
        <v>0</v>
      </c>
      <c r="HZ71" s="14">
        <f t="shared" si="78"/>
        <v>0</v>
      </c>
      <c r="IA71" s="5">
        <f t="shared" si="79"/>
        <v>0</v>
      </c>
      <c r="IB71" s="2">
        <f t="shared" si="80"/>
        <v>0</v>
      </c>
      <c r="IC71" s="7">
        <f t="shared" si="81"/>
        <v>0</v>
      </c>
      <c r="ID71" s="32">
        <f t="shared" si="82"/>
        <v>-315.20575002886983</v>
      </c>
      <c r="IE71" s="16">
        <v>1</v>
      </c>
      <c r="IF71" s="2" t="s">
        <v>30</v>
      </c>
    </row>
    <row r="72" spans="17:240" ht="20.100000000000001" customHeight="1" x14ac:dyDescent="0.2">
      <c r="Q72" s="6">
        <v>22</v>
      </c>
      <c r="R72" s="2" t="s">
        <v>57</v>
      </c>
      <c r="S72" s="2" t="s">
        <v>29</v>
      </c>
      <c r="T72" s="3">
        <v>43830</v>
      </c>
      <c r="U72" s="35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2">
        <v>312.22962629042024</v>
      </c>
      <c r="AI72" s="16">
        <v>2</v>
      </c>
      <c r="AJ72" s="2" t="s">
        <v>30</v>
      </c>
      <c r="AK72" s="55">
        <v>22</v>
      </c>
      <c r="AL72" s="56" t="s">
        <v>57</v>
      </c>
      <c r="AM72" s="2" t="s">
        <v>29</v>
      </c>
      <c r="AN72" s="3">
        <v>43861</v>
      </c>
      <c r="AO72" s="35"/>
      <c r="AP72" s="8">
        <v>1590.3700000000001</v>
      </c>
      <c r="AQ72" s="8"/>
      <c r="AR72" s="2"/>
      <c r="AS72" s="2"/>
      <c r="AT72" s="2">
        <v>-12.41</v>
      </c>
      <c r="AU72" s="11">
        <f t="shared" si="13"/>
        <v>1590.3700000000001</v>
      </c>
      <c r="AV72" s="59">
        <f t="shared" si="14"/>
        <v>0</v>
      </c>
      <c r="AW72" s="13">
        <f t="shared" si="15"/>
        <v>0</v>
      </c>
      <c r="AX72" s="9">
        <f t="shared" si="16"/>
        <v>0</v>
      </c>
      <c r="AY72" s="5">
        <f t="shared" si="17"/>
        <v>0</v>
      </c>
      <c r="AZ72" s="8">
        <f t="shared" si="18"/>
        <v>0</v>
      </c>
      <c r="BA72" s="7">
        <f t="shared" si="19"/>
        <v>0</v>
      </c>
      <c r="BB72" s="32">
        <f t="shared" si="20"/>
        <v>312.22962629042024</v>
      </c>
      <c r="BC72" s="16">
        <v>2</v>
      </c>
      <c r="BD72" s="2" t="s">
        <v>30</v>
      </c>
      <c r="BE72" s="68">
        <v>22</v>
      </c>
      <c r="BF72" s="2" t="s">
        <v>57</v>
      </c>
      <c r="BG72" s="2" t="s">
        <v>29</v>
      </c>
      <c r="BH72" s="3">
        <v>43890</v>
      </c>
      <c r="BI72" s="35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21"/>
        <v>0</v>
      </c>
      <c r="BQ72" s="13">
        <f t="shared" si="22"/>
        <v>0</v>
      </c>
      <c r="BR72" s="9">
        <f t="shared" si="23"/>
        <v>0</v>
      </c>
      <c r="BS72" s="5">
        <f t="shared" si="24"/>
        <v>0</v>
      </c>
      <c r="BT72" s="2">
        <f t="shared" si="25"/>
        <v>0</v>
      </c>
      <c r="BU72" s="7">
        <f t="shared" si="26"/>
        <v>0</v>
      </c>
      <c r="BV72" s="15">
        <f t="shared" si="27"/>
        <v>312.22962629042024</v>
      </c>
      <c r="BW72" s="16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5"/>
      <c r="CD72" s="2">
        <v>1590.3700000000001</v>
      </c>
      <c r="CE72" s="2"/>
      <c r="CF72" s="2"/>
      <c r="CG72" s="2"/>
      <c r="CH72" s="2">
        <v>-12.41</v>
      </c>
      <c r="CI72" s="11">
        <f t="shared" si="28"/>
        <v>1590.3700000000001</v>
      </c>
      <c r="CJ72" s="11">
        <f t="shared" si="28"/>
        <v>0</v>
      </c>
      <c r="CK72" s="11">
        <f t="shared" si="28"/>
        <v>0</v>
      </c>
      <c r="CL72" s="11">
        <f t="shared" si="29"/>
        <v>0</v>
      </c>
      <c r="CM72" s="5">
        <f t="shared" si="30"/>
        <v>0</v>
      </c>
      <c r="CN72" s="8">
        <f t="shared" si="31"/>
        <v>0</v>
      </c>
      <c r="CO72" s="10">
        <f t="shared" si="32"/>
        <v>0</v>
      </c>
      <c r="CP72" s="81">
        <f t="shared" si="33"/>
        <v>312.22962629042024</v>
      </c>
      <c r="CQ72" s="16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5"/>
      <c r="DA72" s="88">
        <v>1615.06</v>
      </c>
      <c r="DB72" s="2"/>
      <c r="DC72" s="2"/>
      <c r="DD72" s="2"/>
      <c r="DE72" s="2">
        <v>-12.41</v>
      </c>
      <c r="DF72" s="80">
        <f t="shared" si="34"/>
        <v>1615.06</v>
      </c>
      <c r="DG72" s="12">
        <f t="shared" si="35"/>
        <v>24.689999999999827</v>
      </c>
      <c r="DH72" s="13">
        <f t="shared" si="36"/>
        <v>2.4272450338323956</v>
      </c>
      <c r="DI72" s="9">
        <f t="shared" si="37"/>
        <v>27.117245033832223</v>
      </c>
      <c r="DJ72" s="8">
        <f t="shared" si="38"/>
        <v>78.640010598113449</v>
      </c>
      <c r="DK72" s="5">
        <f t="shared" si="39"/>
        <v>78.640010598113449</v>
      </c>
      <c r="DL72" s="2">
        <f t="shared" si="40"/>
        <v>-9.7540730386694499</v>
      </c>
      <c r="DM72" s="7">
        <f t="shared" si="11"/>
        <v>68.885937559444002</v>
      </c>
      <c r="DN72" s="89">
        <f t="shared" si="12"/>
        <v>381.11556384986426</v>
      </c>
      <c r="DO72" s="16">
        <v>2</v>
      </c>
      <c r="DP72" s="2" t="s">
        <v>30</v>
      </c>
      <c r="DQ72" s="6">
        <v>22</v>
      </c>
      <c r="DR72" s="2" t="s">
        <v>57</v>
      </c>
      <c r="DS72" s="2" t="s">
        <v>29</v>
      </c>
      <c r="DT72" s="3">
        <v>43982</v>
      </c>
      <c r="DU72" s="10"/>
      <c r="DV72" s="2">
        <v>1705.27</v>
      </c>
      <c r="DW72" s="2"/>
      <c r="DX72" s="2"/>
      <c r="DY72" s="2"/>
      <c r="DZ72" s="2">
        <v>-12.41</v>
      </c>
      <c r="EA72" s="11">
        <v>1705.27</v>
      </c>
      <c r="EB72" s="12">
        <f t="shared" si="41"/>
        <v>90.210000000000036</v>
      </c>
      <c r="EC72" s="13">
        <f t="shared" si="42"/>
        <v>11.427769681332622</v>
      </c>
      <c r="ED72" s="9">
        <f t="shared" si="43"/>
        <v>101.63776968133266</v>
      </c>
      <c r="EE72" s="5">
        <f t="shared" si="44"/>
        <v>294.74953207586469</v>
      </c>
      <c r="EF72" s="2">
        <f t="shared" si="45"/>
        <v>-45.698882192969187</v>
      </c>
      <c r="EG72" s="7">
        <f t="shared" si="46"/>
        <v>249.0506498828955</v>
      </c>
      <c r="EH72" s="89">
        <f t="shared" si="47"/>
        <v>630.16621373275973</v>
      </c>
      <c r="EI72" s="16">
        <v>2</v>
      </c>
      <c r="EJ72" s="2" t="s">
        <v>30</v>
      </c>
      <c r="EK72" s="6">
        <v>22</v>
      </c>
      <c r="EL72" s="2" t="s">
        <v>57</v>
      </c>
      <c r="EM72" s="2" t="s">
        <v>29</v>
      </c>
      <c r="EN72" s="3">
        <v>44013</v>
      </c>
      <c r="EO72" s="10"/>
      <c r="EP72" s="2">
        <v>1770.96</v>
      </c>
      <c r="EQ72" s="2"/>
      <c r="ER72" s="2"/>
      <c r="ES72" s="2"/>
      <c r="ET72" s="2">
        <v>-12.41</v>
      </c>
      <c r="EU72" s="11">
        <v>1770.96</v>
      </c>
      <c r="EV72" s="12">
        <f t="shared" si="48"/>
        <v>65.690000000000055</v>
      </c>
      <c r="EW72" s="13">
        <f t="shared" si="49"/>
        <v>4.3235299568639665</v>
      </c>
      <c r="EX72" s="9">
        <f t="shared" si="50"/>
        <v>70.013529956864019</v>
      </c>
      <c r="EY72" s="5">
        <f t="shared" si="51"/>
        <v>203.03923687490564</v>
      </c>
      <c r="EZ72" s="2">
        <f t="shared" si="52"/>
        <v>-34.977592674283308</v>
      </c>
      <c r="FA72" s="7">
        <f t="shared" si="53"/>
        <v>168.06164420062234</v>
      </c>
      <c r="FB72" s="32">
        <f t="shared" si="54"/>
        <v>798.2278579333821</v>
      </c>
      <c r="FC72" s="16">
        <v>2</v>
      </c>
      <c r="FD72" s="2" t="s">
        <v>30</v>
      </c>
      <c r="FE72" s="6">
        <v>22</v>
      </c>
      <c r="FF72" s="2" t="s">
        <v>57</v>
      </c>
      <c r="FG72" s="2" t="s">
        <v>29</v>
      </c>
      <c r="FH72" s="3">
        <v>44013</v>
      </c>
      <c r="FI72" s="10">
        <v>1000</v>
      </c>
      <c r="FJ72" s="2">
        <v>1830.2</v>
      </c>
      <c r="FK72" s="2"/>
      <c r="FL72" s="2"/>
      <c r="FM72" s="2"/>
      <c r="FN72" s="2">
        <v>-12.41</v>
      </c>
      <c r="FO72" s="11">
        <v>1830.2</v>
      </c>
      <c r="FP72" s="12">
        <f t="shared" si="55"/>
        <v>59.240000000000009</v>
      </c>
      <c r="FQ72" s="13">
        <f t="shared" si="56"/>
        <v>7.1336003005361048</v>
      </c>
      <c r="FR72" s="14">
        <f t="shared" si="57"/>
        <v>66.373600300536111</v>
      </c>
      <c r="FS72" s="5">
        <f t="shared" si="58"/>
        <v>202.43948091663512</v>
      </c>
      <c r="FT72" s="2">
        <f t="shared" si="59"/>
        <v>-37.042325461843305</v>
      </c>
      <c r="FU72" s="7">
        <f t="shared" si="60"/>
        <v>165.3971554547918</v>
      </c>
      <c r="FV72" s="32">
        <f t="shared" si="61"/>
        <v>-36.374986611826102</v>
      </c>
      <c r="FW72" s="16">
        <v>2</v>
      </c>
      <c r="FX72" s="2" t="s">
        <v>30</v>
      </c>
      <c r="FY72" s="6">
        <v>22</v>
      </c>
      <c r="FZ72" s="2" t="s">
        <v>57</v>
      </c>
      <c r="GA72" s="2" t="s">
        <v>29</v>
      </c>
      <c r="GB72" s="3">
        <v>44081</v>
      </c>
      <c r="GC72" s="10"/>
      <c r="GD72" s="2">
        <v>1854.76</v>
      </c>
      <c r="GE72" s="2"/>
      <c r="GF72" s="2"/>
      <c r="GG72" s="2"/>
      <c r="GH72" s="2">
        <v>-12.41</v>
      </c>
      <c r="GI72" s="11">
        <v>1854.76</v>
      </c>
      <c r="GJ72" s="12">
        <f t="shared" si="62"/>
        <v>24.559999999999945</v>
      </c>
      <c r="GK72" s="13">
        <f t="shared" si="63"/>
        <v>-1.2697768377973</v>
      </c>
      <c r="GL72" s="14">
        <f t="shared" si="64"/>
        <v>23.290223162202647</v>
      </c>
      <c r="GM72" s="5">
        <f t="shared" si="65"/>
        <v>71.035180644718068</v>
      </c>
      <c r="GN72" s="2">
        <f t="shared" si="66"/>
        <v>-11.629789065863029</v>
      </c>
      <c r="GO72" s="7">
        <f t="shared" si="67"/>
        <v>59.405391578855038</v>
      </c>
      <c r="GP72" s="15">
        <f t="shared" si="68"/>
        <v>23.030404967028936</v>
      </c>
      <c r="GQ72" s="16">
        <v>2</v>
      </c>
      <c r="GR72" s="2" t="s">
        <v>30</v>
      </c>
      <c r="GS72" s="16">
        <v>21</v>
      </c>
      <c r="GT72" s="2" t="s">
        <v>57</v>
      </c>
      <c r="GU72" s="2" t="s">
        <v>29</v>
      </c>
      <c r="GV72" s="3">
        <v>44104</v>
      </c>
      <c r="GW72" s="2">
        <v>1854.76</v>
      </c>
      <c r="GX72" s="10"/>
      <c r="GY72" s="2"/>
      <c r="GZ72" s="2"/>
      <c r="HA72" s="2"/>
      <c r="HB72" s="2">
        <v>-12.41</v>
      </c>
      <c r="HC72" s="11">
        <v>1854.76</v>
      </c>
      <c r="HD72" s="12">
        <f t="shared" si="69"/>
        <v>0</v>
      </c>
      <c r="HE72" s="13">
        <f t="shared" si="70"/>
        <v>0</v>
      </c>
      <c r="HF72" s="14">
        <f t="shared" si="71"/>
        <v>0</v>
      </c>
      <c r="HG72" s="5">
        <f t="shared" si="72"/>
        <v>0</v>
      </c>
      <c r="HH72" s="2">
        <f t="shared" si="73"/>
        <v>0</v>
      </c>
      <c r="HI72" s="7">
        <f t="shared" si="74"/>
        <v>0</v>
      </c>
      <c r="HJ72" s="32">
        <f t="shared" si="75"/>
        <v>23.030404967028936</v>
      </c>
      <c r="HK72" s="16">
        <v>2</v>
      </c>
      <c r="HL72" s="2" t="s">
        <v>30</v>
      </c>
      <c r="HM72" s="6">
        <v>21</v>
      </c>
      <c r="HN72" s="2" t="s">
        <v>57</v>
      </c>
      <c r="HO72" s="2" t="s">
        <v>29</v>
      </c>
      <c r="HP72" s="3">
        <v>44143</v>
      </c>
      <c r="HQ72" s="10"/>
      <c r="HR72" s="2">
        <v>1855.13</v>
      </c>
      <c r="HS72" s="2"/>
      <c r="HT72" s="2"/>
      <c r="HU72" s="2"/>
      <c r="HV72" s="2">
        <v>-12.41</v>
      </c>
      <c r="HW72" s="11">
        <v>1855.13</v>
      </c>
      <c r="HX72" s="12">
        <f t="shared" si="76"/>
        <v>0.37000000000011823</v>
      </c>
      <c r="HY72" s="13">
        <f t="shared" si="77"/>
        <v>-8.4122154830625934E-2</v>
      </c>
      <c r="HZ72" s="14">
        <f t="shared" si="78"/>
        <v>0.28587784516949233</v>
      </c>
      <c r="IA72" s="5">
        <f t="shared" si="79"/>
        <v>0.87192742776695153</v>
      </c>
      <c r="IB72" s="2">
        <f t="shared" si="80"/>
        <v>-0.15205127889952372</v>
      </c>
      <c r="IC72" s="7">
        <f t="shared" si="81"/>
        <v>0.71987614886742779</v>
      </c>
      <c r="ID72" s="32">
        <f t="shared" si="82"/>
        <v>23.750281115896364</v>
      </c>
      <c r="IE72" s="16">
        <v>2</v>
      </c>
      <c r="IF72" s="2" t="s">
        <v>30</v>
      </c>
    </row>
    <row r="73" spans="17:240" ht="20.100000000000001" customHeight="1" x14ac:dyDescent="0.2">
      <c r="Q73" s="6">
        <v>23</v>
      </c>
      <c r="R73" s="2" t="s">
        <v>65</v>
      </c>
      <c r="S73" s="2" t="s">
        <v>7</v>
      </c>
      <c r="T73" s="3">
        <v>43830</v>
      </c>
      <c r="U73" s="35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2">
        <v>-144.05595392599679</v>
      </c>
      <c r="AI73" s="16">
        <v>1</v>
      </c>
      <c r="AJ73" s="2" t="s">
        <v>30</v>
      </c>
      <c r="AK73" s="55">
        <v>23</v>
      </c>
      <c r="AL73" s="56" t="s">
        <v>65</v>
      </c>
      <c r="AM73" s="2" t="s">
        <v>7</v>
      </c>
      <c r="AN73" s="3">
        <v>43861</v>
      </c>
      <c r="AO73" s="35"/>
      <c r="AP73" s="8">
        <v>46.97</v>
      </c>
      <c r="AQ73" s="8"/>
      <c r="AR73" s="2"/>
      <c r="AS73" s="2"/>
      <c r="AT73" s="2"/>
      <c r="AU73" s="11">
        <f t="shared" si="13"/>
        <v>46.97</v>
      </c>
      <c r="AV73" s="59">
        <f t="shared" si="14"/>
        <v>0</v>
      </c>
      <c r="AW73" s="13">
        <f t="shared" si="15"/>
        <v>0</v>
      </c>
      <c r="AX73" s="9">
        <f t="shared" si="16"/>
        <v>0</v>
      </c>
      <c r="AY73" s="5">
        <f t="shared" si="17"/>
        <v>0</v>
      </c>
      <c r="AZ73" s="8">
        <f t="shared" si="18"/>
        <v>0</v>
      </c>
      <c r="BA73" s="7">
        <f t="shared" si="19"/>
        <v>0</v>
      </c>
      <c r="BB73" s="32">
        <f t="shared" si="20"/>
        <v>-144.05595392599679</v>
      </c>
      <c r="BC73" s="16">
        <v>1</v>
      </c>
      <c r="BD73" s="2" t="s">
        <v>30</v>
      </c>
      <c r="BE73" s="68">
        <v>23</v>
      </c>
      <c r="BF73" s="2" t="s">
        <v>65</v>
      </c>
      <c r="BG73" s="2" t="s">
        <v>7</v>
      </c>
      <c r="BH73" s="3">
        <v>43890</v>
      </c>
      <c r="BI73" s="35"/>
      <c r="BJ73" s="2">
        <v>46.97</v>
      </c>
      <c r="BK73" s="2"/>
      <c r="BL73" s="2"/>
      <c r="BM73" s="2"/>
      <c r="BN73" s="2"/>
      <c r="BO73" s="11">
        <v>46.97</v>
      </c>
      <c r="BP73" s="12">
        <f t="shared" si="21"/>
        <v>0</v>
      </c>
      <c r="BQ73" s="13">
        <f t="shared" si="22"/>
        <v>0</v>
      </c>
      <c r="BR73" s="9">
        <f t="shared" si="23"/>
        <v>0</v>
      </c>
      <c r="BS73" s="5">
        <f t="shared" si="24"/>
        <v>0</v>
      </c>
      <c r="BT73" s="2">
        <f t="shared" si="25"/>
        <v>0</v>
      </c>
      <c r="BU73" s="7">
        <f t="shared" si="26"/>
        <v>0</v>
      </c>
      <c r="BV73" s="15">
        <f t="shared" si="27"/>
        <v>-144.05595392599679</v>
      </c>
      <c r="BW73" s="16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5"/>
      <c r="CD73" s="2">
        <v>46.97</v>
      </c>
      <c r="CE73" s="2"/>
      <c r="CF73" s="2"/>
      <c r="CG73" s="2"/>
      <c r="CH73" s="2"/>
      <c r="CI73" s="11">
        <f t="shared" si="28"/>
        <v>46.97</v>
      </c>
      <c r="CJ73" s="11">
        <f t="shared" si="28"/>
        <v>0</v>
      </c>
      <c r="CK73" s="11">
        <f t="shared" si="28"/>
        <v>0</v>
      </c>
      <c r="CL73" s="11">
        <f t="shared" si="29"/>
        <v>0</v>
      </c>
      <c r="CM73" s="5">
        <f t="shared" si="30"/>
        <v>0</v>
      </c>
      <c r="CN73" s="8">
        <f t="shared" si="31"/>
        <v>0</v>
      </c>
      <c r="CO73" s="10">
        <f t="shared" si="32"/>
        <v>0</v>
      </c>
      <c r="CP73" s="81">
        <f t="shared" si="33"/>
        <v>-144.05595392599679</v>
      </c>
      <c r="CQ73" s="16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5"/>
      <c r="DA73" s="88">
        <v>46.97</v>
      </c>
      <c r="DB73" s="2"/>
      <c r="DC73" s="2"/>
      <c r="DD73" s="2"/>
      <c r="DE73" s="2"/>
      <c r="DF73" s="80">
        <f t="shared" si="34"/>
        <v>46.97</v>
      </c>
      <c r="DG73" s="12">
        <f t="shared" si="35"/>
        <v>0</v>
      </c>
      <c r="DH73" s="13">
        <f t="shared" si="36"/>
        <v>0</v>
      </c>
      <c r="DI73" s="9">
        <f t="shared" si="37"/>
        <v>0</v>
      </c>
      <c r="DJ73" s="8">
        <f t="shared" si="38"/>
        <v>0</v>
      </c>
      <c r="DK73" s="5">
        <f t="shared" si="39"/>
        <v>0</v>
      </c>
      <c r="DL73" s="2">
        <f t="shared" si="40"/>
        <v>0</v>
      </c>
      <c r="DM73" s="7">
        <f t="shared" si="11"/>
        <v>0</v>
      </c>
      <c r="DN73" s="89">
        <f t="shared" si="12"/>
        <v>-144.05595392599679</v>
      </c>
      <c r="DO73" s="16">
        <v>1</v>
      </c>
      <c r="DP73" s="2" t="s">
        <v>30</v>
      </c>
      <c r="DQ73" s="6">
        <v>23</v>
      </c>
      <c r="DR73" s="2" t="s">
        <v>65</v>
      </c>
      <c r="DS73" s="2" t="s">
        <v>7</v>
      </c>
      <c r="DT73" s="3">
        <v>43982</v>
      </c>
      <c r="DU73" s="10"/>
      <c r="DV73" s="2">
        <v>48.410000000000004</v>
      </c>
      <c r="DW73" s="2"/>
      <c r="DX73" s="2"/>
      <c r="DY73" s="2"/>
      <c r="DZ73" s="2"/>
      <c r="EA73" s="11">
        <v>48.410000000000004</v>
      </c>
      <c r="EB73" s="12">
        <f t="shared" si="41"/>
        <v>1.4400000000000048</v>
      </c>
      <c r="EC73" s="13">
        <f t="shared" si="42"/>
        <v>0.18241867133487444</v>
      </c>
      <c r="ED73" s="9">
        <f t="shared" si="43"/>
        <v>1.6224186713348794</v>
      </c>
      <c r="EE73" s="5">
        <f t="shared" si="44"/>
        <v>4.7050141468711502</v>
      </c>
      <c r="EF73" s="2">
        <f t="shared" si="45"/>
        <v>-0.72947999509894512</v>
      </c>
      <c r="EG73" s="7">
        <f t="shared" si="46"/>
        <v>3.9755341517722051</v>
      </c>
      <c r="EH73" s="89">
        <f t="shared" si="47"/>
        <v>-140.08041977422459</v>
      </c>
      <c r="EI73" s="16">
        <v>1</v>
      </c>
      <c r="EJ73" s="2" t="s">
        <v>30</v>
      </c>
      <c r="EK73" s="6">
        <v>23</v>
      </c>
      <c r="EL73" s="2" t="s">
        <v>65</v>
      </c>
      <c r="EM73" s="2" t="s">
        <v>7</v>
      </c>
      <c r="EN73" s="3">
        <v>44013</v>
      </c>
      <c r="EO73" s="10"/>
      <c r="EP73" s="2">
        <v>50.24</v>
      </c>
      <c r="EQ73" s="2"/>
      <c r="ER73" s="2"/>
      <c r="ES73" s="2"/>
      <c r="ET73" s="2"/>
      <c r="EU73" s="11">
        <v>50.24</v>
      </c>
      <c r="EV73" s="12">
        <f t="shared" si="48"/>
        <v>1.8299999999999983</v>
      </c>
      <c r="EW73" s="13">
        <f t="shared" si="49"/>
        <v>0.12044542275934</v>
      </c>
      <c r="EX73" s="9">
        <f t="shared" si="50"/>
        <v>1.9504454227593384</v>
      </c>
      <c r="EY73" s="5">
        <f t="shared" si="51"/>
        <v>5.6562917260020811</v>
      </c>
      <c r="EZ73" s="2">
        <f t="shared" si="52"/>
        <v>-0.97441002578685265</v>
      </c>
      <c r="FA73" s="7">
        <f t="shared" si="53"/>
        <v>4.6818817002152286</v>
      </c>
      <c r="FB73" s="32">
        <f t="shared" si="54"/>
        <v>-135.39853807400937</v>
      </c>
      <c r="FC73" s="16">
        <v>1</v>
      </c>
      <c r="FD73" s="2" t="s">
        <v>30</v>
      </c>
      <c r="FE73" s="6">
        <v>23</v>
      </c>
      <c r="FF73" s="2" t="s">
        <v>65</v>
      </c>
      <c r="FG73" s="2" t="s">
        <v>7</v>
      </c>
      <c r="FH73" s="3">
        <v>44013</v>
      </c>
      <c r="FI73" s="10"/>
      <c r="FJ73" s="2">
        <v>51.160000000000004</v>
      </c>
      <c r="FK73" s="2"/>
      <c r="FL73" s="2"/>
      <c r="FM73" s="2"/>
      <c r="FN73" s="2"/>
      <c r="FO73" s="11">
        <v>51.160000000000004</v>
      </c>
      <c r="FP73" s="12">
        <f t="shared" si="55"/>
        <v>0.92000000000000171</v>
      </c>
      <c r="FQ73" s="13">
        <f t="shared" si="56"/>
        <v>0.11078514983952106</v>
      </c>
      <c r="FR73" s="14">
        <f t="shared" si="57"/>
        <v>1.0307851498395229</v>
      </c>
      <c r="FS73" s="5">
        <f t="shared" si="58"/>
        <v>3.1438947070105443</v>
      </c>
      <c r="FT73" s="2">
        <f t="shared" si="59"/>
        <v>-0.57526906524132182</v>
      </c>
      <c r="FU73" s="7">
        <f t="shared" si="60"/>
        <v>2.5686256417692226</v>
      </c>
      <c r="FV73" s="32">
        <f t="shared" si="61"/>
        <v>-132.82991243224015</v>
      </c>
      <c r="FW73" s="16">
        <v>1</v>
      </c>
      <c r="FX73" s="2" t="s">
        <v>30</v>
      </c>
      <c r="FY73" s="6">
        <v>23</v>
      </c>
      <c r="FZ73" s="2" t="s">
        <v>65</v>
      </c>
      <c r="GA73" s="2" t="s">
        <v>7</v>
      </c>
      <c r="GB73" s="3">
        <v>44081</v>
      </c>
      <c r="GC73" s="10"/>
      <c r="GD73" s="2">
        <v>51.550000000000004</v>
      </c>
      <c r="GE73" s="2"/>
      <c r="GF73" s="2"/>
      <c r="GG73" s="2"/>
      <c r="GH73" s="2"/>
      <c r="GI73" s="11">
        <v>51.550000000000004</v>
      </c>
      <c r="GJ73" s="12">
        <f t="shared" si="62"/>
        <v>0.39000000000000057</v>
      </c>
      <c r="GK73" s="13">
        <f t="shared" si="63"/>
        <v>-2.0163394411276417E-2</v>
      </c>
      <c r="GL73" s="14">
        <f t="shared" si="64"/>
        <v>0.36983660558872417</v>
      </c>
      <c r="GM73" s="5">
        <f t="shared" si="65"/>
        <v>1.1280016470456087</v>
      </c>
      <c r="GN73" s="2">
        <f t="shared" si="66"/>
        <v>-0.18467498923805367</v>
      </c>
      <c r="GO73" s="7">
        <f t="shared" si="67"/>
        <v>0.94332665780755498</v>
      </c>
      <c r="GP73" s="15">
        <f t="shared" si="68"/>
        <v>-131.8865857744326</v>
      </c>
      <c r="GQ73" s="16">
        <v>1</v>
      </c>
      <c r="GR73" s="2" t="s">
        <v>30</v>
      </c>
      <c r="GS73" s="16">
        <v>22</v>
      </c>
      <c r="GT73" s="2" t="s">
        <v>65</v>
      </c>
      <c r="GU73" s="2" t="s">
        <v>7</v>
      </c>
      <c r="GV73" s="3">
        <v>44104</v>
      </c>
      <c r="GW73" s="2">
        <v>51.64</v>
      </c>
      <c r="GX73" s="10"/>
      <c r="GY73" s="2"/>
      <c r="GZ73" s="2"/>
      <c r="HA73" s="2"/>
      <c r="HB73" s="2"/>
      <c r="HC73" s="11">
        <v>51.64</v>
      </c>
      <c r="HD73" s="12">
        <f t="shared" si="69"/>
        <v>8.9999999999996305E-2</v>
      </c>
      <c r="HE73" s="13">
        <f t="shared" si="70"/>
        <v>3.3505968502165626E-2</v>
      </c>
      <c r="HF73" s="14">
        <f t="shared" si="71"/>
        <v>0.12350596850216193</v>
      </c>
      <c r="HG73" s="5">
        <f t="shared" si="72"/>
        <v>0.37669320393159389</v>
      </c>
      <c r="HH73" s="2">
        <f t="shared" si="73"/>
        <v>-8.0287456329773466E-2</v>
      </c>
      <c r="HI73" s="7">
        <f t="shared" si="74"/>
        <v>0.29640574760182042</v>
      </c>
      <c r="HJ73" s="32">
        <f t="shared" si="75"/>
        <v>-131.59018002683078</v>
      </c>
      <c r="HK73" s="16">
        <v>1</v>
      </c>
      <c r="HL73" s="2" t="s">
        <v>30</v>
      </c>
      <c r="HM73" s="6">
        <v>22</v>
      </c>
      <c r="HN73" s="2" t="s">
        <v>65</v>
      </c>
      <c r="HO73" s="2" t="s">
        <v>7</v>
      </c>
      <c r="HP73" s="3">
        <v>44143</v>
      </c>
      <c r="HQ73" s="10"/>
      <c r="HR73" s="2">
        <v>51.71</v>
      </c>
      <c r="HS73" s="2"/>
      <c r="HT73" s="2"/>
      <c r="HU73" s="2"/>
      <c r="HV73" s="2"/>
      <c r="HW73" s="11">
        <v>51.71</v>
      </c>
      <c r="HX73" s="12">
        <f t="shared" si="76"/>
        <v>7.0000000000000284E-2</v>
      </c>
      <c r="HY73" s="13">
        <f t="shared" si="77"/>
        <v>-1.5915002265248532E-2</v>
      </c>
      <c r="HZ73" s="14">
        <f t="shared" si="78"/>
        <v>5.4084997734751755E-2</v>
      </c>
      <c r="IA73" s="5">
        <f t="shared" si="79"/>
        <v>0.16495924309099286</v>
      </c>
      <c r="IB73" s="2">
        <f t="shared" si="80"/>
        <v>-2.8766458170171091E-2</v>
      </c>
      <c r="IC73" s="7">
        <f t="shared" si="81"/>
        <v>0.13619278492082176</v>
      </c>
      <c r="ID73" s="32">
        <f t="shared" si="82"/>
        <v>-131.45398724190997</v>
      </c>
      <c r="IE73" s="16">
        <v>1</v>
      </c>
      <c r="IF73" s="2" t="s">
        <v>30</v>
      </c>
    </row>
    <row r="74" spans="17:240" ht="20.100000000000001" customHeight="1" x14ac:dyDescent="0.2">
      <c r="Q74" s="6">
        <v>24</v>
      </c>
      <c r="R74" s="2" t="s">
        <v>58</v>
      </c>
      <c r="S74" s="2" t="s">
        <v>15</v>
      </c>
      <c r="T74" s="3">
        <v>43830</v>
      </c>
      <c r="U74" s="35"/>
      <c r="V74" s="2">
        <v>9563.23</v>
      </c>
      <c r="W74" s="2"/>
      <c r="X74" s="2"/>
      <c r="Y74" s="2"/>
      <c r="Z74" s="2"/>
      <c r="AA74" s="11">
        <v>9563.23</v>
      </c>
      <c r="AB74" s="12">
        <v>1.8899999999994179</v>
      </c>
      <c r="AC74" s="13">
        <v>0.22679999999993031</v>
      </c>
      <c r="AD74" s="9">
        <v>2.1167999999993481</v>
      </c>
      <c r="AE74" s="5">
        <v>6.1387199999981092</v>
      </c>
      <c r="AF74" s="2">
        <v>-0.62444321427761373</v>
      </c>
      <c r="AG74" s="7">
        <v>5.5142767857204955</v>
      </c>
      <c r="AH74" s="32">
        <v>-1050.4365771015243</v>
      </c>
      <c r="AI74" s="16">
        <v>1</v>
      </c>
      <c r="AJ74" s="2" t="s">
        <v>30</v>
      </c>
      <c r="AK74" s="55">
        <v>24</v>
      </c>
      <c r="AL74" s="56" t="s">
        <v>58</v>
      </c>
      <c r="AM74" s="2" t="s">
        <v>15</v>
      </c>
      <c r="AN74" s="3">
        <v>43861</v>
      </c>
      <c r="AO74" s="35"/>
      <c r="AP74" s="8">
        <v>9573.08</v>
      </c>
      <c r="AQ74" s="8"/>
      <c r="AR74" s="2"/>
      <c r="AS74" s="2"/>
      <c r="AT74" s="2"/>
      <c r="AU74" s="11">
        <f t="shared" si="13"/>
        <v>9573.08</v>
      </c>
      <c r="AV74" s="59">
        <f t="shared" si="14"/>
        <v>9.8500000000003638</v>
      </c>
      <c r="AW74" s="13">
        <f t="shared" si="15"/>
        <v>1.1820000000000441</v>
      </c>
      <c r="AX74" s="9">
        <f t="shared" si="16"/>
        <v>11.032000000000409</v>
      </c>
      <c r="AY74" s="5">
        <f t="shared" si="17"/>
        <v>31.992800000001186</v>
      </c>
      <c r="AZ74" s="8">
        <f t="shared" si="18"/>
        <v>-3.4140288497674316</v>
      </c>
      <c r="BA74" s="7">
        <f t="shared" si="19"/>
        <v>28.578771150233756</v>
      </c>
      <c r="BB74" s="32">
        <f t="shared" si="20"/>
        <v>-1021.8578059512906</v>
      </c>
      <c r="BC74" s="16">
        <v>1</v>
      </c>
      <c r="BD74" s="2" t="s">
        <v>30</v>
      </c>
      <c r="BE74" s="68">
        <v>24</v>
      </c>
      <c r="BF74" s="2" t="s">
        <v>58</v>
      </c>
      <c r="BG74" s="2" t="s">
        <v>15</v>
      </c>
      <c r="BH74" s="3">
        <v>43890</v>
      </c>
      <c r="BI74" s="35"/>
      <c r="BJ74" s="2">
        <v>9584.85</v>
      </c>
      <c r="BK74" s="2"/>
      <c r="BL74" s="2"/>
      <c r="BM74" s="2"/>
      <c r="BN74" s="2"/>
      <c r="BO74" s="11">
        <v>9584.85</v>
      </c>
      <c r="BP74" s="12">
        <f t="shared" si="21"/>
        <v>11.770000000000437</v>
      </c>
      <c r="BQ74" s="13">
        <f t="shared" si="22"/>
        <v>2.9621721266692838</v>
      </c>
      <c r="BR74" s="9">
        <f t="shared" si="23"/>
        <v>14.73217212666972</v>
      </c>
      <c r="BS74" s="5">
        <f t="shared" si="24"/>
        <v>42.723299167342191</v>
      </c>
      <c r="BT74" s="2">
        <f t="shared" si="25"/>
        <v>-4.2056843761611891</v>
      </c>
      <c r="BU74" s="7">
        <f t="shared" si="26"/>
        <v>38.517614791181003</v>
      </c>
      <c r="BV74" s="15">
        <f t="shared" si="27"/>
        <v>-983.34019116010961</v>
      </c>
      <c r="BW74" s="16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5">
        <v>3000</v>
      </c>
      <c r="CD74" s="2">
        <v>9584.85</v>
      </c>
      <c r="CE74" s="2"/>
      <c r="CF74" s="2"/>
      <c r="CG74" s="2"/>
      <c r="CH74" s="2"/>
      <c r="CI74" s="11">
        <f t="shared" si="28"/>
        <v>9584.85</v>
      </c>
      <c r="CJ74" s="11">
        <f t="shared" si="28"/>
        <v>11.770000000000437</v>
      </c>
      <c r="CK74" s="11">
        <f t="shared" si="28"/>
        <v>2.9621721266692838</v>
      </c>
      <c r="CL74" s="11">
        <f t="shared" si="29"/>
        <v>14.73217212666972</v>
      </c>
      <c r="CM74" s="5">
        <f t="shared" si="30"/>
        <v>31.872937474048936</v>
      </c>
      <c r="CN74" s="8">
        <f t="shared" si="31"/>
        <v>-4.2056843761611891</v>
      </c>
      <c r="CO74" s="10">
        <f t="shared" si="32"/>
        <v>27.667253097887745</v>
      </c>
      <c r="CP74" s="81">
        <f t="shared" si="33"/>
        <v>-3955.6729380622219</v>
      </c>
      <c r="CQ74" s="16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5"/>
      <c r="DA74" s="88">
        <v>10214.540000000001</v>
      </c>
      <c r="DB74" s="2"/>
      <c r="DC74" s="2"/>
      <c r="DD74" s="2"/>
      <c r="DE74" s="2"/>
      <c r="DF74" s="80">
        <f t="shared" si="34"/>
        <v>10214.540000000001</v>
      </c>
      <c r="DG74" s="12">
        <f t="shared" si="35"/>
        <v>629.69000000000051</v>
      </c>
      <c r="DH74" s="13">
        <f t="shared" si="36"/>
        <v>61.904087701657886</v>
      </c>
      <c r="DI74" s="9">
        <f t="shared" si="37"/>
        <v>691.5940877016584</v>
      </c>
      <c r="DJ74" s="8">
        <f t="shared" si="38"/>
        <v>2005.6228543348093</v>
      </c>
      <c r="DK74" s="5">
        <f t="shared" si="39"/>
        <v>1973.7499168607603</v>
      </c>
      <c r="DL74" s="2">
        <f t="shared" si="40"/>
        <v>-244.81305003269495</v>
      </c>
      <c r="DM74" s="7">
        <f t="shared" si="11"/>
        <v>1728.9368668280654</v>
      </c>
      <c r="DN74" s="89">
        <f t="shared" si="12"/>
        <v>-2226.7360712341565</v>
      </c>
      <c r="DO74" s="16">
        <v>1</v>
      </c>
      <c r="DP74" s="2" t="s">
        <v>30</v>
      </c>
      <c r="DQ74" s="6">
        <v>24</v>
      </c>
      <c r="DR74" s="2" t="s">
        <v>58</v>
      </c>
      <c r="DS74" s="2" t="s">
        <v>15</v>
      </c>
      <c r="DT74" s="3">
        <v>43982</v>
      </c>
      <c r="DU74" s="10"/>
      <c r="DV74" s="2">
        <v>10684.9</v>
      </c>
      <c r="DW74" s="2"/>
      <c r="DX74" s="2"/>
      <c r="DY74" s="2"/>
      <c r="DZ74" s="2"/>
      <c r="EA74" s="11">
        <v>10684.9</v>
      </c>
      <c r="EB74" s="12">
        <f t="shared" si="41"/>
        <v>470.35999999999876</v>
      </c>
      <c r="EC74" s="13">
        <f t="shared" si="42"/>
        <v>59.585032117410435</v>
      </c>
      <c r="ED74" s="9">
        <f t="shared" si="43"/>
        <v>529.94503211740926</v>
      </c>
      <c r="EE74" s="5">
        <f t="shared" si="44"/>
        <v>1536.8405931404868</v>
      </c>
      <c r="EF74" s="2">
        <f t="shared" si="45"/>
        <v>-238.27653506579011</v>
      </c>
      <c r="EG74" s="7">
        <f t="shared" si="46"/>
        <v>1298.5640580746967</v>
      </c>
      <c r="EH74" s="89">
        <f t="shared" si="47"/>
        <v>-928.17201315945977</v>
      </c>
      <c r="EI74" s="16">
        <v>1</v>
      </c>
      <c r="EJ74" s="2" t="s">
        <v>30</v>
      </c>
      <c r="EK74" s="6">
        <v>24</v>
      </c>
      <c r="EL74" s="2" t="s">
        <v>58</v>
      </c>
      <c r="EM74" s="2" t="s">
        <v>15</v>
      </c>
      <c r="EN74" s="3">
        <v>44013</v>
      </c>
      <c r="EO74" s="10"/>
      <c r="EP74" s="2">
        <v>11052.83</v>
      </c>
      <c r="EQ74" s="2"/>
      <c r="ER74" s="2"/>
      <c r="ES74" s="2"/>
      <c r="ET74" s="2"/>
      <c r="EU74" s="11">
        <v>11052.83</v>
      </c>
      <c r="EV74" s="12">
        <f t="shared" si="48"/>
        <v>367.93000000000029</v>
      </c>
      <c r="EW74" s="13">
        <f t="shared" si="49"/>
        <v>24.216111691718055</v>
      </c>
      <c r="EX74" s="9">
        <f t="shared" si="50"/>
        <v>392.14611169171837</v>
      </c>
      <c r="EY74" s="5">
        <f t="shared" si="51"/>
        <v>1137.2237239059832</v>
      </c>
      <c r="EZ74" s="2">
        <f t="shared" si="52"/>
        <v>-195.90966163265429</v>
      </c>
      <c r="FA74" s="7">
        <f t="shared" si="53"/>
        <v>941.31406227332889</v>
      </c>
      <c r="FB74" s="32">
        <f t="shared" si="54"/>
        <v>13.142049113869149</v>
      </c>
      <c r="FC74" s="16">
        <v>1</v>
      </c>
      <c r="FD74" s="2" t="s">
        <v>30</v>
      </c>
      <c r="FE74" s="6">
        <v>24</v>
      </c>
      <c r="FF74" s="2" t="s">
        <v>58</v>
      </c>
      <c r="FG74" s="2" t="s">
        <v>15</v>
      </c>
      <c r="FH74" s="3">
        <v>44013</v>
      </c>
      <c r="FI74" s="10">
        <v>4000</v>
      </c>
      <c r="FJ74" s="2">
        <v>11478.710000000001</v>
      </c>
      <c r="FK74" s="2"/>
      <c r="FL74" s="2"/>
      <c r="FM74" s="2"/>
      <c r="FN74" s="2"/>
      <c r="FO74" s="11">
        <v>11478.710000000001</v>
      </c>
      <c r="FP74" s="12">
        <f t="shared" si="55"/>
        <v>425.88000000000102</v>
      </c>
      <c r="FQ74" s="13">
        <f t="shared" si="56"/>
        <v>51.283890884407889</v>
      </c>
      <c r="FR74" s="14">
        <f t="shared" si="57"/>
        <v>477.16389088440889</v>
      </c>
      <c r="FS74" s="5">
        <f t="shared" si="58"/>
        <v>1455.3498671974471</v>
      </c>
      <c r="FT74" s="2">
        <f t="shared" si="59"/>
        <v>-266.29955380975463</v>
      </c>
      <c r="FU74" s="7">
        <f t="shared" si="60"/>
        <v>1189.0503133876925</v>
      </c>
      <c r="FV74" s="32">
        <f t="shared" si="61"/>
        <v>-2797.8076374984385</v>
      </c>
      <c r="FW74" s="16">
        <v>1</v>
      </c>
      <c r="FX74" s="2" t="s">
        <v>30</v>
      </c>
      <c r="FY74" s="6">
        <v>24</v>
      </c>
      <c r="FZ74" s="2" t="s">
        <v>58</v>
      </c>
      <c r="GA74" s="2" t="s">
        <v>15</v>
      </c>
      <c r="GB74" s="3">
        <v>44081</v>
      </c>
      <c r="GC74" s="10"/>
      <c r="GD74" s="2">
        <v>11976.25</v>
      </c>
      <c r="GE74" s="2"/>
      <c r="GF74" s="2"/>
      <c r="GG74" s="2"/>
      <c r="GH74" s="2"/>
      <c r="GI74" s="11">
        <v>11976.25</v>
      </c>
      <c r="GJ74" s="12">
        <f t="shared" si="62"/>
        <v>497.53999999999905</v>
      </c>
      <c r="GK74" s="13">
        <f t="shared" si="63"/>
        <v>-25.723321167657527</v>
      </c>
      <c r="GL74" s="14">
        <f t="shared" si="64"/>
        <v>471.81667883234155</v>
      </c>
      <c r="GM74" s="5">
        <f t="shared" si="65"/>
        <v>1439.0408704386416</v>
      </c>
      <c r="GN74" s="2">
        <f t="shared" si="66"/>
        <v>-235.59793370641259</v>
      </c>
      <c r="GO74" s="7">
        <f t="shared" si="67"/>
        <v>1203.4429367322291</v>
      </c>
      <c r="GP74" s="15">
        <f t="shared" si="68"/>
        <v>-1594.3647007662094</v>
      </c>
      <c r="GQ74" s="16">
        <v>1</v>
      </c>
      <c r="GR74" s="2" t="s">
        <v>30</v>
      </c>
      <c r="GS74" s="16">
        <v>23</v>
      </c>
      <c r="GT74" s="2" t="s">
        <v>58</v>
      </c>
      <c r="GU74" s="2" t="s">
        <v>15</v>
      </c>
      <c r="GV74" s="3">
        <v>44104</v>
      </c>
      <c r="GW74" s="2">
        <v>12267.33</v>
      </c>
      <c r="GX74" s="10"/>
      <c r="GY74" s="2"/>
      <c r="GZ74" s="2"/>
      <c r="HA74" s="2"/>
      <c r="HB74" s="2"/>
      <c r="HC74" s="11">
        <v>12267.33</v>
      </c>
      <c r="HD74" s="12">
        <f t="shared" si="69"/>
        <v>291.07999999999993</v>
      </c>
      <c r="HE74" s="13">
        <f t="shared" si="70"/>
        <v>108.36574790678631</v>
      </c>
      <c r="HF74" s="14">
        <f t="shared" si="71"/>
        <v>399.44574790678621</v>
      </c>
      <c r="HG74" s="5">
        <f t="shared" si="72"/>
        <v>1218.3095311156978</v>
      </c>
      <c r="HH74" s="2">
        <f t="shared" si="73"/>
        <v>-259.66747542746009</v>
      </c>
      <c r="HI74" s="7">
        <f t="shared" si="74"/>
        <v>958.64205568823775</v>
      </c>
      <c r="HJ74" s="32">
        <f t="shared" si="75"/>
        <v>-635.72264507797161</v>
      </c>
      <c r="HK74" s="16">
        <v>1</v>
      </c>
      <c r="HL74" s="2" t="s">
        <v>30</v>
      </c>
      <c r="HM74" s="6">
        <v>23</v>
      </c>
      <c r="HN74" s="2" t="s">
        <v>58</v>
      </c>
      <c r="HO74" s="2" t="s">
        <v>15</v>
      </c>
      <c r="HP74" s="3">
        <v>44143</v>
      </c>
      <c r="HQ74" s="10"/>
      <c r="HR74" s="2">
        <v>12721.31</v>
      </c>
      <c r="HS74" s="2"/>
      <c r="HT74" s="2"/>
      <c r="HU74" s="2"/>
      <c r="HV74" s="2"/>
      <c r="HW74" s="11">
        <v>12721.31</v>
      </c>
      <c r="HX74" s="12">
        <f t="shared" si="76"/>
        <v>453.97999999999956</v>
      </c>
      <c r="HY74" s="13">
        <f t="shared" si="77"/>
        <v>-103.21561040539275</v>
      </c>
      <c r="HZ74" s="14">
        <f t="shared" si="78"/>
        <v>350.76438959460683</v>
      </c>
      <c r="IA74" s="5">
        <f t="shared" si="79"/>
        <v>1069.8313882635507</v>
      </c>
      <c r="IB74" s="2">
        <f t="shared" si="80"/>
        <v>-186.56280971563149</v>
      </c>
      <c r="IC74" s="7">
        <f t="shared" si="81"/>
        <v>883.26857854791922</v>
      </c>
      <c r="ID74" s="32">
        <f t="shared" si="82"/>
        <v>247.54593346994761</v>
      </c>
      <c r="IE74" s="16">
        <v>1</v>
      </c>
      <c r="IF74" s="2" t="s">
        <v>30</v>
      </c>
    </row>
    <row r="75" spans="17:240" ht="20.100000000000001" customHeight="1" x14ac:dyDescent="0.2">
      <c r="Q75" s="6">
        <v>25</v>
      </c>
      <c r="R75" s="2" t="s">
        <v>59</v>
      </c>
      <c r="S75" s="2" t="s">
        <v>82</v>
      </c>
      <c r="T75" s="3">
        <v>43830</v>
      </c>
      <c r="U75" s="35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4.8800000000010186</v>
      </c>
      <c r="AC75" s="13">
        <v>0.58560000000012258</v>
      </c>
      <c r="AD75" s="9">
        <v>5.4656000000011415</v>
      </c>
      <c r="AE75" s="5">
        <v>15.850240000003311</v>
      </c>
      <c r="AF75" s="2">
        <v>-1.6123189871303336</v>
      </c>
      <c r="AG75" s="7">
        <v>14.237921012872977</v>
      </c>
      <c r="AH75" s="32">
        <v>-3084.0118476111129</v>
      </c>
      <c r="AI75" s="16">
        <v>2</v>
      </c>
      <c r="AJ75" s="2" t="s">
        <v>30</v>
      </c>
      <c r="AK75" s="55">
        <v>25</v>
      </c>
      <c r="AL75" s="56" t="s">
        <v>59</v>
      </c>
      <c r="AM75" s="2" t="s">
        <v>82</v>
      </c>
      <c r="AN75" s="3">
        <v>43861</v>
      </c>
      <c r="AO75" s="35"/>
      <c r="AP75" s="8">
        <v>11442.210000000001</v>
      </c>
      <c r="AQ75" s="8"/>
      <c r="AR75" s="2"/>
      <c r="AS75" s="2">
        <v>4482.45</v>
      </c>
      <c r="AT75" s="2"/>
      <c r="AU75" s="11">
        <f t="shared" si="13"/>
        <v>15924.66</v>
      </c>
      <c r="AV75" s="59">
        <f t="shared" si="14"/>
        <v>11.979999999999563</v>
      </c>
      <c r="AW75" s="13">
        <f t="shared" si="15"/>
        <v>1.4375999999999483</v>
      </c>
      <c r="AX75" s="9">
        <f t="shared" si="16"/>
        <v>13.417599999999512</v>
      </c>
      <c r="AY75" s="5">
        <f t="shared" si="17"/>
        <v>38.911039999998586</v>
      </c>
      <c r="AZ75" s="8">
        <f t="shared" si="18"/>
        <v>-4.1522909259097283</v>
      </c>
      <c r="BA75" s="7">
        <f t="shared" si="19"/>
        <v>34.758749074088854</v>
      </c>
      <c r="BB75" s="32">
        <f t="shared" si="20"/>
        <v>-3049.253098537024</v>
      </c>
      <c r="BC75" s="16">
        <v>2</v>
      </c>
      <c r="BD75" s="2" t="s">
        <v>30</v>
      </c>
      <c r="BE75" s="68">
        <v>25</v>
      </c>
      <c r="BF75" s="2" t="s">
        <v>59</v>
      </c>
      <c r="BG75" s="2" t="s">
        <v>82</v>
      </c>
      <c r="BH75" s="3">
        <v>43890</v>
      </c>
      <c r="BI75" s="35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21"/>
        <v>4.1199999999989814</v>
      </c>
      <c r="BQ75" s="13">
        <f t="shared" si="22"/>
        <v>1.0368860800232778</v>
      </c>
      <c r="BR75" s="9">
        <f t="shared" si="23"/>
        <v>5.1568860800222591</v>
      </c>
      <c r="BS75" s="5">
        <f t="shared" si="24"/>
        <v>14.95496963206455</v>
      </c>
      <c r="BT75" s="2">
        <f t="shared" si="25"/>
        <v>-1.4721681928444494</v>
      </c>
      <c r="BU75" s="7">
        <f t="shared" si="26"/>
        <v>13.482801439220101</v>
      </c>
      <c r="BV75" s="15">
        <f t="shared" si="27"/>
        <v>-3035.7702970978039</v>
      </c>
      <c r="BW75" s="16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5"/>
      <c r="CD75" s="2">
        <v>11446.33</v>
      </c>
      <c r="CE75" s="2"/>
      <c r="CF75" s="2"/>
      <c r="CG75" s="2">
        <v>4482.45</v>
      </c>
      <c r="CH75" s="2"/>
      <c r="CI75" s="11">
        <f t="shared" si="28"/>
        <v>15928.779999999999</v>
      </c>
      <c r="CJ75" s="11">
        <f t="shared" si="28"/>
        <v>4.1199999999989814</v>
      </c>
      <c r="CK75" s="11">
        <f t="shared" si="28"/>
        <v>1.0368860800232778</v>
      </c>
      <c r="CL75" s="11">
        <f t="shared" si="29"/>
        <v>5.1568860800222591</v>
      </c>
      <c r="CM75" s="5">
        <f t="shared" si="30"/>
        <v>11.156882106460856</v>
      </c>
      <c r="CN75" s="8">
        <f t="shared" si="31"/>
        <v>-1.4721681928444494</v>
      </c>
      <c r="CO75" s="10">
        <f t="shared" si="32"/>
        <v>9.684713913616406</v>
      </c>
      <c r="CP75" s="81">
        <f t="shared" si="33"/>
        <v>-3026.0855831841873</v>
      </c>
      <c r="CQ75" s="16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5"/>
      <c r="DA75" s="88">
        <v>12246.74</v>
      </c>
      <c r="DB75" s="2"/>
      <c r="DC75" s="2"/>
      <c r="DD75" s="2">
        <v>4482.45</v>
      </c>
      <c r="DE75" s="2"/>
      <c r="DF75" s="80">
        <f t="shared" si="34"/>
        <v>16729.189999999999</v>
      </c>
      <c r="DG75" s="12">
        <f t="shared" si="35"/>
        <v>800.40999999999985</v>
      </c>
      <c r="DH75" s="13">
        <f t="shared" si="36"/>
        <v>78.687371305378733</v>
      </c>
      <c r="DI75" s="9">
        <f t="shared" si="37"/>
        <v>879.0973713053786</v>
      </c>
      <c r="DJ75" s="8">
        <f t="shared" si="38"/>
        <v>2549.3823767855979</v>
      </c>
      <c r="DK75" s="5">
        <f t="shared" si="39"/>
        <v>2538.2254946791372</v>
      </c>
      <c r="DL75" s="2">
        <f t="shared" si="40"/>
        <v>-314.82748635727086</v>
      </c>
      <c r="DM75" s="7">
        <f t="shared" si="11"/>
        <v>2223.3980083218662</v>
      </c>
      <c r="DN75" s="89">
        <f t="shared" si="12"/>
        <v>-802.68757486232107</v>
      </c>
      <c r="DO75" s="16">
        <v>2</v>
      </c>
      <c r="DP75" s="2" t="s">
        <v>30</v>
      </c>
      <c r="DQ75" s="6">
        <v>25</v>
      </c>
      <c r="DR75" s="2" t="s">
        <v>59</v>
      </c>
      <c r="DS75" s="2" t="s">
        <v>82</v>
      </c>
      <c r="DT75" s="3">
        <v>43982</v>
      </c>
      <c r="DU75" s="10"/>
      <c r="DV75" s="2">
        <v>12605.49</v>
      </c>
      <c r="DW75" s="2"/>
      <c r="DX75" s="2"/>
      <c r="DY75" s="2">
        <v>4482.45</v>
      </c>
      <c r="DZ75" s="2"/>
      <c r="EA75" s="11">
        <v>17087.939999999999</v>
      </c>
      <c r="EB75" s="12">
        <f t="shared" si="41"/>
        <v>358.75</v>
      </c>
      <c r="EC75" s="13">
        <f t="shared" si="42"/>
        <v>45.446318292629158</v>
      </c>
      <c r="ED75" s="9">
        <f t="shared" si="43"/>
        <v>404.19631829262914</v>
      </c>
      <c r="EE75" s="5">
        <f t="shared" si="44"/>
        <v>1172.1693230486244</v>
      </c>
      <c r="EF75" s="2">
        <f t="shared" si="45"/>
        <v>-181.73676961232334</v>
      </c>
      <c r="EG75" s="7">
        <f t="shared" si="46"/>
        <v>990.43255343630108</v>
      </c>
      <c r="EH75" s="89">
        <f t="shared" si="47"/>
        <v>187.74497857398001</v>
      </c>
      <c r="EI75" s="16">
        <v>2</v>
      </c>
      <c r="EJ75" s="2" t="s">
        <v>30</v>
      </c>
      <c r="EK75" s="6">
        <v>25</v>
      </c>
      <c r="EL75" s="2" t="s">
        <v>59</v>
      </c>
      <c r="EM75" s="2" t="s">
        <v>82</v>
      </c>
      <c r="EN75" s="3">
        <v>44013</v>
      </c>
      <c r="EO75" s="10">
        <v>2000</v>
      </c>
      <c r="EP75" s="2">
        <v>12963.54</v>
      </c>
      <c r="EQ75" s="2"/>
      <c r="ER75" s="2"/>
      <c r="ES75" s="2">
        <v>4482.45</v>
      </c>
      <c r="ET75" s="2"/>
      <c r="EU75" s="11">
        <v>17445.990000000002</v>
      </c>
      <c r="EV75" s="12">
        <f t="shared" si="48"/>
        <v>358.05000000000291</v>
      </c>
      <c r="EW75" s="13">
        <f t="shared" si="49"/>
        <v>23.565838043159605</v>
      </c>
      <c r="EX75" s="9">
        <f t="shared" si="50"/>
        <v>381.61583804316251</v>
      </c>
      <c r="EY75" s="5">
        <f t="shared" si="51"/>
        <v>1106.6859303251713</v>
      </c>
      <c r="EZ75" s="2">
        <f t="shared" si="52"/>
        <v>-190.64891242239659</v>
      </c>
      <c r="FA75" s="7">
        <f t="shared" si="53"/>
        <v>916.03701790277466</v>
      </c>
      <c r="FB75" s="32">
        <f t="shared" si="54"/>
        <v>-896.21800352324533</v>
      </c>
      <c r="FC75" s="16">
        <v>2</v>
      </c>
      <c r="FD75" s="2" t="s">
        <v>30</v>
      </c>
      <c r="FE75" s="6">
        <v>25</v>
      </c>
      <c r="FF75" s="2" t="s">
        <v>59</v>
      </c>
      <c r="FG75" s="2" t="s">
        <v>82</v>
      </c>
      <c r="FH75" s="3">
        <v>44013</v>
      </c>
      <c r="FI75" s="10"/>
      <c r="FJ75" s="2">
        <v>13055.25</v>
      </c>
      <c r="FK75" s="2"/>
      <c r="FL75" s="2"/>
      <c r="FM75" s="2">
        <v>4482.45</v>
      </c>
      <c r="FN75" s="2"/>
      <c r="FO75" s="11">
        <v>17537.7</v>
      </c>
      <c r="FP75" s="12">
        <f t="shared" si="55"/>
        <v>91.709999999999127</v>
      </c>
      <c r="FQ75" s="13">
        <f t="shared" si="56"/>
        <v>11.043593578024305</v>
      </c>
      <c r="FR75" s="14">
        <f t="shared" si="57"/>
        <v>102.75359357802343</v>
      </c>
      <c r="FS75" s="5">
        <f t="shared" si="58"/>
        <v>313.39846041297142</v>
      </c>
      <c r="FT75" s="2">
        <f t="shared" si="59"/>
        <v>-57.345571710088059</v>
      </c>
      <c r="FU75" s="7">
        <f t="shared" si="60"/>
        <v>256.05288870288337</v>
      </c>
      <c r="FV75" s="32">
        <f t="shared" si="61"/>
        <v>-640.16511482036196</v>
      </c>
      <c r="FW75" s="16">
        <v>2</v>
      </c>
      <c r="FX75" s="2" t="s">
        <v>30</v>
      </c>
      <c r="FY75" s="6">
        <v>25</v>
      </c>
      <c r="FZ75" s="2" t="s">
        <v>59</v>
      </c>
      <c r="GA75" s="2" t="s">
        <v>82</v>
      </c>
      <c r="GB75" s="3">
        <v>44081</v>
      </c>
      <c r="GC75" s="10"/>
      <c r="GD75" s="2">
        <v>13333.45</v>
      </c>
      <c r="GE75" s="2"/>
      <c r="GF75" s="2"/>
      <c r="GG75" s="2">
        <v>4482.45</v>
      </c>
      <c r="GH75" s="2"/>
      <c r="GI75" s="11">
        <v>17815.900000000001</v>
      </c>
      <c r="GJ75" s="12">
        <f t="shared" si="62"/>
        <v>278.20000000000073</v>
      </c>
      <c r="GK75" s="13">
        <f t="shared" si="63"/>
        <v>-14.383221346710528</v>
      </c>
      <c r="GL75" s="14">
        <f t="shared" si="64"/>
        <v>263.81677865329021</v>
      </c>
      <c r="GM75" s="5">
        <f t="shared" si="65"/>
        <v>804.6411748925351</v>
      </c>
      <c r="GN75" s="2">
        <f t="shared" si="66"/>
        <v>-131.73482565647842</v>
      </c>
      <c r="GO75" s="7">
        <f t="shared" si="67"/>
        <v>672.90634923605671</v>
      </c>
      <c r="GP75" s="15">
        <f t="shared" si="68"/>
        <v>32.741234415694748</v>
      </c>
      <c r="GQ75" s="16">
        <v>2</v>
      </c>
      <c r="GR75" s="2" t="s">
        <v>30</v>
      </c>
      <c r="GS75" s="16">
        <v>24</v>
      </c>
      <c r="GT75" s="2" t="s">
        <v>59</v>
      </c>
      <c r="GU75" s="2" t="s">
        <v>82</v>
      </c>
      <c r="GV75" s="3">
        <v>44104</v>
      </c>
      <c r="GW75" s="2">
        <v>14099.93</v>
      </c>
      <c r="GX75" s="10"/>
      <c r="GY75" s="2"/>
      <c r="GZ75" s="2"/>
      <c r="HA75" s="2">
        <v>4482.45</v>
      </c>
      <c r="HB75" s="2"/>
      <c r="HC75" s="11">
        <v>18582.38</v>
      </c>
      <c r="HD75" s="12">
        <f t="shared" si="69"/>
        <v>766.47999999999956</v>
      </c>
      <c r="HE75" s="13">
        <f t="shared" si="70"/>
        <v>285.35171930601052</v>
      </c>
      <c r="HF75" s="14">
        <f t="shared" si="71"/>
        <v>1051.8317193060102</v>
      </c>
      <c r="HG75" s="5">
        <f t="shared" si="72"/>
        <v>3208.0867438833311</v>
      </c>
      <c r="HH75" s="2">
        <f t="shared" si="73"/>
        <v>-683.76366141830295</v>
      </c>
      <c r="HI75" s="7">
        <f t="shared" si="74"/>
        <v>2524.3230824650282</v>
      </c>
      <c r="HJ75" s="32">
        <f t="shared" si="75"/>
        <v>2557.0643168807228</v>
      </c>
      <c r="HK75" s="16">
        <v>2</v>
      </c>
      <c r="HL75" s="2" t="s">
        <v>30</v>
      </c>
      <c r="HM75" s="6">
        <v>24</v>
      </c>
      <c r="HN75" s="2" t="s">
        <v>59</v>
      </c>
      <c r="HO75" s="2" t="s">
        <v>82</v>
      </c>
      <c r="HP75" s="3">
        <v>44143</v>
      </c>
      <c r="HQ75" s="10">
        <v>5000</v>
      </c>
      <c r="HR75" s="2">
        <v>15661.18</v>
      </c>
      <c r="HS75" s="2"/>
      <c r="HT75" s="2"/>
      <c r="HU75" s="2">
        <v>4482.45</v>
      </c>
      <c r="HV75" s="2"/>
      <c r="HW75" s="11">
        <v>20143.63</v>
      </c>
      <c r="HX75" s="12">
        <f t="shared" si="76"/>
        <v>1561.25</v>
      </c>
      <c r="HY75" s="13">
        <f t="shared" si="77"/>
        <v>-354.9613898088453</v>
      </c>
      <c r="HZ75" s="14">
        <f t="shared" si="78"/>
        <v>1206.2886101911547</v>
      </c>
      <c r="IA75" s="5">
        <f t="shared" si="79"/>
        <v>3679.1802610830218</v>
      </c>
      <c r="IB75" s="2">
        <f t="shared" si="80"/>
        <v>-641.59475454542041</v>
      </c>
      <c r="IC75" s="7">
        <f t="shared" si="81"/>
        <v>3037.5855065376013</v>
      </c>
      <c r="ID75" s="32">
        <f t="shared" si="82"/>
        <v>594.6498234183241</v>
      </c>
      <c r="IE75" s="16">
        <v>2</v>
      </c>
      <c r="IF75" s="2" t="s">
        <v>30</v>
      </c>
    </row>
    <row r="76" spans="17:240" ht="20.100000000000001" customHeight="1" x14ac:dyDescent="0.2">
      <c r="Q76" s="6">
        <v>26</v>
      </c>
      <c r="R76" s="2" t="s">
        <v>60</v>
      </c>
      <c r="S76" s="2" t="s">
        <v>12</v>
      </c>
      <c r="T76" s="3">
        <v>43830</v>
      </c>
      <c r="U76" s="35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4625.4199999999983</v>
      </c>
      <c r="AC76" s="13">
        <v>555.0504000000002</v>
      </c>
      <c r="AD76" s="9">
        <v>5180.4703999999983</v>
      </c>
      <c r="AE76" s="5">
        <v>15023.364159999996</v>
      </c>
      <c r="AF76" s="2">
        <v>-1528.207477346481</v>
      </c>
      <c r="AG76" s="7">
        <v>13495.156682653515</v>
      </c>
      <c r="AH76" s="32">
        <v>13456.755999787174</v>
      </c>
      <c r="AI76" s="16">
        <v>1</v>
      </c>
      <c r="AJ76" s="2" t="s">
        <v>30</v>
      </c>
      <c r="AK76" s="55">
        <v>26</v>
      </c>
      <c r="AL76" s="56" t="s">
        <v>60</v>
      </c>
      <c r="AM76" s="2" t="s">
        <v>12</v>
      </c>
      <c r="AN76" s="3">
        <v>43861</v>
      </c>
      <c r="AO76" s="35">
        <v>14000</v>
      </c>
      <c r="AP76" s="8">
        <v>126198.17</v>
      </c>
      <c r="AQ76" s="8"/>
      <c r="AR76" s="2"/>
      <c r="AS76" s="2"/>
      <c r="AT76" s="2"/>
      <c r="AU76" s="11">
        <f t="shared" si="13"/>
        <v>126198.17</v>
      </c>
      <c r="AV76" s="59">
        <f t="shared" si="14"/>
        <v>4146.9599999999919</v>
      </c>
      <c r="AW76" s="13">
        <f t="shared" si="15"/>
        <v>497.63519999999926</v>
      </c>
      <c r="AX76" s="9">
        <f t="shared" si="16"/>
        <v>4644.5951999999907</v>
      </c>
      <c r="AY76" s="5">
        <f t="shared" si="17"/>
        <v>13469.326079999972</v>
      </c>
      <c r="AZ76" s="8">
        <f t="shared" si="18"/>
        <v>-1437.3442719625373</v>
      </c>
      <c r="BA76" s="7">
        <f t="shared" si="19"/>
        <v>12031.981808037435</v>
      </c>
      <c r="BB76" s="32">
        <f t="shared" si="20"/>
        <v>11488.737807824609</v>
      </c>
      <c r="BC76" s="16">
        <v>1</v>
      </c>
      <c r="BD76" s="2" t="s">
        <v>30</v>
      </c>
      <c r="BE76" s="68">
        <v>26</v>
      </c>
      <c r="BF76" s="2" t="s">
        <v>60</v>
      </c>
      <c r="BG76" s="2" t="s">
        <v>12</v>
      </c>
      <c r="BH76" s="3">
        <v>43890</v>
      </c>
      <c r="BI76" s="35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21"/>
        <v>3862.7900000000081</v>
      </c>
      <c r="BQ76" s="13">
        <f t="shared" si="22"/>
        <v>972.15368472187276</v>
      </c>
      <c r="BR76" s="9">
        <f t="shared" si="23"/>
        <v>4834.9436847218813</v>
      </c>
      <c r="BS76" s="5">
        <f t="shared" si="24"/>
        <v>14021.336685693455</v>
      </c>
      <c r="BT76" s="2">
        <f t="shared" si="25"/>
        <v>-1380.2613042813177</v>
      </c>
      <c r="BU76" s="7">
        <f t="shared" si="26"/>
        <v>12641.075381412138</v>
      </c>
      <c r="BV76" s="15">
        <f t="shared" si="27"/>
        <v>12129.813189236747</v>
      </c>
      <c r="BW76" s="16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5"/>
      <c r="CD76" s="2">
        <v>130060.96</v>
      </c>
      <c r="CE76" s="2"/>
      <c r="CF76" s="2"/>
      <c r="CG76" s="2"/>
      <c r="CH76" s="2"/>
      <c r="CI76" s="11">
        <f t="shared" si="28"/>
        <v>130060.96</v>
      </c>
      <c r="CJ76" s="11">
        <f t="shared" si="28"/>
        <v>3862.7900000000081</v>
      </c>
      <c r="CK76" s="11">
        <f t="shared" si="28"/>
        <v>972.15368472187276</v>
      </c>
      <c r="CL76" s="11">
        <f t="shared" si="29"/>
        <v>4834.9436847218813</v>
      </c>
      <c r="CM76" s="5">
        <f t="shared" si="30"/>
        <v>10460.362289326864</v>
      </c>
      <c r="CN76" s="8">
        <f t="shared" si="31"/>
        <v>-1380.261304281318</v>
      </c>
      <c r="CO76" s="10">
        <f t="shared" si="32"/>
        <v>9080.1009850455466</v>
      </c>
      <c r="CP76" s="81">
        <f t="shared" si="33"/>
        <v>21209.914174282294</v>
      </c>
      <c r="CQ76" s="16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5">
        <v>21300</v>
      </c>
      <c r="DA76" s="88">
        <v>135263</v>
      </c>
      <c r="DB76" s="2"/>
      <c r="DC76" s="2"/>
      <c r="DD76" s="2"/>
      <c r="DE76" s="2"/>
      <c r="DF76" s="80">
        <f t="shared" si="34"/>
        <v>135263</v>
      </c>
      <c r="DG76" s="12">
        <f t="shared" si="35"/>
        <v>5202.0399999999936</v>
      </c>
      <c r="DH76" s="13">
        <f t="shared" si="36"/>
        <v>511.40647046567631</v>
      </c>
      <c r="DI76" s="9">
        <f t="shared" si="37"/>
        <v>5713.4464704656702</v>
      </c>
      <c r="DJ76" s="8">
        <f t="shared" si="38"/>
        <v>16568.994764350442</v>
      </c>
      <c r="DK76" s="5">
        <f t="shared" si="39"/>
        <v>6108.6324750235781</v>
      </c>
      <c r="DL76" s="2">
        <f t="shared" si="40"/>
        <v>-757.68106940206235</v>
      </c>
      <c r="DM76" s="7">
        <f t="shared" si="11"/>
        <v>5350.9514056215157</v>
      </c>
      <c r="DN76" s="89">
        <f t="shared" si="12"/>
        <v>5260.8655799038097</v>
      </c>
      <c r="DO76" s="16">
        <v>1</v>
      </c>
      <c r="DP76" s="2" t="s">
        <v>30</v>
      </c>
      <c r="DQ76" s="6">
        <v>26</v>
      </c>
      <c r="DR76" s="2" t="s">
        <v>60</v>
      </c>
      <c r="DS76" s="2" t="s">
        <v>12</v>
      </c>
      <c r="DT76" s="3">
        <v>43982</v>
      </c>
      <c r="DU76" s="10"/>
      <c r="DV76" s="2">
        <v>135965.87</v>
      </c>
      <c r="DW76" s="2"/>
      <c r="DX76" s="2"/>
      <c r="DY76" s="2"/>
      <c r="DZ76" s="2"/>
      <c r="EA76" s="11">
        <v>135965.87</v>
      </c>
      <c r="EB76" s="12">
        <f t="shared" si="41"/>
        <v>702.86999999999534</v>
      </c>
      <c r="EC76" s="13">
        <f t="shared" si="42"/>
        <v>89.039313556348546</v>
      </c>
      <c r="ED76" s="9">
        <f t="shared" si="43"/>
        <v>791.90931355634393</v>
      </c>
      <c r="EE76" s="5">
        <f t="shared" si="44"/>
        <v>2296.5370093133974</v>
      </c>
      <c r="EF76" s="2">
        <f t="shared" si="45"/>
        <v>-356.0622251077711</v>
      </c>
      <c r="EG76" s="7">
        <f t="shared" si="46"/>
        <v>1940.4747842056263</v>
      </c>
      <c r="EH76" s="89">
        <f t="shared" si="47"/>
        <v>7201.3403641094355</v>
      </c>
      <c r="EI76" s="16">
        <v>1</v>
      </c>
      <c r="EJ76" s="2" t="s">
        <v>30</v>
      </c>
      <c r="EK76" s="6">
        <v>26</v>
      </c>
      <c r="EL76" s="2" t="s">
        <v>60</v>
      </c>
      <c r="EM76" s="2" t="s">
        <v>12</v>
      </c>
      <c r="EN76" s="3">
        <v>44013</v>
      </c>
      <c r="EO76" s="10">
        <v>5500</v>
      </c>
      <c r="EP76" s="2">
        <v>136680.03</v>
      </c>
      <c r="EQ76" s="2"/>
      <c r="ER76" s="2"/>
      <c r="ES76" s="2"/>
      <c r="ET76" s="2"/>
      <c r="EU76" s="11">
        <v>136680.03</v>
      </c>
      <c r="EV76" s="12">
        <f t="shared" si="48"/>
        <v>714.16000000000349</v>
      </c>
      <c r="EW76" s="13">
        <f t="shared" si="49"/>
        <v>47.003990774759977</v>
      </c>
      <c r="EX76" s="9">
        <f t="shared" si="50"/>
        <v>761.16399077476342</v>
      </c>
      <c r="EY76" s="5">
        <f t="shared" si="51"/>
        <v>2207.3755732468139</v>
      </c>
      <c r="EZ76" s="2">
        <f t="shared" si="52"/>
        <v>-380.26484372455889</v>
      </c>
      <c r="FA76" s="7">
        <f t="shared" si="53"/>
        <v>1827.110729522255</v>
      </c>
      <c r="FB76" s="32">
        <f t="shared" si="54"/>
        <v>3528.4510936316906</v>
      </c>
      <c r="FC76" s="16">
        <v>1</v>
      </c>
      <c r="FD76" s="2" t="s">
        <v>30</v>
      </c>
      <c r="FE76" s="6">
        <v>26</v>
      </c>
      <c r="FF76" s="2" t="s">
        <v>60</v>
      </c>
      <c r="FG76" s="2" t="s">
        <v>12</v>
      </c>
      <c r="FH76" s="3">
        <v>44013</v>
      </c>
      <c r="FI76" s="10">
        <v>3600</v>
      </c>
      <c r="FJ76" s="2">
        <v>137293.01999999999</v>
      </c>
      <c r="FK76" s="2"/>
      <c r="FL76" s="2"/>
      <c r="FM76" s="2"/>
      <c r="FN76" s="2"/>
      <c r="FO76" s="11">
        <v>137293.01999999999</v>
      </c>
      <c r="FP76" s="12">
        <f t="shared" si="55"/>
        <v>612.98999999999069</v>
      </c>
      <c r="FQ76" s="13">
        <f t="shared" si="56"/>
        <v>73.815422826224847</v>
      </c>
      <c r="FR76" s="14">
        <f t="shared" si="57"/>
        <v>686.80542282621559</v>
      </c>
      <c r="FS76" s="5">
        <f t="shared" si="58"/>
        <v>2094.7565396199575</v>
      </c>
      <c r="FT76" s="2">
        <f t="shared" si="59"/>
        <v>-383.29802641551294</v>
      </c>
      <c r="FU76" s="7">
        <f t="shared" si="60"/>
        <v>1711.4585132044444</v>
      </c>
      <c r="FV76" s="32">
        <f t="shared" si="61"/>
        <v>1639.909606836135</v>
      </c>
      <c r="FW76" s="16">
        <v>1</v>
      </c>
      <c r="FX76" s="2" t="s">
        <v>30</v>
      </c>
      <c r="FY76" s="6">
        <v>26</v>
      </c>
      <c r="FZ76" s="2" t="s">
        <v>60</v>
      </c>
      <c r="GA76" s="2" t="s">
        <v>12</v>
      </c>
      <c r="GB76" s="3">
        <v>44081</v>
      </c>
      <c r="GC76" s="10"/>
      <c r="GD76" s="2">
        <v>138350.13</v>
      </c>
      <c r="GE76" s="2"/>
      <c r="GF76" s="2"/>
      <c r="GG76" s="2"/>
      <c r="GH76" s="2"/>
      <c r="GI76" s="11">
        <v>138350.13</v>
      </c>
      <c r="GJ76" s="12">
        <f t="shared" si="62"/>
        <v>1057.1100000000151</v>
      </c>
      <c r="GK76" s="13">
        <f t="shared" si="63"/>
        <v>-54.653656066935099</v>
      </c>
      <c r="GL76" s="14">
        <f t="shared" si="64"/>
        <v>1002.45634393308</v>
      </c>
      <c r="GM76" s="5">
        <f t="shared" si="65"/>
        <v>3057.4918489958936</v>
      </c>
      <c r="GN76" s="2">
        <f t="shared" si="66"/>
        <v>-500.56866121395228</v>
      </c>
      <c r="GO76" s="7">
        <f t="shared" si="67"/>
        <v>2556.9231877819411</v>
      </c>
      <c r="GP76" s="15">
        <f t="shared" si="68"/>
        <v>4196.8327946180762</v>
      </c>
      <c r="GQ76" s="16">
        <v>1</v>
      </c>
      <c r="GR76" s="2" t="s">
        <v>30</v>
      </c>
      <c r="GS76" s="16">
        <v>25</v>
      </c>
      <c r="GT76" s="2" t="s">
        <v>60</v>
      </c>
      <c r="GU76" s="2" t="s">
        <v>12</v>
      </c>
      <c r="GV76" s="3">
        <v>44104</v>
      </c>
      <c r="GW76" s="2">
        <v>139199.04000000001</v>
      </c>
      <c r="GX76" s="10">
        <v>4500</v>
      </c>
      <c r="GY76" s="2"/>
      <c r="GZ76" s="2"/>
      <c r="HA76" s="2"/>
      <c r="HB76" s="2"/>
      <c r="HC76" s="11">
        <v>139199.04000000001</v>
      </c>
      <c r="HD76" s="12">
        <f t="shared" si="69"/>
        <v>848.91000000000349</v>
      </c>
      <c r="HE76" s="13">
        <f t="shared" si="70"/>
        <v>316.0394635686078</v>
      </c>
      <c r="HF76" s="14">
        <f t="shared" si="71"/>
        <v>1164.9494635686112</v>
      </c>
      <c r="HG76" s="5">
        <f t="shared" si="72"/>
        <v>3553.095863884264</v>
      </c>
      <c r="HH76" s="2">
        <f t="shared" si="73"/>
        <v>-757.29805058790066</v>
      </c>
      <c r="HI76" s="7">
        <f t="shared" si="74"/>
        <v>2795.7978132963635</v>
      </c>
      <c r="HJ76" s="32">
        <f t="shared" si="75"/>
        <v>2492.6306079144397</v>
      </c>
      <c r="HK76" s="16">
        <v>1</v>
      </c>
      <c r="HL76" s="2" t="s">
        <v>30</v>
      </c>
      <c r="HM76" s="6">
        <v>25</v>
      </c>
      <c r="HN76" s="2" t="s">
        <v>60</v>
      </c>
      <c r="HO76" s="2" t="s">
        <v>12</v>
      </c>
      <c r="HP76" s="3">
        <v>44143</v>
      </c>
      <c r="HQ76" s="10"/>
      <c r="HR76" s="2">
        <v>141740.41</v>
      </c>
      <c r="HS76" s="2"/>
      <c r="HT76" s="2"/>
      <c r="HU76" s="2"/>
      <c r="HV76" s="2"/>
      <c r="HW76" s="11">
        <v>141740.41</v>
      </c>
      <c r="HX76" s="12">
        <f t="shared" si="76"/>
        <v>2541.3699999999953</v>
      </c>
      <c r="HY76" s="13">
        <f t="shared" si="77"/>
        <v>-577.79870438334899</v>
      </c>
      <c r="HZ76" s="14">
        <f t="shared" si="78"/>
        <v>1963.5712956166462</v>
      </c>
      <c r="IA76" s="5">
        <f t="shared" si="79"/>
        <v>5988.8924516307707</v>
      </c>
      <c r="IB76" s="2">
        <f t="shared" si="80"/>
        <v>-1044.3744828561037</v>
      </c>
      <c r="IC76" s="7">
        <f t="shared" si="81"/>
        <v>4944.5179687746668</v>
      </c>
      <c r="ID76" s="32">
        <f t="shared" si="82"/>
        <v>7437.1485766891064</v>
      </c>
      <c r="IE76" s="16">
        <v>1</v>
      </c>
      <c r="IF76" s="2" t="s">
        <v>30</v>
      </c>
    </row>
    <row r="77" spans="17:240" ht="20.100000000000001" customHeight="1" x14ac:dyDescent="0.2">
      <c r="Q77" s="6">
        <v>27</v>
      </c>
      <c r="R77" s="2" t="s">
        <v>92</v>
      </c>
      <c r="S77" s="2" t="s">
        <v>90</v>
      </c>
      <c r="T77" s="3">
        <v>43830</v>
      </c>
      <c r="U77" s="35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6630.8399999999992</v>
      </c>
      <c r="AB77" s="12">
        <v>25.449999999999818</v>
      </c>
      <c r="AC77" s="13">
        <v>3.0539999999999803</v>
      </c>
      <c r="AD77" s="9">
        <v>28.503999999999799</v>
      </c>
      <c r="AE77" s="5">
        <v>82.66159999999941</v>
      </c>
      <c r="AF77" s="2">
        <v>-8.4085078324709279</v>
      </c>
      <c r="AG77" s="7">
        <v>74.253092167528479</v>
      </c>
      <c r="AH77" s="32">
        <v>14.954038775239184</v>
      </c>
      <c r="AI77" s="16">
        <v>2</v>
      </c>
      <c r="AJ77" s="2" t="s">
        <v>30</v>
      </c>
      <c r="AK77" s="55">
        <v>27</v>
      </c>
      <c r="AL77" s="56" t="s">
        <v>92</v>
      </c>
      <c r="AM77" s="2" t="s">
        <v>90</v>
      </c>
      <c r="AN77" s="3">
        <v>43861</v>
      </c>
      <c r="AO77" s="35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13"/>
        <v>6667.0099999999993</v>
      </c>
      <c r="AV77" s="59">
        <f t="shared" si="14"/>
        <v>36.170000000000073</v>
      </c>
      <c r="AW77" s="13">
        <f t="shared" si="15"/>
        <v>4.3404000000000105</v>
      </c>
      <c r="AX77" s="9">
        <f t="shared" si="16"/>
        <v>40.510400000000082</v>
      </c>
      <c r="AY77" s="5">
        <f t="shared" si="17"/>
        <v>117.48016000000024</v>
      </c>
      <c r="AZ77" s="8">
        <f t="shared" si="18"/>
        <v>-12.536591217876515</v>
      </c>
      <c r="BA77" s="7">
        <f t="shared" si="19"/>
        <v>104.94356878212372</v>
      </c>
      <c r="BB77" s="32">
        <f t="shared" si="20"/>
        <v>119.8976075573629</v>
      </c>
      <c r="BC77" s="16">
        <v>2</v>
      </c>
      <c r="BD77" s="2" t="s">
        <v>30</v>
      </c>
      <c r="BE77" s="68">
        <v>27</v>
      </c>
      <c r="BF77" s="2" t="s">
        <v>92</v>
      </c>
      <c r="BG77" s="2" t="s">
        <v>90</v>
      </c>
      <c r="BH77" s="3">
        <v>43890</v>
      </c>
      <c r="BI77" s="35"/>
      <c r="BJ77" s="2">
        <v>4628.5600000000004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21"/>
        <v>46.610000000000582</v>
      </c>
      <c r="BQ77" s="13">
        <f t="shared" si="22"/>
        <v>11.730402958712993</v>
      </c>
      <c r="BR77" s="9">
        <f t="shared" si="23"/>
        <v>58.340402958713575</v>
      </c>
      <c r="BS77" s="5">
        <f t="shared" si="24"/>
        <v>169.18716858026937</v>
      </c>
      <c r="BT77" s="2">
        <f t="shared" si="25"/>
        <v>-16.654795987499419</v>
      </c>
      <c r="BU77" s="7">
        <f t="shared" si="26"/>
        <v>152.53237259276995</v>
      </c>
      <c r="BV77" s="15">
        <f t="shared" si="27"/>
        <v>272.42998015013285</v>
      </c>
      <c r="BW77" s="16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5"/>
      <c r="CD77" s="2">
        <v>4628.5600000000004</v>
      </c>
      <c r="CE77" s="2">
        <v>43.949999999999996</v>
      </c>
      <c r="CF77" s="2">
        <v>2041.1099999999997</v>
      </c>
      <c r="CG77" s="2"/>
      <c r="CH77" s="2"/>
      <c r="CI77" s="11">
        <f t="shared" si="28"/>
        <v>6713.62</v>
      </c>
      <c r="CJ77" s="11">
        <f t="shared" si="28"/>
        <v>46.610000000000582</v>
      </c>
      <c r="CK77" s="11">
        <f t="shared" si="28"/>
        <v>11.730402958712993</v>
      </c>
      <c r="CL77" s="11">
        <f t="shared" si="29"/>
        <v>58.340402958713575</v>
      </c>
      <c r="CM77" s="5">
        <f t="shared" si="30"/>
        <v>126.21899878210573</v>
      </c>
      <c r="CN77" s="8">
        <f t="shared" si="31"/>
        <v>-16.654795987499423</v>
      </c>
      <c r="CO77" s="10">
        <f t="shared" si="32"/>
        <v>109.5642027946063</v>
      </c>
      <c r="CP77" s="81">
        <f t="shared" si="33"/>
        <v>381.99418294473912</v>
      </c>
      <c r="CQ77" s="16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5"/>
      <c r="DA77" s="88">
        <v>4892.74</v>
      </c>
      <c r="DB77" s="2">
        <v>43.949999999999996</v>
      </c>
      <c r="DC77" s="2">
        <v>2041.1099999999997</v>
      </c>
      <c r="DD77" s="2"/>
      <c r="DE77" s="2"/>
      <c r="DF77" s="80">
        <f t="shared" si="34"/>
        <v>6977.7999999999993</v>
      </c>
      <c r="DG77" s="12">
        <f t="shared" si="35"/>
        <v>264.17999999999938</v>
      </c>
      <c r="DH77" s="13">
        <f t="shared" si="36"/>
        <v>25.971226935514188</v>
      </c>
      <c r="DI77" s="9">
        <f t="shared" si="37"/>
        <v>290.15122693551359</v>
      </c>
      <c r="DJ77" s="8">
        <f t="shared" si="38"/>
        <v>841.43855811298943</v>
      </c>
      <c r="DK77" s="5">
        <f t="shared" si="39"/>
        <v>715.21955933088373</v>
      </c>
      <c r="DL77" s="2">
        <f t="shared" si="40"/>
        <v>-88.711888100454772</v>
      </c>
      <c r="DM77" s="7">
        <f t="shared" si="11"/>
        <v>626.50767123042897</v>
      </c>
      <c r="DN77" s="89">
        <f t="shared" si="12"/>
        <v>1008.5018541751681</v>
      </c>
      <c r="DO77" s="16">
        <v>2</v>
      </c>
      <c r="DP77" s="2" t="s">
        <v>30</v>
      </c>
      <c r="DQ77" s="6">
        <v>27</v>
      </c>
      <c r="DR77" s="2" t="s">
        <v>92</v>
      </c>
      <c r="DS77" s="2" t="s">
        <v>90</v>
      </c>
      <c r="DT77" s="3">
        <v>43982</v>
      </c>
      <c r="DU77" s="10">
        <v>1500</v>
      </c>
      <c r="DV77" s="2">
        <v>5061.57</v>
      </c>
      <c r="DW77" s="2">
        <v>43.949999999999996</v>
      </c>
      <c r="DX77" s="2">
        <v>2041.1099999999997</v>
      </c>
      <c r="DY77" s="2"/>
      <c r="DZ77" s="2"/>
      <c r="EA77" s="11">
        <v>7146.6299999999992</v>
      </c>
      <c r="EB77" s="12">
        <f t="shared" si="41"/>
        <v>168.82999999999993</v>
      </c>
      <c r="EC77" s="13">
        <f t="shared" si="42"/>
        <v>21.387322417685233</v>
      </c>
      <c r="ED77" s="9">
        <f t="shared" si="43"/>
        <v>190.21732241768515</v>
      </c>
      <c r="EE77" s="5">
        <f t="shared" si="44"/>
        <v>551.63023501128691</v>
      </c>
      <c r="EF77" s="2">
        <f t="shared" si="45"/>
        <v>-85.52646359205167</v>
      </c>
      <c r="EG77" s="7">
        <f t="shared" si="46"/>
        <v>466.10377141923527</v>
      </c>
      <c r="EH77" s="89">
        <f t="shared" si="47"/>
        <v>-25.394374405596636</v>
      </c>
      <c r="EI77" s="16">
        <v>2</v>
      </c>
      <c r="EJ77" s="2" t="s">
        <v>30</v>
      </c>
      <c r="EK77" s="6">
        <v>27</v>
      </c>
      <c r="EL77" s="2" t="s">
        <v>92</v>
      </c>
      <c r="EM77" s="2" t="s">
        <v>90</v>
      </c>
      <c r="EN77" s="3">
        <v>44013</v>
      </c>
      <c r="EO77" s="10"/>
      <c r="EP77" s="2">
        <v>5215.3599999999997</v>
      </c>
      <c r="EQ77" s="2">
        <v>43.949999999999996</v>
      </c>
      <c r="ER77" s="2">
        <v>2041.1099999999997</v>
      </c>
      <c r="ES77" s="2"/>
      <c r="ET77" s="2"/>
      <c r="EU77" s="11">
        <v>7300.4199999999992</v>
      </c>
      <c r="EV77" s="12">
        <f t="shared" si="48"/>
        <v>153.78999999999996</v>
      </c>
      <c r="EW77" s="13">
        <f t="shared" si="49"/>
        <v>10.12202271374804</v>
      </c>
      <c r="EX77" s="9">
        <f t="shared" si="50"/>
        <v>163.912022713748</v>
      </c>
      <c r="EY77" s="5">
        <f t="shared" si="51"/>
        <v>475.34486586986918</v>
      </c>
      <c r="EZ77" s="2">
        <f t="shared" si="52"/>
        <v>-81.887714680743258</v>
      </c>
      <c r="FA77" s="7">
        <f t="shared" si="53"/>
        <v>393.45715118912591</v>
      </c>
      <c r="FB77" s="32">
        <f t="shared" si="54"/>
        <v>368.06277678352927</v>
      </c>
      <c r="FC77" s="16">
        <v>2</v>
      </c>
      <c r="FD77" s="2" t="s">
        <v>30</v>
      </c>
      <c r="FE77" s="6">
        <v>27</v>
      </c>
      <c r="FF77" s="2" t="s">
        <v>92</v>
      </c>
      <c r="FG77" s="2" t="s">
        <v>90</v>
      </c>
      <c r="FH77" s="3">
        <v>44013</v>
      </c>
      <c r="FI77" s="10">
        <v>1168</v>
      </c>
      <c r="FJ77" s="2">
        <v>5441.76</v>
      </c>
      <c r="FK77" s="2">
        <v>43.949999999999996</v>
      </c>
      <c r="FL77" s="2">
        <v>2041.1099999999997</v>
      </c>
      <c r="FM77" s="2"/>
      <c r="FN77" s="2"/>
      <c r="FO77" s="11">
        <v>7526.82</v>
      </c>
      <c r="FP77" s="12">
        <f t="shared" si="55"/>
        <v>226.40000000000055</v>
      </c>
      <c r="FQ77" s="13">
        <f t="shared" si="56"/>
        <v>27.262780351812591</v>
      </c>
      <c r="FR77" s="14">
        <f t="shared" si="57"/>
        <v>253.66278035181313</v>
      </c>
      <c r="FS77" s="5">
        <f t="shared" si="58"/>
        <v>773.67148007303001</v>
      </c>
      <c r="FT77" s="2">
        <f t="shared" si="59"/>
        <v>-141.56621344634274</v>
      </c>
      <c r="FU77" s="7">
        <f t="shared" si="60"/>
        <v>632.10526662668724</v>
      </c>
      <c r="FV77" s="32">
        <f t="shared" si="61"/>
        <v>-167.83195658978354</v>
      </c>
      <c r="FW77" s="16">
        <v>2</v>
      </c>
      <c r="FX77" s="2" t="s">
        <v>30</v>
      </c>
      <c r="FY77" s="6">
        <v>27</v>
      </c>
      <c r="FZ77" s="2" t="s">
        <v>92</v>
      </c>
      <c r="GA77" s="2" t="s">
        <v>90</v>
      </c>
      <c r="GB77" s="3">
        <v>44081</v>
      </c>
      <c r="GC77" s="10"/>
      <c r="GD77" s="2">
        <v>5715.93</v>
      </c>
      <c r="GE77" s="2">
        <v>43.949999999999996</v>
      </c>
      <c r="GF77" s="2">
        <v>2041.1099999999997</v>
      </c>
      <c r="GG77" s="2"/>
      <c r="GH77" s="2"/>
      <c r="GI77" s="11">
        <v>7800.99</v>
      </c>
      <c r="GJ77" s="12">
        <f t="shared" si="62"/>
        <v>274.17000000000007</v>
      </c>
      <c r="GK77" s="13">
        <f t="shared" si="63"/>
        <v>-14.174866271127305</v>
      </c>
      <c r="GL77" s="14">
        <f t="shared" si="64"/>
        <v>259.99513372887276</v>
      </c>
      <c r="GM77" s="5">
        <f t="shared" si="65"/>
        <v>792.98515787306189</v>
      </c>
      <c r="GN77" s="2">
        <f t="shared" si="66"/>
        <v>-129.82651743435156</v>
      </c>
      <c r="GO77" s="7">
        <f t="shared" si="67"/>
        <v>663.15864043871034</v>
      </c>
      <c r="GP77" s="15">
        <f t="shared" si="68"/>
        <v>495.32668384892679</v>
      </c>
      <c r="GQ77" s="16">
        <v>2</v>
      </c>
      <c r="GR77" s="2" t="s">
        <v>30</v>
      </c>
      <c r="GS77" s="16">
        <v>26</v>
      </c>
      <c r="GT77" s="2" t="s">
        <v>92</v>
      </c>
      <c r="GU77" s="2" t="s">
        <v>90</v>
      </c>
      <c r="GV77" s="3">
        <v>44104</v>
      </c>
      <c r="GW77" s="2">
        <v>5931.04</v>
      </c>
      <c r="GX77" s="10">
        <v>2000</v>
      </c>
      <c r="GY77" s="2">
        <v>43.949999999999996</v>
      </c>
      <c r="GZ77" s="2">
        <v>2041.1099999999997</v>
      </c>
      <c r="HA77" s="2"/>
      <c r="HB77" s="2"/>
      <c r="HC77" s="11">
        <v>8016.0999999999995</v>
      </c>
      <c r="HD77" s="12">
        <f t="shared" si="69"/>
        <v>215.10999999999967</v>
      </c>
      <c r="HE77" s="13">
        <f t="shared" si="70"/>
        <v>80.082987605568135</v>
      </c>
      <c r="HF77" s="14">
        <f t="shared" si="71"/>
        <v>295.19298760556779</v>
      </c>
      <c r="HG77" s="5">
        <f t="shared" si="72"/>
        <v>900.33861219698167</v>
      </c>
      <c r="HH77" s="2">
        <f t="shared" si="73"/>
        <v>-191.89594145664722</v>
      </c>
      <c r="HI77" s="7">
        <f t="shared" si="74"/>
        <v>708.44267074033451</v>
      </c>
      <c r="HJ77" s="32">
        <f t="shared" si="75"/>
        <v>-796.23064541073882</v>
      </c>
      <c r="HK77" s="16">
        <v>2</v>
      </c>
      <c r="HL77" s="2" t="s">
        <v>30</v>
      </c>
      <c r="HM77" s="6">
        <v>26</v>
      </c>
      <c r="HN77" s="2" t="s">
        <v>92</v>
      </c>
      <c r="HO77" s="2" t="s">
        <v>90</v>
      </c>
      <c r="HP77" s="3">
        <v>44143</v>
      </c>
      <c r="HQ77" s="10"/>
      <c r="HR77" s="2">
        <v>6048.7300000000005</v>
      </c>
      <c r="HS77" s="2">
        <v>43.949999999999996</v>
      </c>
      <c r="HT77" s="2">
        <v>2041.1099999999997</v>
      </c>
      <c r="HU77" s="2"/>
      <c r="HV77" s="2"/>
      <c r="HW77" s="11">
        <v>8133.79</v>
      </c>
      <c r="HX77" s="12">
        <f t="shared" si="76"/>
        <v>117.69000000000051</v>
      </c>
      <c r="HY77" s="13">
        <f t="shared" si="77"/>
        <v>-26.75766595138715</v>
      </c>
      <c r="HZ77" s="14">
        <f t="shared" si="78"/>
        <v>90.932334048613356</v>
      </c>
      <c r="IA77" s="5">
        <f t="shared" si="79"/>
        <v>277.34361884827069</v>
      </c>
      <c r="IB77" s="2">
        <f t="shared" si="80"/>
        <v>-48.364635172106219</v>
      </c>
      <c r="IC77" s="7">
        <f t="shared" si="81"/>
        <v>228.97898367616449</v>
      </c>
      <c r="ID77" s="32">
        <f t="shared" si="82"/>
        <v>-567.25166173457433</v>
      </c>
      <c r="IE77" s="16">
        <v>2</v>
      </c>
      <c r="IF77" s="2" t="s">
        <v>30</v>
      </c>
    </row>
    <row r="78" spans="17:240" ht="20.100000000000001" customHeight="1" x14ac:dyDescent="0.2">
      <c r="Q78" s="6">
        <v>28</v>
      </c>
      <c r="R78" s="2" t="s">
        <v>61</v>
      </c>
      <c r="S78" s="2" t="s">
        <v>83</v>
      </c>
      <c r="T78" s="3">
        <v>43830</v>
      </c>
      <c r="U78" s="35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2">
        <v>35.719615874244781</v>
      </c>
      <c r="AI78" s="16">
        <v>2</v>
      </c>
      <c r="AJ78" s="2" t="s">
        <v>30</v>
      </c>
      <c r="AK78" s="57">
        <v>28</v>
      </c>
      <c r="AL78" s="34" t="s">
        <v>61</v>
      </c>
      <c r="AM78" s="8" t="s">
        <v>83</v>
      </c>
      <c r="AN78" s="41">
        <v>43861</v>
      </c>
      <c r="AO78" s="35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13"/>
        <v>1360.43</v>
      </c>
      <c r="AV78" s="59">
        <f t="shared" si="14"/>
        <v>0</v>
      </c>
      <c r="AW78" s="13">
        <f t="shared" si="15"/>
        <v>0</v>
      </c>
      <c r="AX78" s="9">
        <f t="shared" si="16"/>
        <v>0</v>
      </c>
      <c r="AY78" s="5">
        <f t="shared" si="17"/>
        <v>0</v>
      </c>
      <c r="AZ78" s="8">
        <f t="shared" si="18"/>
        <v>0</v>
      </c>
      <c r="BA78" s="7">
        <f t="shared" si="19"/>
        <v>0</v>
      </c>
      <c r="BB78" s="32">
        <f t="shared" si="20"/>
        <v>35.719615874244781</v>
      </c>
      <c r="BC78" s="16">
        <v>2</v>
      </c>
      <c r="BD78" s="2" t="s">
        <v>30</v>
      </c>
      <c r="BE78" s="68">
        <v>28</v>
      </c>
      <c r="BF78" s="2" t="s">
        <v>61</v>
      </c>
      <c r="BG78" s="2" t="s">
        <v>83</v>
      </c>
      <c r="BH78" s="3">
        <v>43890</v>
      </c>
      <c r="BI78" s="35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21"/>
        <v>0</v>
      </c>
      <c r="BQ78" s="13">
        <f t="shared" si="22"/>
        <v>0</v>
      </c>
      <c r="BR78" s="9">
        <f t="shared" si="23"/>
        <v>0</v>
      </c>
      <c r="BS78" s="5">
        <f t="shared" si="24"/>
        <v>0</v>
      </c>
      <c r="BT78" s="2">
        <f t="shared" si="25"/>
        <v>0</v>
      </c>
      <c r="BU78" s="7">
        <f t="shared" si="26"/>
        <v>0</v>
      </c>
      <c r="BV78" s="15">
        <f t="shared" si="27"/>
        <v>35.719615874244781</v>
      </c>
      <c r="BW78" s="16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5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28"/>
        <v>1360.43</v>
      </c>
      <c r="CJ78" s="11">
        <f t="shared" si="28"/>
        <v>0</v>
      </c>
      <c r="CK78" s="11">
        <f t="shared" si="28"/>
        <v>0</v>
      </c>
      <c r="CL78" s="11">
        <f t="shared" si="29"/>
        <v>0</v>
      </c>
      <c r="CM78" s="5">
        <f t="shared" si="30"/>
        <v>0</v>
      </c>
      <c r="CN78" s="8">
        <f t="shared" si="31"/>
        <v>0</v>
      </c>
      <c r="CO78" s="10">
        <f t="shared" si="32"/>
        <v>0</v>
      </c>
      <c r="CP78" s="81">
        <f t="shared" si="33"/>
        <v>35.719615874244781</v>
      </c>
      <c r="CQ78" s="16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5"/>
      <c r="DA78" s="88">
        <v>372.97</v>
      </c>
      <c r="DB78" s="2"/>
      <c r="DC78" s="2"/>
      <c r="DD78" s="2">
        <v>1001.32</v>
      </c>
      <c r="DE78" s="2">
        <v>86.73</v>
      </c>
      <c r="DF78" s="80">
        <f t="shared" si="34"/>
        <v>1374.29</v>
      </c>
      <c r="DG78" s="12">
        <f t="shared" si="35"/>
        <v>13.8599999999999</v>
      </c>
      <c r="DH78" s="13">
        <f t="shared" si="36"/>
        <v>1.3625603956628998</v>
      </c>
      <c r="DI78" s="9">
        <f t="shared" si="37"/>
        <v>15.2225603956628</v>
      </c>
      <c r="DJ78" s="8">
        <f t="shared" si="38"/>
        <v>44.145425147422117</v>
      </c>
      <c r="DK78" s="5">
        <f t="shared" si="39"/>
        <v>44.145425147422117</v>
      </c>
      <c r="DL78" s="2">
        <f t="shared" si="40"/>
        <v>-5.4755549743199081</v>
      </c>
      <c r="DM78" s="7">
        <f t="shared" si="11"/>
        <v>38.669870173102211</v>
      </c>
      <c r="DN78" s="89">
        <f t="shared" si="12"/>
        <v>74.389486047346992</v>
      </c>
      <c r="DO78" s="82">
        <v>2</v>
      </c>
      <c r="DP78" s="83" t="s">
        <v>30</v>
      </c>
      <c r="DQ78" s="39">
        <v>28</v>
      </c>
      <c r="DR78" s="8" t="s">
        <v>61</v>
      </c>
      <c r="DS78" s="8" t="s">
        <v>83</v>
      </c>
      <c r="DT78" s="41">
        <v>43982</v>
      </c>
      <c r="DU78" s="10"/>
      <c r="DV78" s="8">
        <v>480.18</v>
      </c>
      <c r="DW78" s="8"/>
      <c r="DX78" s="8"/>
      <c r="DY78" s="2">
        <v>1001.32</v>
      </c>
      <c r="DZ78" s="2">
        <v>86.73</v>
      </c>
      <c r="EA78" s="11">
        <v>1481.5</v>
      </c>
      <c r="EB78" s="12">
        <f t="shared" si="41"/>
        <v>107.21000000000004</v>
      </c>
      <c r="EC78" s="13">
        <f t="shared" si="42"/>
        <v>13.581323440147104</v>
      </c>
      <c r="ED78" s="9">
        <f t="shared" si="43"/>
        <v>120.79132344014714</v>
      </c>
      <c r="EE78" s="5">
        <f t="shared" si="44"/>
        <v>350.29483797642666</v>
      </c>
      <c r="EF78" s="2">
        <f t="shared" si="45"/>
        <v>-54.310798801776144</v>
      </c>
      <c r="EG78" s="7">
        <f t="shared" si="46"/>
        <v>295.98403917465055</v>
      </c>
      <c r="EH78" s="89">
        <f t="shared" si="47"/>
        <v>370.37352522199751</v>
      </c>
      <c r="EI78" s="82">
        <v>2</v>
      </c>
      <c r="EJ78" s="8" t="s">
        <v>30</v>
      </c>
      <c r="EK78" s="6">
        <v>28</v>
      </c>
      <c r="EL78" s="2" t="s">
        <v>61</v>
      </c>
      <c r="EM78" s="2" t="s">
        <v>83</v>
      </c>
      <c r="EN78" s="3">
        <v>44013</v>
      </c>
      <c r="EO78" s="10"/>
      <c r="EP78" s="2">
        <v>546.41999999999996</v>
      </c>
      <c r="EQ78" s="2"/>
      <c r="ER78" s="2"/>
      <c r="ES78" s="2">
        <v>1001.32</v>
      </c>
      <c r="ET78" s="2">
        <v>86.73</v>
      </c>
      <c r="EU78" s="11">
        <v>1547.74</v>
      </c>
      <c r="EV78" s="12">
        <f t="shared" si="48"/>
        <v>66.240000000000009</v>
      </c>
      <c r="EW78" s="13">
        <f t="shared" si="49"/>
        <v>4.3597294008626726</v>
      </c>
      <c r="EX78" s="9">
        <f t="shared" si="50"/>
        <v>70.599729400862685</v>
      </c>
      <c r="EY78" s="5">
        <f t="shared" si="51"/>
        <v>204.73921526250177</v>
      </c>
      <c r="EZ78" s="2">
        <f t="shared" si="52"/>
        <v>-35.270448146514312</v>
      </c>
      <c r="FA78" s="7">
        <f t="shared" si="53"/>
        <v>169.46876711598748</v>
      </c>
      <c r="FB78" s="32">
        <f t="shared" si="54"/>
        <v>539.84229233798487</v>
      </c>
      <c r="FC78" s="16">
        <v>2</v>
      </c>
      <c r="FD78" s="2" t="s">
        <v>30</v>
      </c>
      <c r="FE78" s="6">
        <v>28</v>
      </c>
      <c r="FF78" s="2" t="s">
        <v>61</v>
      </c>
      <c r="FG78" s="2" t="s">
        <v>83</v>
      </c>
      <c r="FH78" s="3">
        <v>44013</v>
      </c>
      <c r="FI78" s="10">
        <v>1000</v>
      </c>
      <c r="FJ78" s="2">
        <v>578.03</v>
      </c>
      <c r="FK78" s="2"/>
      <c r="FL78" s="2"/>
      <c r="FM78" s="2">
        <v>1001.32</v>
      </c>
      <c r="FN78" s="2">
        <v>86.73</v>
      </c>
      <c r="FO78" s="11">
        <v>1579.35</v>
      </c>
      <c r="FP78" s="12">
        <f t="shared" si="55"/>
        <v>31.6099999999999</v>
      </c>
      <c r="FQ78" s="13">
        <f t="shared" si="56"/>
        <v>3.8064332461165686</v>
      </c>
      <c r="FR78" s="14">
        <f t="shared" si="57"/>
        <v>35.416433246116469</v>
      </c>
      <c r="FS78" s="5">
        <f t="shared" si="58"/>
        <v>108.02012140065523</v>
      </c>
      <c r="FT78" s="2">
        <f t="shared" si="59"/>
        <v>-19.765494730737057</v>
      </c>
      <c r="FU78" s="7">
        <f t="shared" si="60"/>
        <v>88.254626669918167</v>
      </c>
      <c r="FV78" s="32">
        <f t="shared" si="61"/>
        <v>-371.90308099209699</v>
      </c>
      <c r="FW78" s="16">
        <v>2</v>
      </c>
      <c r="FX78" s="2" t="s">
        <v>30</v>
      </c>
      <c r="FY78" s="6">
        <v>28</v>
      </c>
      <c r="FZ78" s="2" t="s">
        <v>61</v>
      </c>
      <c r="GA78" s="2" t="s">
        <v>83</v>
      </c>
      <c r="GB78" s="3">
        <v>44081</v>
      </c>
      <c r="GC78" s="10"/>
      <c r="GD78" s="2">
        <v>649.86</v>
      </c>
      <c r="GE78" s="2"/>
      <c r="GF78" s="2"/>
      <c r="GG78" s="2">
        <v>1001.32</v>
      </c>
      <c r="GH78" s="2">
        <v>86.73</v>
      </c>
      <c r="GI78" s="11">
        <v>1651.18</v>
      </c>
      <c r="GJ78" s="12">
        <f t="shared" si="62"/>
        <v>71.830000000000155</v>
      </c>
      <c r="GK78" s="13">
        <f t="shared" si="63"/>
        <v>-3.7136836424666311</v>
      </c>
      <c r="GL78" s="14">
        <f t="shared" si="64"/>
        <v>68.11631635753352</v>
      </c>
      <c r="GM78" s="5">
        <f t="shared" si="65"/>
        <v>207.75476489047722</v>
      </c>
      <c r="GN78" s="2">
        <f t="shared" si="66"/>
        <v>-34.013344812742055</v>
      </c>
      <c r="GO78" s="7">
        <f t="shared" si="67"/>
        <v>173.74142007773517</v>
      </c>
      <c r="GP78" s="15">
        <f t="shared" si="68"/>
        <v>-198.16166091436182</v>
      </c>
      <c r="GQ78" s="16">
        <v>2</v>
      </c>
      <c r="GR78" s="2" t="s">
        <v>30</v>
      </c>
      <c r="GS78" s="16">
        <v>27</v>
      </c>
      <c r="GT78" s="2" t="s">
        <v>61</v>
      </c>
      <c r="GU78" s="2" t="s">
        <v>83</v>
      </c>
      <c r="GV78" s="3">
        <v>44104</v>
      </c>
      <c r="GW78" s="2">
        <v>692.72</v>
      </c>
      <c r="GX78" s="10"/>
      <c r="GY78" s="2"/>
      <c r="GZ78" s="2"/>
      <c r="HA78" s="2">
        <v>1001.32</v>
      </c>
      <c r="HB78" s="2">
        <v>86.73</v>
      </c>
      <c r="HC78" s="11">
        <v>1694.04</v>
      </c>
      <c r="HD78" s="12">
        <f t="shared" si="69"/>
        <v>42.8599999999999</v>
      </c>
      <c r="HE78" s="13">
        <f t="shared" si="70"/>
        <v>15.956286777809714</v>
      </c>
      <c r="HF78" s="14">
        <f t="shared" si="71"/>
        <v>58.816286777809616</v>
      </c>
      <c r="HG78" s="5">
        <f t="shared" si="72"/>
        <v>179.38967467231933</v>
      </c>
      <c r="HH78" s="2">
        <f t="shared" si="73"/>
        <v>-38.234670869935819</v>
      </c>
      <c r="HI78" s="7">
        <f t="shared" si="74"/>
        <v>141.1550038023835</v>
      </c>
      <c r="HJ78" s="32">
        <f t="shared" si="75"/>
        <v>-57.006657111978313</v>
      </c>
      <c r="HK78" s="16">
        <v>2</v>
      </c>
      <c r="HL78" s="2" t="s">
        <v>30</v>
      </c>
      <c r="HM78" s="6">
        <v>27</v>
      </c>
      <c r="HN78" s="2" t="s">
        <v>61</v>
      </c>
      <c r="HO78" s="2" t="s">
        <v>83</v>
      </c>
      <c r="HP78" s="3">
        <v>44143</v>
      </c>
      <c r="HQ78" s="10"/>
      <c r="HR78" s="2">
        <v>709.31000000000006</v>
      </c>
      <c r="HS78" s="2"/>
      <c r="HT78" s="2"/>
      <c r="HU78" s="2">
        <v>1001.32</v>
      </c>
      <c r="HV78" s="2">
        <v>86.73</v>
      </c>
      <c r="HW78" s="11">
        <v>1710.63</v>
      </c>
      <c r="HX78" s="12">
        <f t="shared" si="76"/>
        <v>16.590000000000146</v>
      </c>
      <c r="HY78" s="13">
        <f t="shared" si="77"/>
        <v>-3.7718555368639204</v>
      </c>
      <c r="HZ78" s="14">
        <f t="shared" si="78"/>
        <v>12.818144463136225</v>
      </c>
      <c r="IA78" s="5">
        <f t="shared" si="79"/>
        <v>39.095340612565487</v>
      </c>
      <c r="IB78" s="2">
        <f t="shared" si="80"/>
        <v>-6.8176505863305792</v>
      </c>
      <c r="IC78" s="7">
        <f t="shared" si="81"/>
        <v>32.277690026234907</v>
      </c>
      <c r="ID78" s="32">
        <f t="shared" si="82"/>
        <v>-24.728967085743406</v>
      </c>
      <c r="IE78" s="16">
        <v>2</v>
      </c>
      <c r="IF78" s="2" t="s">
        <v>30</v>
      </c>
    </row>
    <row r="79" spans="17:240" ht="20.100000000000001" customHeight="1" x14ac:dyDescent="0.2">
      <c r="Q79" s="6">
        <v>29</v>
      </c>
      <c r="R79" s="2" t="s">
        <v>62</v>
      </c>
      <c r="S79" s="2" t="s">
        <v>84</v>
      </c>
      <c r="T79" s="3">
        <v>43830</v>
      </c>
      <c r="U79" s="35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2">
        <v>202.2467936057206</v>
      </c>
      <c r="AI79" s="16">
        <v>2</v>
      </c>
      <c r="AJ79" s="2" t="s">
        <v>30</v>
      </c>
      <c r="AK79" s="57">
        <v>29</v>
      </c>
      <c r="AL79" s="34" t="s">
        <v>62</v>
      </c>
      <c r="AM79" s="8" t="s">
        <v>84</v>
      </c>
      <c r="AN79" s="41">
        <v>43861</v>
      </c>
      <c r="AO79" s="35"/>
      <c r="AP79" s="8">
        <v>284.62</v>
      </c>
      <c r="AQ79" s="8"/>
      <c r="AR79" s="8"/>
      <c r="AS79" s="8">
        <v>705.21</v>
      </c>
      <c r="AT79" s="8"/>
      <c r="AU79" s="11">
        <f t="shared" si="13"/>
        <v>989.83</v>
      </c>
      <c r="AV79" s="59">
        <f t="shared" si="14"/>
        <v>0</v>
      </c>
      <c r="AW79" s="13">
        <f t="shared" si="15"/>
        <v>0</v>
      </c>
      <c r="AX79" s="9">
        <f t="shared" si="16"/>
        <v>0</v>
      </c>
      <c r="AY79" s="5">
        <f t="shared" si="17"/>
        <v>0</v>
      </c>
      <c r="AZ79" s="8">
        <f t="shared" si="18"/>
        <v>0</v>
      </c>
      <c r="BA79" s="7">
        <f t="shared" si="19"/>
        <v>0</v>
      </c>
      <c r="BB79" s="32">
        <f t="shared" si="20"/>
        <v>202.2467936057206</v>
      </c>
      <c r="BC79" s="16">
        <v>2</v>
      </c>
      <c r="BD79" s="2" t="s">
        <v>30</v>
      </c>
      <c r="BE79" s="68">
        <v>29</v>
      </c>
      <c r="BF79" s="2" t="s">
        <v>62</v>
      </c>
      <c r="BG79" s="2" t="s">
        <v>84</v>
      </c>
      <c r="BH79" s="3">
        <v>43890</v>
      </c>
      <c r="BI79" s="35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21"/>
        <v>0</v>
      </c>
      <c r="BQ79" s="13">
        <f t="shared" si="22"/>
        <v>0</v>
      </c>
      <c r="BR79" s="9">
        <f t="shared" si="23"/>
        <v>0</v>
      </c>
      <c r="BS79" s="5">
        <f t="shared" si="24"/>
        <v>0</v>
      </c>
      <c r="BT79" s="2">
        <f t="shared" si="25"/>
        <v>0</v>
      </c>
      <c r="BU79" s="7">
        <f t="shared" si="26"/>
        <v>0</v>
      </c>
      <c r="BV79" s="15">
        <f t="shared" si="27"/>
        <v>202.2467936057206</v>
      </c>
      <c r="BW79" s="16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5"/>
      <c r="CD79" s="2">
        <v>284.62</v>
      </c>
      <c r="CE79" s="2"/>
      <c r="CF79" s="2"/>
      <c r="CG79" s="2">
        <v>705.21</v>
      </c>
      <c r="CH79" s="2"/>
      <c r="CI79" s="11">
        <f t="shared" si="28"/>
        <v>989.83</v>
      </c>
      <c r="CJ79" s="11">
        <f t="shared" si="28"/>
        <v>0</v>
      </c>
      <c r="CK79" s="11">
        <f t="shared" si="28"/>
        <v>0</v>
      </c>
      <c r="CL79" s="11">
        <f t="shared" si="29"/>
        <v>0</v>
      </c>
      <c r="CM79" s="5">
        <f t="shared" si="30"/>
        <v>0</v>
      </c>
      <c r="CN79" s="8">
        <f t="shared" si="31"/>
        <v>0</v>
      </c>
      <c r="CO79" s="10">
        <f t="shared" si="32"/>
        <v>0</v>
      </c>
      <c r="CP79" s="81">
        <f t="shared" si="33"/>
        <v>202.2467936057206</v>
      </c>
      <c r="CQ79" s="16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5"/>
      <c r="DA79" s="88">
        <v>297.34000000000003</v>
      </c>
      <c r="DB79" s="2"/>
      <c r="DC79" s="2"/>
      <c r="DD79" s="2">
        <v>705.21</v>
      </c>
      <c r="DE79" s="2"/>
      <c r="DF79" s="80">
        <f t="shared" si="34"/>
        <v>1002.5500000000001</v>
      </c>
      <c r="DG79" s="12">
        <f t="shared" si="35"/>
        <v>12.720000000000027</v>
      </c>
      <c r="DH79" s="13">
        <f t="shared" si="36"/>
        <v>1.2504883284871753</v>
      </c>
      <c r="DI79" s="9">
        <f t="shared" si="37"/>
        <v>13.970488328487203</v>
      </c>
      <c r="DJ79" s="8">
        <f t="shared" si="38"/>
        <v>40.514416152612888</v>
      </c>
      <c r="DK79" s="5">
        <f t="shared" si="39"/>
        <v>40.514416152612888</v>
      </c>
      <c r="DL79" s="2">
        <f t="shared" si="40"/>
        <v>-5.0251846517568461</v>
      </c>
      <c r="DM79" s="7">
        <f t="shared" si="11"/>
        <v>35.489231500856043</v>
      </c>
      <c r="DN79" s="89">
        <f t="shared" si="12"/>
        <v>237.73602510657665</v>
      </c>
      <c r="DO79" s="82">
        <v>2</v>
      </c>
      <c r="DP79" s="8" t="s">
        <v>30</v>
      </c>
      <c r="DQ79" s="39">
        <v>29</v>
      </c>
      <c r="DR79" s="8" t="s">
        <v>62</v>
      </c>
      <c r="DS79" s="8" t="s">
        <v>84</v>
      </c>
      <c r="DT79" s="41">
        <v>43982</v>
      </c>
      <c r="DU79" s="10"/>
      <c r="DV79" s="8">
        <v>353.81</v>
      </c>
      <c r="DW79" s="8"/>
      <c r="DX79" s="8"/>
      <c r="DY79" s="2">
        <v>705.21</v>
      </c>
      <c r="DZ79" s="2"/>
      <c r="EA79" s="11">
        <v>1059.02</v>
      </c>
      <c r="EB79" s="12">
        <f t="shared" si="41"/>
        <v>56.469999999999914</v>
      </c>
      <c r="EC79" s="13">
        <f t="shared" si="42"/>
        <v>7.1535988682502145</v>
      </c>
      <c r="ED79" s="9">
        <f t="shared" si="43"/>
        <v>63.623598868250127</v>
      </c>
      <c r="EE79" s="5">
        <f t="shared" si="44"/>
        <v>184.50843671792538</v>
      </c>
      <c r="EF79" s="2">
        <f t="shared" si="45"/>
        <v>-28.606760641136962</v>
      </c>
      <c r="EG79" s="7">
        <f t="shared" si="46"/>
        <v>155.90167607678842</v>
      </c>
      <c r="EH79" s="89">
        <f t="shared" si="47"/>
        <v>393.63770118336504</v>
      </c>
      <c r="EI79" s="82">
        <v>2</v>
      </c>
      <c r="EJ79" s="8" t="s">
        <v>30</v>
      </c>
      <c r="EK79" s="6">
        <v>29</v>
      </c>
      <c r="EL79" s="2" t="s">
        <v>62</v>
      </c>
      <c r="EM79" s="2" t="s">
        <v>84</v>
      </c>
      <c r="EN79" s="3">
        <v>44013</v>
      </c>
      <c r="EO79" s="10"/>
      <c r="EP79" s="2">
        <v>432.04</v>
      </c>
      <c r="EQ79" s="2"/>
      <c r="ER79" s="2"/>
      <c r="ES79" s="2">
        <v>705.21</v>
      </c>
      <c r="ET79" s="2"/>
      <c r="EU79" s="11">
        <v>1137.25</v>
      </c>
      <c r="EV79" s="12">
        <f t="shared" si="48"/>
        <v>78.230000000000018</v>
      </c>
      <c r="EW79" s="13">
        <f t="shared" si="49"/>
        <v>5.1488772800345242</v>
      </c>
      <c r="EX79" s="9">
        <f t="shared" si="50"/>
        <v>83.378877280034544</v>
      </c>
      <c r="EY79" s="5">
        <f t="shared" si="51"/>
        <v>241.79874411210017</v>
      </c>
      <c r="EZ79" s="2">
        <f t="shared" si="52"/>
        <v>-41.654697441150589</v>
      </c>
      <c r="FA79" s="7">
        <f t="shared" si="53"/>
        <v>200.14404667094959</v>
      </c>
      <c r="FB79" s="32">
        <f t="shared" si="54"/>
        <v>593.78174785431463</v>
      </c>
      <c r="FC79" s="16">
        <v>2</v>
      </c>
      <c r="FD79" s="2" t="s">
        <v>30</v>
      </c>
      <c r="FE79" s="6">
        <v>29</v>
      </c>
      <c r="FF79" s="2" t="s">
        <v>62</v>
      </c>
      <c r="FG79" s="2" t="s">
        <v>84</v>
      </c>
      <c r="FH79" s="3">
        <v>44013</v>
      </c>
      <c r="FI79" s="10">
        <v>1000</v>
      </c>
      <c r="FJ79" s="2">
        <v>519.73</v>
      </c>
      <c r="FK79" s="2"/>
      <c r="FL79" s="2"/>
      <c r="FM79" s="2">
        <v>705.21</v>
      </c>
      <c r="FN79" s="2"/>
      <c r="FO79" s="11">
        <v>1224.94</v>
      </c>
      <c r="FP79" s="12">
        <f t="shared" si="55"/>
        <v>87.690000000000055</v>
      </c>
      <c r="FQ79" s="13">
        <f t="shared" si="56"/>
        <v>10.559510640682163</v>
      </c>
      <c r="FR79" s="14">
        <f t="shared" si="57"/>
        <v>98.249510640682217</v>
      </c>
      <c r="FS79" s="5">
        <f t="shared" si="58"/>
        <v>299.66100745408073</v>
      </c>
      <c r="FT79" s="2">
        <f t="shared" si="59"/>
        <v>-54.831896011968958</v>
      </c>
      <c r="FU79" s="7">
        <f t="shared" si="60"/>
        <v>244.82911144211178</v>
      </c>
      <c r="FV79" s="32">
        <f t="shared" si="61"/>
        <v>-161.38914070357359</v>
      </c>
      <c r="FW79" s="16">
        <v>2</v>
      </c>
      <c r="FX79" s="2" t="s">
        <v>30</v>
      </c>
      <c r="FY79" s="6">
        <v>29</v>
      </c>
      <c r="FZ79" s="2" t="s">
        <v>62</v>
      </c>
      <c r="GA79" s="2" t="s">
        <v>84</v>
      </c>
      <c r="GB79" s="3">
        <v>44081</v>
      </c>
      <c r="GC79" s="10"/>
      <c r="GD79" s="2">
        <v>653.61</v>
      </c>
      <c r="GE79" s="2"/>
      <c r="GF79" s="2"/>
      <c r="GG79" s="2">
        <v>705.21</v>
      </c>
      <c r="GH79" s="2"/>
      <c r="GI79" s="11">
        <v>1358.8200000000002</v>
      </c>
      <c r="GJ79" s="12">
        <f t="shared" si="62"/>
        <v>133.88000000000011</v>
      </c>
      <c r="GK79" s="13">
        <f t="shared" si="63"/>
        <v>-6.9217313943120127</v>
      </c>
      <c r="GL79" s="14">
        <f t="shared" si="64"/>
        <v>126.95826860568809</v>
      </c>
      <c r="GM79" s="5">
        <f t="shared" si="65"/>
        <v>387.22271924734866</v>
      </c>
      <c r="GN79" s="2">
        <f t="shared" si="66"/>
        <v>-63.395609126129763</v>
      </c>
      <c r="GO79" s="7">
        <f t="shared" si="67"/>
        <v>323.82711012121888</v>
      </c>
      <c r="GP79" s="15">
        <f t="shared" si="68"/>
        <v>162.43796941764529</v>
      </c>
      <c r="GQ79" s="16">
        <v>2</v>
      </c>
      <c r="GR79" s="2" t="s">
        <v>30</v>
      </c>
      <c r="GS79" s="16">
        <v>28</v>
      </c>
      <c r="GT79" s="2" t="s">
        <v>62</v>
      </c>
      <c r="GU79" s="2" t="s">
        <v>84</v>
      </c>
      <c r="GV79" s="3">
        <v>44104</v>
      </c>
      <c r="GW79" s="2">
        <v>694.59</v>
      </c>
      <c r="GX79" s="10"/>
      <c r="GY79" s="2"/>
      <c r="GZ79" s="2"/>
      <c r="HA79" s="2">
        <v>705.21</v>
      </c>
      <c r="HB79" s="2"/>
      <c r="HC79" s="11">
        <v>1399.8000000000002</v>
      </c>
      <c r="HD79" s="12">
        <f t="shared" si="69"/>
        <v>40.980000000000018</v>
      </c>
      <c r="HE79" s="13">
        <f t="shared" si="70"/>
        <v>15.25638432465338</v>
      </c>
      <c r="HF79" s="14">
        <f t="shared" si="71"/>
        <v>56.2363843246534</v>
      </c>
      <c r="HG79" s="5">
        <f t="shared" si="72"/>
        <v>171.52097219019285</v>
      </c>
      <c r="HH79" s="2">
        <f t="shared" si="73"/>
        <v>-36.557555115491695</v>
      </c>
      <c r="HI79" s="7">
        <f t="shared" si="74"/>
        <v>134.96341707470117</v>
      </c>
      <c r="HJ79" s="32">
        <f t="shared" si="75"/>
        <v>297.40138649234643</v>
      </c>
      <c r="HK79" s="16">
        <v>2</v>
      </c>
      <c r="HL79" s="2" t="s">
        <v>30</v>
      </c>
      <c r="HM79" s="6">
        <v>28</v>
      </c>
      <c r="HN79" s="2" t="s">
        <v>62</v>
      </c>
      <c r="HO79" s="2" t="s">
        <v>84</v>
      </c>
      <c r="HP79" s="3">
        <v>44143</v>
      </c>
      <c r="HQ79" s="10"/>
      <c r="HR79" s="2">
        <v>702.47</v>
      </c>
      <c r="HS79" s="2"/>
      <c r="HT79" s="2"/>
      <c r="HU79" s="2">
        <v>705.21</v>
      </c>
      <c r="HV79" s="2"/>
      <c r="HW79" s="11">
        <v>1407.68</v>
      </c>
      <c r="HX79" s="12">
        <f t="shared" si="76"/>
        <v>7.8799999999998818</v>
      </c>
      <c r="HY79" s="13">
        <f t="shared" si="77"/>
        <v>-1.7915745407165151</v>
      </c>
      <c r="HZ79" s="14">
        <f t="shared" si="78"/>
        <v>6.0884254592833669</v>
      </c>
      <c r="IA79" s="5">
        <f t="shared" si="79"/>
        <v>18.569697650814266</v>
      </c>
      <c r="IB79" s="2">
        <f t="shared" si="80"/>
        <v>-3.2382812911563401</v>
      </c>
      <c r="IC79" s="7">
        <f t="shared" si="81"/>
        <v>15.331416359657926</v>
      </c>
      <c r="ID79" s="32">
        <f t="shared" si="82"/>
        <v>312.73280285200434</v>
      </c>
      <c r="IE79" s="16">
        <v>2</v>
      </c>
      <c r="IF79" s="2" t="s">
        <v>30</v>
      </c>
    </row>
    <row r="80" spans="17:240" ht="20.100000000000001" customHeight="1" x14ac:dyDescent="0.2">
      <c r="Q80" s="6">
        <v>30</v>
      </c>
      <c r="R80" s="2" t="s">
        <v>63</v>
      </c>
      <c r="S80" s="2" t="s">
        <v>80</v>
      </c>
      <c r="T80" s="3">
        <v>43830</v>
      </c>
      <c r="U80" s="35"/>
      <c r="V80" s="2">
        <v>747.27</v>
      </c>
      <c r="W80" s="2"/>
      <c r="X80" s="2">
        <v>0</v>
      </c>
      <c r="Y80" s="2">
        <v>697.24</v>
      </c>
      <c r="Z80" s="2">
        <v>76.959999999999994</v>
      </c>
      <c r="AA80" s="11">
        <v>1444.51</v>
      </c>
      <c r="AB80" s="12">
        <v>9.9999999999909051E-3</v>
      </c>
      <c r="AC80" s="13">
        <v>1.1999999999989094E-3</v>
      </c>
      <c r="AD80" s="9">
        <v>1.1199999999989815E-2</v>
      </c>
      <c r="AE80" s="5">
        <v>3.2479999999970463E-2</v>
      </c>
      <c r="AF80" s="2">
        <v>-3.3039323506732182E-3</v>
      </c>
      <c r="AG80" s="7">
        <v>2.9176067649297244E-2</v>
      </c>
      <c r="AH80" s="32">
        <v>-192.24006314920589</v>
      </c>
      <c r="AI80" s="16">
        <v>2</v>
      </c>
      <c r="AJ80" s="2" t="s">
        <v>30</v>
      </c>
      <c r="AK80" s="55">
        <v>30</v>
      </c>
      <c r="AL80" s="56" t="s">
        <v>63</v>
      </c>
      <c r="AM80" s="2" t="s">
        <v>80</v>
      </c>
      <c r="AN80" s="3">
        <v>43861</v>
      </c>
      <c r="AO80" s="35"/>
      <c r="AP80" s="8">
        <v>747.28</v>
      </c>
      <c r="AQ80" s="8"/>
      <c r="AR80" s="2">
        <v>0</v>
      </c>
      <c r="AS80" s="2">
        <v>697.24</v>
      </c>
      <c r="AT80" s="2">
        <v>76.959999999999994</v>
      </c>
      <c r="AU80" s="11">
        <f t="shared" si="13"/>
        <v>1444.52</v>
      </c>
      <c r="AV80" s="59">
        <f t="shared" si="14"/>
        <v>9.9999999999909051E-3</v>
      </c>
      <c r="AW80" s="13">
        <f t="shared" si="15"/>
        <v>1.1999999999989092E-3</v>
      </c>
      <c r="AX80" s="9">
        <f t="shared" si="16"/>
        <v>1.1199999999989814E-2</v>
      </c>
      <c r="AY80" s="5">
        <f t="shared" si="17"/>
        <v>3.2479999999970456E-2</v>
      </c>
      <c r="AZ80" s="8">
        <f t="shared" si="18"/>
        <v>-3.4660191368164461E-3</v>
      </c>
      <c r="BA80" s="7">
        <f t="shared" si="19"/>
        <v>2.9013980863154008E-2</v>
      </c>
      <c r="BB80" s="32">
        <f t="shared" si="20"/>
        <v>-192.21104916834275</v>
      </c>
      <c r="BC80" s="16">
        <v>2</v>
      </c>
      <c r="BD80" s="2" t="s">
        <v>30</v>
      </c>
      <c r="BE80" s="68">
        <v>30</v>
      </c>
      <c r="BF80" s="2" t="s">
        <v>63</v>
      </c>
      <c r="BG80" s="2" t="s">
        <v>80</v>
      </c>
      <c r="BH80" s="3">
        <v>43890</v>
      </c>
      <c r="BI80" s="35"/>
      <c r="BJ80" s="2">
        <v>747.34</v>
      </c>
      <c r="BK80" s="2"/>
      <c r="BL80" s="2">
        <v>0</v>
      </c>
      <c r="BM80" s="2">
        <v>697.24</v>
      </c>
      <c r="BN80" s="2">
        <v>76.959999999999994</v>
      </c>
      <c r="BO80" s="11">
        <v>1444.58</v>
      </c>
      <c r="BP80" s="12">
        <f t="shared" si="21"/>
        <v>5.999999999994543E-2</v>
      </c>
      <c r="BQ80" s="13">
        <f t="shared" si="22"/>
        <v>1.5100282718775598E-2</v>
      </c>
      <c r="BR80" s="9">
        <f t="shared" si="23"/>
        <v>7.5100282718721031E-2</v>
      </c>
      <c r="BS80" s="5">
        <f t="shared" si="24"/>
        <v>0.217790819884291</v>
      </c>
      <c r="BT80" s="2">
        <f t="shared" si="25"/>
        <v>-2.1439342614225358E-2</v>
      </c>
      <c r="BU80" s="7">
        <f t="shared" si="26"/>
        <v>0.19635147727006563</v>
      </c>
      <c r="BV80" s="15">
        <f t="shared" si="27"/>
        <v>-192.01469769107268</v>
      </c>
      <c r="BW80" s="16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5"/>
      <c r="CD80" s="2">
        <v>747.34</v>
      </c>
      <c r="CE80" s="2"/>
      <c r="CF80" s="2">
        <v>0</v>
      </c>
      <c r="CG80" s="2">
        <v>697.24</v>
      </c>
      <c r="CH80" s="2">
        <v>76.959999999999994</v>
      </c>
      <c r="CI80" s="11">
        <f t="shared" si="28"/>
        <v>1444.58</v>
      </c>
      <c r="CJ80" s="11">
        <f t="shared" si="28"/>
        <v>5.999999999994543E-2</v>
      </c>
      <c r="CK80" s="11">
        <f t="shared" si="28"/>
        <v>1.5100282718775598E-2</v>
      </c>
      <c r="CL80" s="11">
        <f t="shared" si="29"/>
        <v>7.5100282718721031E-2</v>
      </c>
      <c r="CM80" s="5">
        <f t="shared" si="30"/>
        <v>0.16247886562796313</v>
      </c>
      <c r="CN80" s="8">
        <f t="shared" si="31"/>
        <v>-2.1439342614225362E-2</v>
      </c>
      <c r="CO80" s="10">
        <f t="shared" si="32"/>
        <v>0.14103952301373776</v>
      </c>
      <c r="CP80" s="81">
        <f t="shared" si="33"/>
        <v>-191.87365816805894</v>
      </c>
      <c r="CQ80" s="16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5"/>
      <c r="DA80" s="88">
        <v>752.97</v>
      </c>
      <c r="DB80" s="2"/>
      <c r="DC80" s="2">
        <v>0</v>
      </c>
      <c r="DD80" s="2">
        <v>697.24</v>
      </c>
      <c r="DE80" s="2">
        <v>76.959999999999994</v>
      </c>
      <c r="DF80" s="80">
        <f t="shared" si="34"/>
        <v>1450.21</v>
      </c>
      <c r="DG80" s="12">
        <f t="shared" si="35"/>
        <v>5.6300000000001091</v>
      </c>
      <c r="DH80" s="13">
        <f t="shared" si="36"/>
        <v>0.55347871771878288</v>
      </c>
      <c r="DI80" s="9">
        <f t="shared" si="37"/>
        <v>6.1834787177188923</v>
      </c>
      <c r="DJ80" s="8">
        <f t="shared" si="38"/>
        <v>17.932088281384786</v>
      </c>
      <c r="DK80" s="5">
        <f t="shared" si="39"/>
        <v>17.769609415756822</v>
      </c>
      <c r="DL80" s="2">
        <f t="shared" si="40"/>
        <v>-2.2040443127061131</v>
      </c>
      <c r="DM80" s="7">
        <f t="shared" si="11"/>
        <v>15.565565103050709</v>
      </c>
      <c r="DN80" s="89">
        <f t="shared" si="12"/>
        <v>-176.30809306500822</v>
      </c>
      <c r="DO80" s="82">
        <v>2</v>
      </c>
      <c r="DP80" s="8" t="s">
        <v>30</v>
      </c>
      <c r="DQ80" s="39">
        <v>30</v>
      </c>
      <c r="DR80" s="8" t="s">
        <v>63</v>
      </c>
      <c r="DS80" s="8" t="s">
        <v>80</v>
      </c>
      <c r="DT80" s="41">
        <v>43982</v>
      </c>
      <c r="DU80" s="10"/>
      <c r="DV80" s="8">
        <v>827.99</v>
      </c>
      <c r="DW80" s="8"/>
      <c r="DX80" s="8">
        <v>0</v>
      </c>
      <c r="DY80" s="2">
        <v>697.24</v>
      </c>
      <c r="DZ80" s="2">
        <v>76.959999999999994</v>
      </c>
      <c r="EA80" s="11">
        <v>1525.23</v>
      </c>
      <c r="EB80" s="12">
        <f t="shared" si="41"/>
        <v>75.019999999999982</v>
      </c>
      <c r="EC80" s="13">
        <f t="shared" si="42"/>
        <v>9.5035060580154376</v>
      </c>
      <c r="ED80" s="9">
        <f t="shared" si="43"/>
        <v>84.523506058015414</v>
      </c>
      <c r="EE80" s="5">
        <f t="shared" si="44"/>
        <v>245.1181675682447</v>
      </c>
      <c r="EF80" s="2">
        <f t="shared" si="45"/>
        <v>-38.003881411335179</v>
      </c>
      <c r="EG80" s="7">
        <f t="shared" si="46"/>
        <v>207.11428615690951</v>
      </c>
      <c r="EH80" s="89">
        <f t="shared" si="47"/>
        <v>30.806193091901292</v>
      </c>
      <c r="EI80" s="82">
        <v>2</v>
      </c>
      <c r="EJ80" s="8" t="s">
        <v>30</v>
      </c>
      <c r="EK80" s="6">
        <v>30</v>
      </c>
      <c r="EL80" s="2" t="s">
        <v>63</v>
      </c>
      <c r="EM80" s="2" t="s">
        <v>80</v>
      </c>
      <c r="EN80" s="3">
        <v>44013</v>
      </c>
      <c r="EO80" s="10"/>
      <c r="EP80" s="2">
        <v>909.47</v>
      </c>
      <c r="EQ80" s="2"/>
      <c r="ER80" s="2">
        <v>0</v>
      </c>
      <c r="ES80" s="2">
        <v>697.24</v>
      </c>
      <c r="ET80" s="2">
        <v>76.959999999999994</v>
      </c>
      <c r="EU80" s="11">
        <v>1606.71</v>
      </c>
      <c r="EV80" s="12">
        <f t="shared" si="48"/>
        <v>81.480000000000018</v>
      </c>
      <c r="EW80" s="13">
        <f t="shared" si="49"/>
        <v>5.36278308548144</v>
      </c>
      <c r="EX80" s="9">
        <f t="shared" si="50"/>
        <v>86.842783085481457</v>
      </c>
      <c r="EY80" s="5">
        <f t="shared" si="51"/>
        <v>251.84407094789623</v>
      </c>
      <c r="EZ80" s="2">
        <f t="shared" si="52"/>
        <v>-43.385207049788441</v>
      </c>
      <c r="FA80" s="7">
        <f t="shared" si="53"/>
        <v>208.45886389810778</v>
      </c>
      <c r="FB80" s="32">
        <f t="shared" si="54"/>
        <v>239.2650569900091</v>
      </c>
      <c r="FC80" s="16">
        <v>2</v>
      </c>
      <c r="FD80" s="2" t="s">
        <v>30</v>
      </c>
      <c r="FE80" s="6">
        <v>30</v>
      </c>
      <c r="FF80" s="2" t="s">
        <v>63</v>
      </c>
      <c r="FG80" s="2" t="s">
        <v>80</v>
      </c>
      <c r="FH80" s="3">
        <v>44013</v>
      </c>
      <c r="FI80" s="10"/>
      <c r="FJ80" s="2">
        <v>999.72</v>
      </c>
      <c r="FK80" s="2"/>
      <c r="FL80" s="2">
        <v>0</v>
      </c>
      <c r="FM80" s="2">
        <v>697.24</v>
      </c>
      <c r="FN80" s="2">
        <v>76.959999999999994</v>
      </c>
      <c r="FO80" s="11">
        <v>1696.96</v>
      </c>
      <c r="FP80" s="12">
        <f t="shared" si="55"/>
        <v>90.25</v>
      </c>
      <c r="FQ80" s="13">
        <f t="shared" si="56"/>
        <v>10.867782361974736</v>
      </c>
      <c r="FR80" s="14">
        <f t="shared" si="57"/>
        <v>101.11778236197473</v>
      </c>
      <c r="FS80" s="5">
        <f t="shared" si="58"/>
        <v>308.40923620402293</v>
      </c>
      <c r="FT80" s="2">
        <f t="shared" si="59"/>
        <v>-56.432644715249126</v>
      </c>
      <c r="FU80" s="7">
        <f t="shared" si="60"/>
        <v>251.97659148877381</v>
      </c>
      <c r="FV80" s="32">
        <f t="shared" si="61"/>
        <v>491.24164847878291</v>
      </c>
      <c r="FW80" s="16">
        <v>2</v>
      </c>
      <c r="FX80" s="2" t="s">
        <v>30</v>
      </c>
      <c r="FY80" s="6">
        <v>30</v>
      </c>
      <c r="FZ80" s="2" t="s">
        <v>63</v>
      </c>
      <c r="GA80" s="2" t="s">
        <v>80</v>
      </c>
      <c r="GB80" s="3">
        <v>44081</v>
      </c>
      <c r="GC80" s="10">
        <v>1000</v>
      </c>
      <c r="GD80" s="2">
        <v>1085.6400000000001</v>
      </c>
      <c r="GE80" s="2"/>
      <c r="GF80" s="2">
        <v>0</v>
      </c>
      <c r="GG80" s="2">
        <v>697.24</v>
      </c>
      <c r="GH80" s="2">
        <v>76.959999999999994</v>
      </c>
      <c r="GI80" s="11">
        <v>1782.88</v>
      </c>
      <c r="GJ80" s="12">
        <f t="shared" si="62"/>
        <v>85.920000000000073</v>
      </c>
      <c r="GK80" s="13">
        <f t="shared" si="63"/>
        <v>-4.4421508918381249</v>
      </c>
      <c r="GL80" s="14">
        <f t="shared" si="64"/>
        <v>81.477849108161948</v>
      </c>
      <c r="GM80" s="5">
        <f t="shared" si="65"/>
        <v>248.50743977989393</v>
      </c>
      <c r="GN80" s="2">
        <f t="shared" si="66"/>
        <v>-40.685320705983486</v>
      </c>
      <c r="GO80" s="7">
        <f t="shared" si="67"/>
        <v>207.82211907391044</v>
      </c>
      <c r="GP80" s="15">
        <f t="shared" si="68"/>
        <v>-300.93623244730668</v>
      </c>
      <c r="GQ80" s="16">
        <v>2</v>
      </c>
      <c r="GR80" s="2" t="s">
        <v>30</v>
      </c>
      <c r="GS80" s="16">
        <v>29</v>
      </c>
      <c r="GT80" s="2" t="s">
        <v>63</v>
      </c>
      <c r="GU80" s="2" t="s">
        <v>80</v>
      </c>
      <c r="GV80" s="3">
        <v>44104</v>
      </c>
      <c r="GW80" s="2">
        <v>1112.3800000000001</v>
      </c>
      <c r="GX80" s="10"/>
      <c r="GY80" s="2"/>
      <c r="GZ80" s="2">
        <v>0</v>
      </c>
      <c r="HA80" s="2">
        <v>697.24</v>
      </c>
      <c r="HB80" s="2">
        <v>76.959999999999994</v>
      </c>
      <c r="HC80" s="11">
        <v>1809.6200000000001</v>
      </c>
      <c r="HD80" s="12">
        <f t="shared" si="69"/>
        <v>26.740000000000009</v>
      </c>
      <c r="HE80" s="13">
        <f t="shared" si="70"/>
        <v>9.9549955305327309</v>
      </c>
      <c r="HF80" s="14">
        <f t="shared" si="71"/>
        <v>36.694995530532736</v>
      </c>
      <c r="HG80" s="5">
        <f t="shared" si="72"/>
        <v>111.91973636812484</v>
      </c>
      <c r="HH80" s="2">
        <f t="shared" si="73"/>
        <v>-23.854295358424789</v>
      </c>
      <c r="HI80" s="7">
        <f t="shared" si="74"/>
        <v>88.065441009700052</v>
      </c>
      <c r="HJ80" s="32">
        <f t="shared" si="75"/>
        <v>-212.87079143760661</v>
      </c>
      <c r="HK80" s="16">
        <v>2</v>
      </c>
      <c r="HL80" s="2" t="s">
        <v>30</v>
      </c>
      <c r="HM80" s="6">
        <v>29</v>
      </c>
      <c r="HN80" s="2" t="s">
        <v>63</v>
      </c>
      <c r="HO80" s="2" t="s">
        <v>80</v>
      </c>
      <c r="HP80" s="3">
        <v>44143</v>
      </c>
      <c r="HQ80" s="10"/>
      <c r="HR80" s="2">
        <v>1141.49</v>
      </c>
      <c r="HS80" s="2"/>
      <c r="HT80" s="2">
        <v>0</v>
      </c>
      <c r="HU80" s="2">
        <v>697.24</v>
      </c>
      <c r="HV80" s="2">
        <v>76.959999999999994</v>
      </c>
      <c r="HW80" s="11">
        <v>1838.73</v>
      </c>
      <c r="HX80" s="12">
        <f t="shared" si="76"/>
        <v>29.1099999999999</v>
      </c>
      <c r="HY80" s="13">
        <f t="shared" si="77"/>
        <v>-6.6183673705911623</v>
      </c>
      <c r="HZ80" s="14">
        <f t="shared" si="78"/>
        <v>22.491632629408738</v>
      </c>
      <c r="IA80" s="5">
        <f t="shared" si="79"/>
        <v>68.599479519696644</v>
      </c>
      <c r="IB80" s="2">
        <f t="shared" si="80"/>
        <v>-11.962737104766772</v>
      </c>
      <c r="IC80" s="7">
        <f t="shared" si="81"/>
        <v>56.63674241492987</v>
      </c>
      <c r="ID80" s="32">
        <f t="shared" si="82"/>
        <v>-156.23404902267674</v>
      </c>
      <c r="IE80" s="16">
        <v>2</v>
      </c>
      <c r="IF80" s="2" t="s">
        <v>30</v>
      </c>
    </row>
    <row r="81" spans="1:240" ht="20.100000000000001" customHeight="1" x14ac:dyDescent="0.2">
      <c r="Q81" s="6"/>
      <c r="R81" s="2"/>
      <c r="S81" s="2"/>
      <c r="T81" s="3"/>
      <c r="U81" s="35"/>
      <c r="V81" s="2"/>
      <c r="W81" s="2"/>
      <c r="X81" s="2"/>
      <c r="Y81" s="2"/>
      <c r="Z81" s="2"/>
      <c r="AA81" s="11"/>
      <c r="AB81" s="12"/>
      <c r="AC81" s="13"/>
      <c r="AD81" s="9"/>
      <c r="AE81" s="5"/>
      <c r="AF81" s="2"/>
      <c r="AG81" s="7"/>
      <c r="AH81" s="32"/>
      <c r="AI81" s="16"/>
      <c r="AJ81" s="2"/>
      <c r="AK81" s="55"/>
      <c r="AL81" s="56"/>
      <c r="AM81" s="2"/>
      <c r="AN81" s="3"/>
      <c r="AO81" s="35"/>
      <c r="AP81" s="8"/>
      <c r="AQ81" s="8"/>
      <c r="AR81" s="2"/>
      <c r="AS81" s="2"/>
      <c r="AT81" s="2"/>
      <c r="AU81" s="11"/>
      <c r="AV81" s="59"/>
      <c r="AW81" s="13"/>
      <c r="AX81" s="9"/>
      <c r="AY81" s="5"/>
      <c r="AZ81" s="8"/>
      <c r="BA81" s="7"/>
      <c r="BB81" s="32"/>
      <c r="BC81" s="16"/>
      <c r="BD81" s="2"/>
      <c r="BE81" s="68"/>
      <c r="BF81" s="2"/>
      <c r="BG81" s="2"/>
      <c r="BH81" s="3"/>
      <c r="BI81" s="35"/>
      <c r="BJ81" s="2"/>
      <c r="BK81" s="2"/>
      <c r="BL81" s="2"/>
      <c r="BM81" s="2"/>
      <c r="BN81" s="2"/>
      <c r="BO81" s="11"/>
      <c r="BP81" s="12"/>
      <c r="BQ81" s="13"/>
      <c r="BR81" s="9"/>
      <c r="BS81" s="5"/>
      <c r="BT81" s="2"/>
      <c r="BU81" s="7"/>
      <c r="BV81" s="15"/>
      <c r="BW81" s="16"/>
      <c r="BX81" s="2"/>
      <c r="BY81" s="6"/>
      <c r="BZ81" s="2"/>
      <c r="CA81" s="2"/>
      <c r="CB81" s="3"/>
      <c r="CC81" s="35"/>
      <c r="CD81" s="2"/>
      <c r="CE81" s="2"/>
      <c r="CF81" s="2"/>
      <c r="CG81" s="2"/>
      <c r="CH81" s="2"/>
      <c r="CI81" s="11"/>
      <c r="CJ81" s="11"/>
      <c r="CK81" s="11"/>
      <c r="CL81" s="11"/>
      <c r="CM81" s="5"/>
      <c r="CN81" s="8"/>
      <c r="CO81" s="10"/>
      <c r="CP81" s="81"/>
      <c r="CQ81" s="16"/>
      <c r="CR81" s="2"/>
      <c r="CV81" s="6"/>
      <c r="CW81" s="2"/>
      <c r="CX81" s="2"/>
      <c r="CY81" s="3"/>
      <c r="CZ81" s="35"/>
      <c r="DA81" s="2"/>
      <c r="DB81" s="2"/>
      <c r="DC81" s="2"/>
      <c r="DD81" s="2"/>
      <c r="DE81" s="2"/>
      <c r="DF81" s="11"/>
      <c r="DG81" s="12"/>
      <c r="DH81" s="13"/>
      <c r="DI81" s="9"/>
      <c r="DJ81" s="8"/>
      <c r="DK81" s="5"/>
      <c r="DL81" s="2"/>
      <c r="DM81" s="7"/>
      <c r="DN81" s="81"/>
      <c r="DO81" s="82"/>
      <c r="DP81" s="8"/>
      <c r="DQ81" s="39"/>
      <c r="DR81" s="8"/>
      <c r="DS81" s="8"/>
      <c r="DT81" s="41"/>
      <c r="DU81" s="10"/>
      <c r="DV81" s="8"/>
      <c r="DW81" s="8"/>
      <c r="DX81" s="8"/>
      <c r="DY81" s="2"/>
      <c r="DZ81" s="2"/>
      <c r="EA81" s="11"/>
      <c r="EB81" s="12"/>
      <c r="EC81" s="13"/>
      <c r="ED81" s="9"/>
      <c r="EE81" s="5"/>
      <c r="EF81" s="2"/>
      <c r="EG81" s="7"/>
      <c r="EH81" s="81"/>
      <c r="EI81" s="82"/>
      <c r="EJ81" s="8"/>
      <c r="EK81" s="6"/>
      <c r="EL81" s="2"/>
      <c r="EM81" s="2"/>
      <c r="EN81" s="3"/>
      <c r="EO81" s="10"/>
      <c r="EP81" s="2"/>
      <c r="EQ81" s="2"/>
      <c r="ER81" s="2"/>
      <c r="ES81" s="2"/>
      <c r="ET81" s="2"/>
      <c r="EU81" s="11"/>
      <c r="EV81" s="12"/>
      <c r="EW81" s="13"/>
      <c r="EX81" s="9"/>
      <c r="EY81" s="5"/>
      <c r="EZ81" s="2"/>
      <c r="FA81" s="7"/>
      <c r="FB81" s="32"/>
      <c r="FC81" s="16"/>
      <c r="FD81" s="2"/>
      <c r="FE81" s="6"/>
      <c r="FF81" s="2"/>
      <c r="FG81" s="2"/>
      <c r="FH81" s="3"/>
      <c r="FI81" s="10"/>
      <c r="FJ81" s="2"/>
      <c r="FK81" s="2"/>
      <c r="FL81" s="2"/>
      <c r="FM81" s="2"/>
      <c r="FN81" s="2"/>
      <c r="FO81" s="11"/>
      <c r="FP81" s="12"/>
      <c r="FQ81" s="13"/>
      <c r="FR81" s="14"/>
      <c r="FS81" s="5"/>
      <c r="FT81" s="2"/>
      <c r="FU81" s="7"/>
      <c r="FV81" s="32"/>
      <c r="FW81" s="16"/>
      <c r="FX81" s="2"/>
      <c r="FY81" s="93">
        <v>31</v>
      </c>
      <c r="FZ81" s="94" t="s">
        <v>169</v>
      </c>
      <c r="GA81" s="94" t="s">
        <v>162</v>
      </c>
      <c r="GB81" s="95">
        <v>44081</v>
      </c>
      <c r="GC81" s="96"/>
      <c r="GD81" s="94">
        <v>2.02</v>
      </c>
      <c r="GE81" s="94"/>
      <c r="GF81" s="94"/>
      <c r="GG81" s="94"/>
      <c r="GH81" s="94"/>
      <c r="GI81" s="97">
        <v>2.02</v>
      </c>
      <c r="GJ81" s="98">
        <f t="shared" si="62"/>
        <v>2.02</v>
      </c>
      <c r="GK81" s="99">
        <f t="shared" si="63"/>
        <v>-0.1044360428481495</v>
      </c>
      <c r="GL81" s="100">
        <f t="shared" si="64"/>
        <v>1.9155639571518506</v>
      </c>
      <c r="GM81" s="101">
        <f t="shared" si="65"/>
        <v>5.8424700693131442</v>
      </c>
      <c r="GN81" s="94">
        <f t="shared" si="66"/>
        <v>-0.95652173913043048</v>
      </c>
      <c r="GO81" s="102">
        <f t="shared" si="67"/>
        <v>4.885948330182714</v>
      </c>
      <c r="GP81" s="103">
        <f t="shared" si="68"/>
        <v>4.885948330182714</v>
      </c>
      <c r="GQ81" s="104">
        <v>1</v>
      </c>
      <c r="GR81" s="2" t="s">
        <v>30</v>
      </c>
      <c r="GS81" s="16">
        <v>30</v>
      </c>
      <c r="GT81" s="2" t="s">
        <v>173</v>
      </c>
      <c r="GU81" s="2" t="s">
        <v>162</v>
      </c>
      <c r="GV81" s="3">
        <v>44104</v>
      </c>
      <c r="GW81" s="2">
        <v>3.47</v>
      </c>
      <c r="GX81" s="10"/>
      <c r="GY81" s="2"/>
      <c r="GZ81" s="2"/>
      <c r="HA81" s="2"/>
      <c r="HB81" s="2"/>
      <c r="HC81" s="11">
        <v>3.47</v>
      </c>
      <c r="HD81" s="12">
        <f t="shared" si="69"/>
        <v>1.4500000000000002</v>
      </c>
      <c r="HE81" s="13">
        <f t="shared" si="70"/>
        <v>0.53981838142380167</v>
      </c>
      <c r="HF81" s="14">
        <f t="shared" si="71"/>
        <v>1.989818381423802</v>
      </c>
      <c r="HG81" s="5">
        <f t="shared" si="72"/>
        <v>6.0689460633425956</v>
      </c>
      <c r="HH81" s="2">
        <f t="shared" si="73"/>
        <v>-1.2935201297575145</v>
      </c>
      <c r="HI81" s="7">
        <f t="shared" si="74"/>
        <v>4.7754259335850815</v>
      </c>
      <c r="HJ81" s="32">
        <f t="shared" si="75"/>
        <v>9.6613742637677955</v>
      </c>
      <c r="HK81" s="16">
        <v>1</v>
      </c>
      <c r="HL81" s="2" t="s">
        <v>30</v>
      </c>
      <c r="HM81" s="6">
        <v>30</v>
      </c>
      <c r="HN81" s="2" t="s">
        <v>173</v>
      </c>
      <c r="HO81" s="2" t="s">
        <v>162</v>
      </c>
      <c r="HP81" s="3">
        <v>44143</v>
      </c>
      <c r="HQ81" s="10"/>
      <c r="HR81" s="2">
        <v>5.07</v>
      </c>
      <c r="HS81" s="2"/>
      <c r="HT81" s="2"/>
      <c r="HU81" s="2"/>
      <c r="HV81" s="2"/>
      <c r="HW81" s="11">
        <v>5.07</v>
      </c>
      <c r="HX81" s="12">
        <f t="shared" si="76"/>
        <v>1.6</v>
      </c>
      <c r="HY81" s="13">
        <f t="shared" si="77"/>
        <v>-0.36377148034853646</v>
      </c>
      <c r="HZ81" s="14">
        <f t="shared" si="78"/>
        <v>1.2362285196514637</v>
      </c>
      <c r="IA81" s="5">
        <f t="shared" si="79"/>
        <v>3.7704969849369641</v>
      </c>
      <c r="IB81" s="2">
        <f t="shared" si="80"/>
        <v>-0.65751904388962223</v>
      </c>
      <c r="IC81" s="7">
        <f t="shared" si="81"/>
        <v>3.1129779410473417</v>
      </c>
      <c r="ID81" s="32">
        <f t="shared" si="82"/>
        <v>12.774352204815138</v>
      </c>
      <c r="IE81" s="16">
        <v>1</v>
      </c>
      <c r="IF81" s="2" t="s">
        <v>30</v>
      </c>
    </row>
    <row r="82" spans="1:240" ht="20.100000000000001" customHeight="1" x14ac:dyDescent="0.2">
      <c r="Q82" s="6"/>
      <c r="R82" s="2"/>
      <c r="S82" s="2"/>
      <c r="T82" s="3"/>
      <c r="U82" s="35"/>
      <c r="V82" s="2"/>
      <c r="W82" s="2"/>
      <c r="X82" s="2"/>
      <c r="Y82" s="2"/>
      <c r="Z82" s="2"/>
      <c r="AA82" s="11"/>
      <c r="AB82" s="12"/>
      <c r="AC82" s="13"/>
      <c r="AD82" s="9"/>
      <c r="AE82" s="5"/>
      <c r="AF82" s="2"/>
      <c r="AG82" s="7"/>
      <c r="AH82" s="32"/>
      <c r="AI82" s="16"/>
      <c r="AJ82" s="2"/>
      <c r="AK82" s="55"/>
      <c r="AL82" s="56"/>
      <c r="AM82" s="2"/>
      <c r="AN82" s="3"/>
      <c r="AO82" s="35"/>
      <c r="AP82" s="8"/>
      <c r="AQ82" s="8"/>
      <c r="AR82" s="2"/>
      <c r="AS82" s="2"/>
      <c r="AT82" s="2"/>
      <c r="AU82" s="11"/>
      <c r="AV82" s="59"/>
      <c r="AW82" s="13"/>
      <c r="AX82" s="9"/>
      <c r="AY82" s="5"/>
      <c r="AZ82" s="8"/>
      <c r="BA82" s="7"/>
      <c r="BB82" s="32"/>
      <c r="BC82" s="16"/>
      <c r="BD82" s="2"/>
      <c r="BE82" s="68"/>
      <c r="BF82" s="2"/>
      <c r="BG82" s="2"/>
      <c r="BH82" s="3"/>
      <c r="BI82" s="35"/>
      <c r="BJ82" s="2"/>
      <c r="BK82" s="2"/>
      <c r="BL82" s="2"/>
      <c r="BM82" s="2"/>
      <c r="BN82" s="2"/>
      <c r="BO82" s="11"/>
      <c r="BP82" s="12"/>
      <c r="BQ82" s="13"/>
      <c r="BR82" s="9"/>
      <c r="BS82" s="5"/>
      <c r="BT82" s="2"/>
      <c r="BU82" s="7"/>
      <c r="BV82" s="15"/>
      <c r="BW82" s="16"/>
      <c r="BX82" s="2"/>
      <c r="BY82" s="6"/>
      <c r="BZ82" s="2"/>
      <c r="CA82" s="2"/>
      <c r="CB82" s="3"/>
      <c r="CC82" s="35"/>
      <c r="CD82" s="2"/>
      <c r="CE82" s="2"/>
      <c r="CF82" s="2"/>
      <c r="CG82" s="2"/>
      <c r="CH82" s="2"/>
      <c r="CI82" s="11"/>
      <c r="CJ82" s="11"/>
      <c r="CK82" s="11"/>
      <c r="CL82" s="11"/>
      <c r="CM82" s="5"/>
      <c r="CN82" s="8"/>
      <c r="CO82" s="10"/>
      <c r="CP82" s="81"/>
      <c r="CQ82" s="16"/>
      <c r="CR82" s="2"/>
      <c r="CV82" s="6"/>
      <c r="CW82" s="2"/>
      <c r="CX82" s="2"/>
      <c r="CY82" s="3"/>
      <c r="CZ82" s="35"/>
      <c r="DA82" s="2"/>
      <c r="DB82" s="2"/>
      <c r="DC82" s="2"/>
      <c r="DD82" s="2"/>
      <c r="DE82" s="2"/>
      <c r="DF82" s="11"/>
      <c r="DG82" s="12"/>
      <c r="DH82" s="13"/>
      <c r="DI82" s="9"/>
      <c r="DJ82" s="8"/>
      <c r="DK82" s="5"/>
      <c r="DL82" s="2"/>
      <c r="DM82" s="7"/>
      <c r="DN82" s="81"/>
      <c r="DO82" s="82"/>
      <c r="DP82" s="8"/>
      <c r="DQ82" s="39"/>
      <c r="DR82" s="8"/>
      <c r="DS82" s="8"/>
      <c r="DT82" s="41"/>
      <c r="DU82" s="10"/>
      <c r="DV82" s="8"/>
      <c r="DW82" s="8"/>
      <c r="DX82" s="8"/>
      <c r="DY82" s="2"/>
      <c r="DZ82" s="2"/>
      <c r="EA82" s="11"/>
      <c r="EB82" s="12"/>
      <c r="EC82" s="13"/>
      <c r="ED82" s="9"/>
      <c r="EE82" s="5"/>
      <c r="EF82" s="2"/>
      <c r="EG82" s="7"/>
      <c r="EH82" s="81"/>
      <c r="EI82" s="82"/>
      <c r="EJ82" s="8"/>
      <c r="EK82" s="6"/>
      <c r="EL82" s="2"/>
      <c r="EM82" s="2"/>
      <c r="EN82" s="3"/>
      <c r="EO82" s="10"/>
      <c r="EP82" s="2"/>
      <c r="EQ82" s="2"/>
      <c r="ER82" s="2"/>
      <c r="ES82" s="2"/>
      <c r="ET82" s="2"/>
      <c r="EU82" s="11"/>
      <c r="EV82" s="12"/>
      <c r="EW82" s="13"/>
      <c r="EX82" s="9"/>
      <c r="EY82" s="5"/>
      <c r="EZ82" s="2"/>
      <c r="FA82" s="7"/>
      <c r="FB82" s="32"/>
      <c r="FC82" s="16"/>
      <c r="FD82" s="2"/>
      <c r="FE82" s="6"/>
      <c r="FF82" s="2"/>
      <c r="FG82" s="2"/>
      <c r="FH82" s="3"/>
      <c r="FI82" s="10"/>
      <c r="FJ82" s="2"/>
      <c r="FK82" s="2"/>
      <c r="FL82" s="2"/>
      <c r="FM82" s="2"/>
      <c r="FN82" s="2"/>
      <c r="FO82" s="11"/>
      <c r="FP82" s="12"/>
      <c r="FQ82" s="13"/>
      <c r="FR82" s="14"/>
      <c r="FS82" s="5"/>
      <c r="FT82" s="2"/>
      <c r="FU82" s="7"/>
      <c r="FV82" s="32"/>
      <c r="FW82" s="16"/>
      <c r="FX82" s="2"/>
      <c r="FY82" s="93">
        <v>32</v>
      </c>
      <c r="FZ82" s="94" t="s">
        <v>170</v>
      </c>
      <c r="GA82" s="94" t="s">
        <v>163</v>
      </c>
      <c r="GB82" s="95">
        <v>44081</v>
      </c>
      <c r="GC82" s="96"/>
      <c r="GD82" s="94">
        <v>0.37</v>
      </c>
      <c r="GE82" s="94"/>
      <c r="GF82" s="94"/>
      <c r="GG82" s="94"/>
      <c r="GH82" s="94"/>
      <c r="GI82" s="97">
        <v>0.37</v>
      </c>
      <c r="GJ82" s="98">
        <f t="shared" si="62"/>
        <v>0.37</v>
      </c>
      <c r="GK82" s="99">
        <f t="shared" si="63"/>
        <v>-1.9129374185057085E-2</v>
      </c>
      <c r="GL82" s="100">
        <f t="shared" si="64"/>
        <v>0.35087062581494288</v>
      </c>
      <c r="GM82" s="101">
        <f t="shared" si="65"/>
        <v>1.0701554087355758</v>
      </c>
      <c r="GN82" s="94">
        <f t="shared" si="66"/>
        <v>-0.17520447696943525</v>
      </c>
      <c r="GO82" s="102">
        <f t="shared" si="67"/>
        <v>0.8949509317661406</v>
      </c>
      <c r="GP82" s="103">
        <f t="shared" si="68"/>
        <v>0.8949509317661406</v>
      </c>
      <c r="GQ82" s="104">
        <v>1</v>
      </c>
      <c r="GR82" s="2" t="s">
        <v>30</v>
      </c>
      <c r="GS82" s="16">
        <v>31</v>
      </c>
      <c r="GT82" s="2" t="s">
        <v>174</v>
      </c>
      <c r="GU82" s="2" t="s">
        <v>163</v>
      </c>
      <c r="GV82" s="3">
        <v>44104</v>
      </c>
      <c r="GW82" s="2">
        <v>2.67</v>
      </c>
      <c r="GX82" s="10"/>
      <c r="GY82" s="2"/>
      <c r="GZ82" s="2"/>
      <c r="HA82" s="2"/>
      <c r="HB82" s="2"/>
      <c r="HC82" s="11">
        <v>2.67</v>
      </c>
      <c r="HD82" s="12">
        <f t="shared" si="69"/>
        <v>2.2999999999999998</v>
      </c>
      <c r="HE82" s="13">
        <f t="shared" si="70"/>
        <v>0.8562636394998232</v>
      </c>
      <c r="HF82" s="14">
        <f t="shared" si="71"/>
        <v>3.1562636394998229</v>
      </c>
      <c r="HG82" s="5">
        <f t="shared" si="72"/>
        <v>9.6266041004744594</v>
      </c>
      <c r="HH82" s="2">
        <f t="shared" si="73"/>
        <v>-2.0517905506498502</v>
      </c>
      <c r="HI82" s="7">
        <f t="shared" si="74"/>
        <v>7.5748135498246096</v>
      </c>
      <c r="HJ82" s="32">
        <f t="shared" si="75"/>
        <v>8.4697644815907509</v>
      </c>
      <c r="HK82" s="16">
        <v>1</v>
      </c>
      <c r="HL82" s="2" t="s">
        <v>30</v>
      </c>
      <c r="HM82" s="6">
        <v>31</v>
      </c>
      <c r="HN82" s="2" t="s">
        <v>174</v>
      </c>
      <c r="HO82" s="2" t="s">
        <v>163</v>
      </c>
      <c r="HP82" s="3">
        <v>44143</v>
      </c>
      <c r="HQ82" s="10"/>
      <c r="HR82" s="2">
        <v>87.98</v>
      </c>
      <c r="HS82" s="2"/>
      <c r="HT82" s="2"/>
      <c r="HU82" s="2"/>
      <c r="HV82" s="2"/>
      <c r="HW82" s="11">
        <v>87.98</v>
      </c>
      <c r="HX82" s="12">
        <f t="shared" si="76"/>
        <v>85.31</v>
      </c>
      <c r="HY82" s="13">
        <f t="shared" si="77"/>
        <v>-19.395840617833528</v>
      </c>
      <c r="HZ82" s="14">
        <f t="shared" si="78"/>
        <v>65.914159382166474</v>
      </c>
      <c r="IA82" s="5">
        <f t="shared" si="79"/>
        <v>201.03818611560774</v>
      </c>
      <c r="IB82" s="2">
        <f t="shared" si="80"/>
        <v>-35.058093521389793</v>
      </c>
      <c r="IC82" s="7">
        <f t="shared" si="81"/>
        <v>165.98009259421795</v>
      </c>
      <c r="ID82" s="32">
        <f t="shared" si="82"/>
        <v>174.44985707580869</v>
      </c>
      <c r="IE82" s="16">
        <v>1</v>
      </c>
      <c r="IF82" s="2" t="s">
        <v>30</v>
      </c>
    </row>
    <row r="83" spans="1:240" ht="23.25" customHeight="1" x14ac:dyDescent="0.2">
      <c r="Q83" s="6"/>
      <c r="R83" s="2"/>
      <c r="S83" s="2"/>
      <c r="T83" s="3"/>
      <c r="U83" s="35"/>
      <c r="V83" s="2"/>
      <c r="W83" s="2"/>
      <c r="X83" s="2"/>
      <c r="Y83" s="2"/>
      <c r="Z83" s="2"/>
      <c r="AA83" s="11"/>
      <c r="AB83" s="12"/>
      <c r="AC83" s="13"/>
      <c r="AD83" s="9"/>
      <c r="AE83" s="5"/>
      <c r="AF83" s="2"/>
      <c r="AG83" s="7"/>
      <c r="AH83" s="32"/>
      <c r="AI83" s="16"/>
      <c r="AJ83" s="2"/>
      <c r="AK83" s="55"/>
      <c r="AL83" s="56"/>
      <c r="AM83" s="2"/>
      <c r="AN83" s="3"/>
      <c r="AO83" s="35"/>
      <c r="AP83" s="8"/>
      <c r="AQ83" s="8"/>
      <c r="AR83" s="2"/>
      <c r="AS83" s="2"/>
      <c r="AT83" s="2"/>
      <c r="AU83" s="11"/>
      <c r="AV83" s="59"/>
      <c r="AW83" s="13"/>
      <c r="AX83" s="9"/>
      <c r="AY83" s="5"/>
      <c r="AZ83" s="8"/>
      <c r="BA83" s="7"/>
      <c r="BB83" s="32"/>
      <c r="BC83" s="16"/>
      <c r="BD83" s="2"/>
      <c r="BE83" s="68"/>
      <c r="BF83" s="2"/>
      <c r="BG83" s="2"/>
      <c r="BH83" s="3"/>
      <c r="BI83" s="35"/>
      <c r="BJ83" s="2"/>
      <c r="BK83" s="2"/>
      <c r="BL83" s="2"/>
      <c r="BM83" s="2"/>
      <c r="BN83" s="2"/>
      <c r="BO83" s="11"/>
      <c r="BP83" s="12"/>
      <c r="BQ83" s="13"/>
      <c r="BR83" s="9"/>
      <c r="BS83" s="5"/>
      <c r="BT83" s="2"/>
      <c r="BU83" s="7"/>
      <c r="BV83" s="15"/>
      <c r="BW83" s="16"/>
      <c r="BX83" s="2"/>
      <c r="BY83" s="6"/>
      <c r="BZ83" s="2"/>
      <c r="CA83" s="2"/>
      <c r="CB83" s="3"/>
      <c r="CC83" s="35"/>
      <c r="CD83" s="2"/>
      <c r="CE83" s="2"/>
      <c r="CF83" s="2"/>
      <c r="CG83" s="2"/>
      <c r="CH83" s="2"/>
      <c r="CI83" s="11"/>
      <c r="CJ83" s="11"/>
      <c r="CK83" s="11"/>
      <c r="CL83" s="11"/>
      <c r="CM83" s="5"/>
      <c r="CN83" s="8"/>
      <c r="CO83" s="10"/>
      <c r="CP83" s="81"/>
      <c r="CQ83" s="16"/>
      <c r="CR83" s="2"/>
      <c r="CV83" s="6"/>
      <c r="CW83" s="2"/>
      <c r="CX83" s="2"/>
      <c r="CY83" s="3"/>
      <c r="CZ83" s="35"/>
      <c r="DA83" s="88"/>
      <c r="DB83" s="2"/>
      <c r="DC83" s="2"/>
      <c r="DD83" s="2"/>
      <c r="DE83" s="2"/>
      <c r="DF83" s="80"/>
      <c r="DG83" s="12"/>
      <c r="DH83" s="13"/>
      <c r="DI83" s="9"/>
      <c r="DJ83" s="8"/>
      <c r="DK83" s="5"/>
      <c r="DL83" s="2"/>
      <c r="DM83" s="7"/>
      <c r="DN83" s="89"/>
      <c r="DO83" s="82"/>
      <c r="DP83" s="8"/>
      <c r="DQ83" s="39"/>
      <c r="DR83" s="8"/>
      <c r="DS83" s="8"/>
      <c r="DT83" s="41"/>
      <c r="DU83" s="10"/>
      <c r="DV83" s="8"/>
      <c r="DW83" s="8"/>
      <c r="DX83" s="8"/>
      <c r="DY83" s="2"/>
      <c r="DZ83" s="2"/>
      <c r="EA83" s="11"/>
      <c r="EB83" s="12"/>
      <c r="EC83" s="13"/>
      <c r="ED83" s="9"/>
      <c r="EE83" s="5"/>
      <c r="EF83" s="2"/>
      <c r="EG83" s="7"/>
      <c r="EH83" s="89"/>
      <c r="EI83" s="82"/>
      <c r="EJ83" s="8"/>
      <c r="EK83" s="6"/>
      <c r="EL83" s="2"/>
      <c r="EM83" s="2"/>
      <c r="EN83" s="3"/>
      <c r="EO83" s="10"/>
      <c r="EP83" s="2"/>
      <c r="EQ83" s="2"/>
      <c r="ER83" s="2"/>
      <c r="ES83" s="2"/>
      <c r="ET83" s="2"/>
      <c r="EU83" s="11"/>
      <c r="EV83" s="12"/>
      <c r="EW83" s="13"/>
      <c r="EX83" s="9"/>
      <c r="EY83" s="5"/>
      <c r="EZ83" s="2"/>
      <c r="FA83" s="7"/>
      <c r="FB83" s="32"/>
      <c r="FC83" s="16"/>
      <c r="FD83" s="2"/>
      <c r="FE83" s="6"/>
      <c r="FF83" s="2"/>
      <c r="FG83" s="2"/>
      <c r="FH83" s="3"/>
      <c r="FI83" s="10"/>
      <c r="FJ83" s="2"/>
      <c r="FK83" s="2"/>
      <c r="FL83" s="2"/>
      <c r="FM83" s="2"/>
      <c r="FN83" s="2"/>
      <c r="FO83" s="11"/>
      <c r="FP83" s="12"/>
      <c r="FQ83" s="13"/>
      <c r="FR83" s="14"/>
      <c r="FS83" s="5"/>
      <c r="FT83" s="2"/>
      <c r="FU83" s="7"/>
      <c r="FV83" s="32"/>
      <c r="FW83" s="16"/>
      <c r="FX83" s="2"/>
      <c r="FY83" s="93">
        <v>33</v>
      </c>
      <c r="FZ83" s="94" t="s">
        <v>171</v>
      </c>
      <c r="GA83" s="94" t="s">
        <v>164</v>
      </c>
      <c r="GB83" s="95">
        <v>44081</v>
      </c>
      <c r="GC83" s="96"/>
      <c r="GD83" s="94">
        <v>1.7</v>
      </c>
      <c r="GE83" s="94"/>
      <c r="GF83" s="94"/>
      <c r="GG83" s="94"/>
      <c r="GH83" s="94"/>
      <c r="GI83" s="97">
        <v>1.7</v>
      </c>
      <c r="GJ83" s="98">
        <f t="shared" si="62"/>
        <v>1.7</v>
      </c>
      <c r="GK83" s="99">
        <f t="shared" si="63"/>
        <v>-8.7891719228640669E-2</v>
      </c>
      <c r="GL83" s="100">
        <f t="shared" si="64"/>
        <v>1.6121082807713594</v>
      </c>
      <c r="GM83" s="101">
        <f t="shared" si="65"/>
        <v>4.9169302563526456</v>
      </c>
      <c r="GN83" s="94">
        <f t="shared" si="66"/>
        <v>-0.80499354283254043</v>
      </c>
      <c r="GO83" s="102">
        <f t="shared" si="67"/>
        <v>4.1119367135201053</v>
      </c>
      <c r="GP83" s="103">
        <f t="shared" si="68"/>
        <v>4.1119367135201053</v>
      </c>
      <c r="GQ83" s="104">
        <v>1</v>
      </c>
      <c r="GR83" s="2" t="s">
        <v>30</v>
      </c>
      <c r="GS83" s="16">
        <v>32</v>
      </c>
      <c r="GT83" s="2" t="s">
        <v>175</v>
      </c>
      <c r="GU83" s="2" t="s">
        <v>164</v>
      </c>
      <c r="GV83" s="3">
        <v>44104</v>
      </c>
      <c r="GW83" s="2">
        <v>1.96</v>
      </c>
      <c r="GX83" s="10"/>
      <c r="GY83" s="2"/>
      <c r="GZ83" s="2"/>
      <c r="HA83" s="2"/>
      <c r="HB83" s="2"/>
      <c r="HC83" s="11">
        <v>1.96</v>
      </c>
      <c r="HD83" s="12">
        <f t="shared" si="69"/>
        <v>0.26</v>
      </c>
      <c r="HE83" s="13">
        <f t="shared" si="70"/>
        <v>9.679502011737133E-2</v>
      </c>
      <c r="HF83" s="14">
        <f t="shared" si="71"/>
        <v>0.35679502011737135</v>
      </c>
      <c r="HG83" s="5">
        <f t="shared" si="72"/>
        <v>1.0882248113579827</v>
      </c>
      <c r="HH83" s="2">
        <f t="shared" si="73"/>
        <v>-0.23194154050824398</v>
      </c>
      <c r="HI83" s="7">
        <f t="shared" si="74"/>
        <v>0.85628327084973865</v>
      </c>
      <c r="HJ83" s="32">
        <f t="shared" si="75"/>
        <v>4.9682199843698438</v>
      </c>
      <c r="HK83" s="16">
        <v>1</v>
      </c>
      <c r="HL83" s="2" t="s">
        <v>30</v>
      </c>
      <c r="HM83" s="6">
        <v>32</v>
      </c>
      <c r="HN83" s="2" t="s">
        <v>175</v>
      </c>
      <c r="HO83" s="2" t="s">
        <v>164</v>
      </c>
      <c r="HP83" s="3">
        <v>44143</v>
      </c>
      <c r="HQ83" s="10"/>
      <c r="HR83" s="2">
        <v>2.0300000000000002</v>
      </c>
      <c r="HS83" s="2"/>
      <c r="HT83" s="2"/>
      <c r="HU83" s="2"/>
      <c r="HV83" s="2"/>
      <c r="HW83" s="11">
        <v>2.0300000000000002</v>
      </c>
      <c r="HX83" s="12">
        <f t="shared" si="76"/>
        <v>7.0000000000000284E-2</v>
      </c>
      <c r="HY83" s="13">
        <f t="shared" si="77"/>
        <v>-1.5915002265248532E-2</v>
      </c>
      <c r="HZ83" s="14">
        <f t="shared" si="78"/>
        <v>5.4084997734751755E-2</v>
      </c>
      <c r="IA83" s="5">
        <f t="shared" si="79"/>
        <v>0.16495924309099286</v>
      </c>
      <c r="IB83" s="2">
        <f t="shared" si="80"/>
        <v>-2.8766458170171091E-2</v>
      </c>
      <c r="IC83" s="7">
        <f t="shared" si="81"/>
        <v>0.13619278492082176</v>
      </c>
      <c r="ID83" s="32">
        <f t="shared" si="82"/>
        <v>5.1044127692906658</v>
      </c>
      <c r="IE83" s="16">
        <v>1</v>
      </c>
      <c r="IF83" s="2" t="s">
        <v>30</v>
      </c>
    </row>
    <row r="84" spans="1:240" ht="18" customHeight="1" x14ac:dyDescent="0.2">
      <c r="Q84" s="6"/>
      <c r="R84" s="2"/>
      <c r="S84" s="2"/>
      <c r="T84" s="3"/>
      <c r="U84" s="35"/>
      <c r="V84" s="2"/>
      <c r="W84" s="2"/>
      <c r="X84" s="2"/>
      <c r="Y84" s="2"/>
      <c r="Z84" s="2"/>
      <c r="AA84" s="11"/>
      <c r="AB84" s="12"/>
      <c r="AC84" s="13"/>
      <c r="AD84" s="9"/>
      <c r="AE84" s="5"/>
      <c r="AF84" s="2"/>
      <c r="AG84" s="7"/>
      <c r="AH84" s="32"/>
      <c r="AI84" s="16"/>
      <c r="AJ84" s="2"/>
      <c r="AK84" s="55"/>
      <c r="AL84" s="56"/>
      <c r="AM84" s="2"/>
      <c r="AN84" s="3"/>
      <c r="AO84" s="35"/>
      <c r="AP84" s="8"/>
      <c r="AQ84" s="8"/>
      <c r="AR84" s="2"/>
      <c r="AS84" s="2"/>
      <c r="AT84" s="2"/>
      <c r="AU84" s="11"/>
      <c r="AV84" s="59"/>
      <c r="AW84" s="13"/>
      <c r="AX84" s="9"/>
      <c r="AY84" s="5"/>
      <c r="AZ84" s="8"/>
      <c r="BA84" s="7"/>
      <c r="BB84" s="32"/>
      <c r="BC84" s="16"/>
      <c r="BD84" s="2"/>
      <c r="BE84" s="68"/>
      <c r="BF84" s="2"/>
      <c r="BG84" s="2"/>
      <c r="BH84" s="3"/>
      <c r="BI84" s="35"/>
      <c r="BJ84" s="2"/>
      <c r="BK84" s="2"/>
      <c r="BL84" s="2"/>
      <c r="BM84" s="2"/>
      <c r="BN84" s="2"/>
      <c r="BO84" s="11"/>
      <c r="BP84" s="12"/>
      <c r="BQ84" s="13"/>
      <c r="BR84" s="9"/>
      <c r="BS84" s="5"/>
      <c r="BT84" s="2"/>
      <c r="BU84" s="7"/>
      <c r="BV84" s="15"/>
      <c r="BW84" s="16"/>
      <c r="BX84" s="2"/>
      <c r="BY84" s="6"/>
      <c r="BZ84" s="2"/>
      <c r="CA84" s="2"/>
      <c r="CB84" s="3"/>
      <c r="CC84" s="35"/>
      <c r="CD84" s="2"/>
      <c r="CE84" s="2"/>
      <c r="CF84" s="2"/>
      <c r="CG84" s="2"/>
      <c r="CH84" s="2"/>
      <c r="CI84" s="11"/>
      <c r="CJ84" s="11"/>
      <c r="CK84" s="11"/>
      <c r="CL84" s="11"/>
      <c r="CM84" s="5"/>
      <c r="CN84" s="8"/>
      <c r="CO84" s="10"/>
      <c r="CP84" s="81"/>
      <c r="CQ84" s="16"/>
      <c r="CR84" s="2"/>
      <c r="CV84" s="6"/>
      <c r="CW84" s="2"/>
      <c r="CX84" s="2"/>
      <c r="CY84" s="3"/>
      <c r="CZ84" s="35"/>
      <c r="DA84" s="88"/>
      <c r="DB84" s="2"/>
      <c r="DC84" s="2"/>
      <c r="DD84" s="2"/>
      <c r="DE84" s="2"/>
      <c r="DF84" s="80"/>
      <c r="DG84" s="12"/>
      <c r="DH84" s="13"/>
      <c r="DI84" s="9"/>
      <c r="DJ84" s="8"/>
      <c r="DK84" s="5"/>
      <c r="DL84" s="2"/>
      <c r="DM84" s="7"/>
      <c r="DN84" s="89"/>
      <c r="DO84" s="82"/>
      <c r="DP84" s="8"/>
      <c r="DQ84" s="39"/>
      <c r="DR84" s="8"/>
      <c r="DS84" s="8"/>
      <c r="DT84" s="41"/>
      <c r="DU84" s="10"/>
      <c r="DV84" s="8"/>
      <c r="DW84" s="8"/>
      <c r="DX84" s="8"/>
      <c r="DY84" s="2"/>
      <c r="DZ84" s="2"/>
      <c r="EA84" s="11"/>
      <c r="EB84" s="12"/>
      <c r="EC84" s="13"/>
      <c r="ED84" s="9"/>
      <c r="EE84" s="5"/>
      <c r="EF84" s="2"/>
      <c r="EG84" s="7"/>
      <c r="EH84" s="89"/>
      <c r="EI84" s="82"/>
      <c r="EJ84" s="8"/>
      <c r="EK84" s="6"/>
      <c r="EL84" s="2"/>
      <c r="EM84" s="2"/>
      <c r="EN84" s="3"/>
      <c r="EO84" s="10"/>
      <c r="EP84" s="2"/>
      <c r="EQ84" s="2"/>
      <c r="ER84" s="2"/>
      <c r="ES84" s="2"/>
      <c r="ET84" s="2"/>
      <c r="EU84" s="11"/>
      <c r="EV84" s="12"/>
      <c r="EW84" s="13"/>
      <c r="EX84" s="9"/>
      <c r="EY84" s="5"/>
      <c r="EZ84" s="2"/>
      <c r="FA84" s="7"/>
      <c r="FB84" s="32"/>
      <c r="FC84" s="16"/>
      <c r="FD84" s="2"/>
      <c r="FE84" s="6"/>
      <c r="FF84" s="2"/>
      <c r="FG84" s="2"/>
      <c r="FH84" s="3"/>
      <c r="FI84" s="10"/>
      <c r="FJ84" s="2"/>
      <c r="FK84" s="2"/>
      <c r="FL84" s="2"/>
      <c r="FM84" s="2"/>
      <c r="FN84" s="2"/>
      <c r="FO84" s="11"/>
      <c r="FP84" s="12"/>
      <c r="FQ84" s="13"/>
      <c r="FR84" s="14"/>
      <c r="FS84" s="5"/>
      <c r="FT84" s="2"/>
      <c r="FU84" s="7"/>
      <c r="FV84" s="32"/>
      <c r="FW84" s="16"/>
      <c r="FX84" s="2"/>
      <c r="FY84" s="93"/>
      <c r="FZ84" s="94"/>
      <c r="GA84" s="94"/>
      <c r="GB84" s="95"/>
      <c r="GC84" s="96"/>
      <c r="GD84" s="94"/>
      <c r="GE84" s="94"/>
      <c r="GF84" s="94"/>
      <c r="GG84" s="94"/>
      <c r="GH84" s="94"/>
      <c r="GI84" s="97"/>
      <c r="GJ84" s="98"/>
      <c r="GK84" s="99"/>
      <c r="GL84" s="100"/>
      <c r="GM84" s="101"/>
      <c r="GN84" s="94"/>
      <c r="GO84" s="102"/>
      <c r="GP84" s="103"/>
      <c r="GQ84" s="104"/>
      <c r="GR84" s="2"/>
      <c r="GS84" s="16">
        <v>33</v>
      </c>
      <c r="GT84" s="2" t="s">
        <v>176</v>
      </c>
      <c r="GU84" s="2" t="s">
        <v>177</v>
      </c>
      <c r="GV84" s="3">
        <v>44104</v>
      </c>
      <c r="GW84" s="2">
        <v>7305.2</v>
      </c>
      <c r="GX84" s="10"/>
      <c r="GY84" s="2"/>
      <c r="GZ84" s="2">
        <v>-7305.2</v>
      </c>
      <c r="HA84" s="2"/>
      <c r="HB84" s="2"/>
      <c r="HC84" s="11">
        <v>0</v>
      </c>
      <c r="HD84" s="12">
        <f t="shared" si="69"/>
        <v>0</v>
      </c>
      <c r="HE84" s="13">
        <f t="shared" si="70"/>
        <v>0</v>
      </c>
      <c r="HF84" s="14">
        <f t="shared" si="71"/>
        <v>0</v>
      </c>
      <c r="HG84" s="5">
        <f t="shared" si="72"/>
        <v>0</v>
      </c>
      <c r="HH84" s="2">
        <f t="shared" si="73"/>
        <v>0</v>
      </c>
      <c r="HI84" s="7">
        <f t="shared" si="74"/>
        <v>0</v>
      </c>
      <c r="HJ84" s="32">
        <f t="shared" si="75"/>
        <v>0</v>
      </c>
      <c r="HK84" s="16">
        <v>2</v>
      </c>
      <c r="HL84" s="2" t="s">
        <v>30</v>
      </c>
      <c r="HM84" s="6">
        <v>33</v>
      </c>
      <c r="HN84" s="2" t="s">
        <v>176</v>
      </c>
      <c r="HO84" s="2" t="s">
        <v>177</v>
      </c>
      <c r="HP84" s="3">
        <v>44143</v>
      </c>
      <c r="HQ84" s="10"/>
      <c r="HR84" s="2">
        <v>7305.24</v>
      </c>
      <c r="HS84" s="2"/>
      <c r="HT84" s="2">
        <v>-7305.2</v>
      </c>
      <c r="HU84" s="2"/>
      <c r="HV84" s="2"/>
      <c r="HW84" s="11">
        <v>3.999999999996362E-2</v>
      </c>
      <c r="HX84" s="12">
        <f t="shared" si="76"/>
        <v>3.999999999996362E-2</v>
      </c>
      <c r="HY84" s="13">
        <f t="shared" si="77"/>
        <v>-9.0942870087051403E-3</v>
      </c>
      <c r="HZ84" s="14">
        <f t="shared" si="78"/>
        <v>3.090571299125848E-2</v>
      </c>
      <c r="IA84" s="5">
        <f t="shared" si="79"/>
        <v>9.4262424623338364E-2</v>
      </c>
      <c r="IB84" s="2">
        <f t="shared" si="80"/>
        <v>-1.6437976097225603E-2</v>
      </c>
      <c r="IC84" s="7">
        <f t="shared" si="81"/>
        <v>7.7824448526112755E-2</v>
      </c>
      <c r="ID84" s="32">
        <f t="shared" si="82"/>
        <v>7.7824448526112755E-2</v>
      </c>
      <c r="IE84" s="16">
        <v>2</v>
      </c>
      <c r="IF84" s="2" t="s">
        <v>30</v>
      </c>
    </row>
    <row r="85" spans="1:240" ht="20.25" customHeight="1" x14ac:dyDescent="0.2">
      <c r="Q85" s="6"/>
      <c r="R85" s="2"/>
      <c r="S85" s="2"/>
      <c r="T85" s="3"/>
      <c r="U85" s="35"/>
      <c r="V85" s="2"/>
      <c r="W85" s="2"/>
      <c r="X85" s="2"/>
      <c r="Y85" s="2"/>
      <c r="Z85" s="2"/>
      <c r="AA85" s="11"/>
      <c r="AB85" s="12"/>
      <c r="AC85" s="13"/>
      <c r="AD85" s="9"/>
      <c r="AE85" s="5"/>
      <c r="AF85" s="2"/>
      <c r="AG85" s="7"/>
      <c r="AH85" s="32"/>
      <c r="AI85" s="16"/>
      <c r="AJ85" s="2"/>
      <c r="AK85" s="55"/>
      <c r="AL85" s="56"/>
      <c r="AM85" s="2"/>
      <c r="AN85" s="3"/>
      <c r="AO85" s="35"/>
      <c r="AP85" s="8"/>
      <c r="AQ85" s="8"/>
      <c r="AR85" s="2"/>
      <c r="AS85" s="2"/>
      <c r="AT85" s="2"/>
      <c r="AU85" s="11"/>
      <c r="AV85" s="59"/>
      <c r="AW85" s="13"/>
      <c r="AX85" s="9"/>
      <c r="AY85" s="5"/>
      <c r="AZ85" s="8"/>
      <c r="BA85" s="7"/>
      <c r="BB85" s="32"/>
      <c r="BC85" s="16"/>
      <c r="BD85" s="2"/>
      <c r="BE85" s="68"/>
      <c r="BF85" s="2"/>
      <c r="BG85" s="2"/>
      <c r="BH85" s="3"/>
      <c r="BI85" s="35"/>
      <c r="BJ85" s="2"/>
      <c r="BK85" s="2"/>
      <c r="BL85" s="2"/>
      <c r="BM85" s="2"/>
      <c r="BN85" s="2"/>
      <c r="BO85" s="11"/>
      <c r="BP85" s="12"/>
      <c r="BQ85" s="13"/>
      <c r="BR85" s="9"/>
      <c r="BS85" s="5"/>
      <c r="BT85" s="2"/>
      <c r="BU85" s="7"/>
      <c r="BV85" s="15"/>
      <c r="BW85" s="16"/>
      <c r="BX85" s="2"/>
      <c r="BY85" s="6"/>
      <c r="BZ85" s="2"/>
      <c r="CA85" s="2"/>
      <c r="CB85" s="3"/>
      <c r="CC85" s="35"/>
      <c r="CD85" s="2"/>
      <c r="CE85" s="2"/>
      <c r="CF85" s="2"/>
      <c r="CG85" s="2"/>
      <c r="CH85" s="2"/>
      <c r="CI85" s="11"/>
      <c r="CJ85" s="11"/>
      <c r="CK85" s="11"/>
      <c r="CL85" s="11"/>
      <c r="CM85" s="5"/>
      <c r="CN85" s="8"/>
      <c r="CO85" s="10"/>
      <c r="CP85" s="81"/>
      <c r="CQ85" s="16"/>
      <c r="CR85" s="2"/>
      <c r="CV85" s="6"/>
      <c r="CW85" s="2"/>
      <c r="CX85" s="2"/>
      <c r="CY85" s="3"/>
      <c r="CZ85" s="35"/>
      <c r="DA85" s="88"/>
      <c r="DB85" s="2"/>
      <c r="DC85" s="2"/>
      <c r="DD85" s="2"/>
      <c r="DE85" s="2"/>
      <c r="DF85" s="80"/>
      <c r="DG85" s="12"/>
      <c r="DH85" s="13"/>
      <c r="DI85" s="9"/>
      <c r="DJ85" s="8"/>
      <c r="DK85" s="5"/>
      <c r="DL85" s="2"/>
      <c r="DM85" s="7"/>
      <c r="DN85" s="89"/>
      <c r="DO85" s="82"/>
      <c r="DP85" s="8"/>
      <c r="DQ85" s="39"/>
      <c r="DR85" s="8"/>
      <c r="DS85" s="8"/>
      <c r="DT85" s="41"/>
      <c r="DU85" s="10"/>
      <c r="DV85" s="8"/>
      <c r="DW85" s="8"/>
      <c r="DX85" s="8"/>
      <c r="DY85" s="2"/>
      <c r="DZ85" s="2"/>
      <c r="EA85" s="11"/>
      <c r="EB85" s="12"/>
      <c r="EC85" s="13"/>
      <c r="ED85" s="9"/>
      <c r="EE85" s="5"/>
      <c r="EF85" s="2"/>
      <c r="EG85" s="7"/>
      <c r="EH85" s="89"/>
      <c r="EI85" s="82"/>
      <c r="EJ85" s="8"/>
      <c r="EK85" s="6"/>
      <c r="EL85" s="2"/>
      <c r="EM85" s="2"/>
      <c r="EN85" s="3"/>
      <c r="EO85" s="10"/>
      <c r="EP85" s="2"/>
      <c r="EQ85" s="2"/>
      <c r="ER85" s="2"/>
      <c r="ES85" s="2"/>
      <c r="ET85" s="2"/>
      <c r="EU85" s="11"/>
      <c r="EV85" s="12"/>
      <c r="EW85" s="13"/>
      <c r="EX85" s="9"/>
      <c r="EY85" s="5"/>
      <c r="EZ85" s="2"/>
      <c r="FA85" s="7"/>
      <c r="FB85" s="32"/>
      <c r="FC85" s="16"/>
      <c r="FD85" s="2"/>
      <c r="FE85" s="6"/>
      <c r="FF85" s="2"/>
      <c r="FG85" s="2"/>
      <c r="FH85" s="3"/>
      <c r="FI85" s="10"/>
      <c r="FJ85" s="2"/>
      <c r="FK85" s="2"/>
      <c r="FL85" s="2"/>
      <c r="FM85" s="2"/>
      <c r="FN85" s="2"/>
      <c r="FO85" s="11"/>
      <c r="FP85" s="12"/>
      <c r="FQ85" s="13"/>
      <c r="FR85" s="14"/>
      <c r="FS85" s="5"/>
      <c r="FT85" s="2"/>
      <c r="FU85" s="7"/>
      <c r="FV85" s="32"/>
      <c r="FW85" s="16"/>
      <c r="FX85" s="2"/>
      <c r="FY85" s="93"/>
      <c r="FZ85" s="94"/>
      <c r="GA85" s="94"/>
      <c r="GB85" s="95"/>
      <c r="GC85" s="96"/>
      <c r="GD85" s="94"/>
      <c r="GE85" s="94"/>
      <c r="GF85" s="94"/>
      <c r="GG85" s="94"/>
      <c r="GH85" s="94"/>
      <c r="GI85" s="97"/>
      <c r="GJ85" s="98"/>
      <c r="GK85" s="99"/>
      <c r="GL85" s="100"/>
      <c r="GM85" s="101"/>
      <c r="GN85" s="94"/>
      <c r="GO85" s="102"/>
      <c r="GP85" s="103"/>
      <c r="GQ85" s="104"/>
      <c r="GR85" s="2"/>
      <c r="GS85" s="16">
        <v>34</v>
      </c>
      <c r="GT85" s="2" t="s">
        <v>178</v>
      </c>
      <c r="GU85" s="2" t="s">
        <v>179</v>
      </c>
      <c r="GV85" s="3">
        <v>44104</v>
      </c>
      <c r="GW85" s="2">
        <v>1594.32</v>
      </c>
      <c r="GX85" s="10"/>
      <c r="GY85" s="2"/>
      <c r="GZ85" s="2">
        <v>-1594.32</v>
      </c>
      <c r="HA85" s="2"/>
      <c r="HB85" s="2"/>
      <c r="HC85" s="11">
        <v>0</v>
      </c>
      <c r="HD85" s="12">
        <f t="shared" si="69"/>
        <v>0</v>
      </c>
      <c r="HE85" s="13">
        <f t="shared" si="70"/>
        <v>0</v>
      </c>
      <c r="HF85" s="14">
        <f t="shared" si="71"/>
        <v>0</v>
      </c>
      <c r="HG85" s="5">
        <f t="shared" si="72"/>
        <v>0</v>
      </c>
      <c r="HH85" s="2">
        <f t="shared" si="73"/>
        <v>0</v>
      </c>
      <c r="HI85" s="7">
        <f t="shared" si="74"/>
        <v>0</v>
      </c>
      <c r="HJ85" s="32">
        <f t="shared" si="75"/>
        <v>0</v>
      </c>
      <c r="HK85" s="16">
        <v>2</v>
      </c>
      <c r="HL85" s="2" t="s">
        <v>30</v>
      </c>
      <c r="HM85" s="6">
        <v>34</v>
      </c>
      <c r="HN85" s="2" t="s">
        <v>178</v>
      </c>
      <c r="HO85" s="2" t="s">
        <v>179</v>
      </c>
      <c r="HP85" s="3">
        <v>44143</v>
      </c>
      <c r="HQ85" s="10"/>
      <c r="HR85" s="2">
        <v>1594.32</v>
      </c>
      <c r="HS85" s="2"/>
      <c r="HT85" s="2">
        <v>-1594.32</v>
      </c>
      <c r="HU85" s="2"/>
      <c r="HV85" s="2"/>
      <c r="HW85" s="11">
        <v>0</v>
      </c>
      <c r="HX85" s="12">
        <f t="shared" si="76"/>
        <v>0</v>
      </c>
      <c r="HY85" s="13">
        <f t="shared" si="77"/>
        <v>0</v>
      </c>
      <c r="HZ85" s="14">
        <f t="shared" si="78"/>
        <v>0</v>
      </c>
      <c r="IA85" s="5">
        <f t="shared" si="79"/>
        <v>0</v>
      </c>
      <c r="IB85" s="2">
        <f t="shared" si="80"/>
        <v>0</v>
      </c>
      <c r="IC85" s="7">
        <f t="shared" si="81"/>
        <v>0</v>
      </c>
      <c r="ID85" s="32">
        <f t="shared" si="82"/>
        <v>0</v>
      </c>
      <c r="IE85" s="16">
        <v>2</v>
      </c>
      <c r="IF85" s="2" t="s">
        <v>30</v>
      </c>
    </row>
    <row r="86" spans="1:240" ht="17.25" customHeight="1" x14ac:dyDescent="0.2">
      <c r="Q86" s="6"/>
      <c r="R86" s="2"/>
      <c r="S86" s="2"/>
      <c r="T86" s="3"/>
      <c r="U86" s="35"/>
      <c r="V86" s="2"/>
      <c r="W86" s="2"/>
      <c r="X86" s="2"/>
      <c r="Y86" s="2"/>
      <c r="Z86" s="2"/>
      <c r="AA86" s="11"/>
      <c r="AB86" s="12"/>
      <c r="AC86" s="13"/>
      <c r="AD86" s="9"/>
      <c r="AE86" s="5"/>
      <c r="AF86" s="2"/>
      <c r="AG86" s="7"/>
      <c r="AH86" s="32"/>
      <c r="AI86" s="16"/>
      <c r="AJ86" s="2"/>
      <c r="AK86" s="55"/>
      <c r="AL86" s="56"/>
      <c r="AM86" s="2"/>
      <c r="AN86" s="3"/>
      <c r="AO86" s="35"/>
      <c r="AP86" s="8"/>
      <c r="AQ86" s="8"/>
      <c r="AR86" s="2"/>
      <c r="AS86" s="2"/>
      <c r="AT86" s="2"/>
      <c r="AU86" s="11"/>
      <c r="AV86" s="59"/>
      <c r="AW86" s="13"/>
      <c r="AX86" s="9"/>
      <c r="AY86" s="5"/>
      <c r="AZ86" s="8"/>
      <c r="BA86" s="7"/>
      <c r="BB86" s="32"/>
      <c r="BC86" s="16"/>
      <c r="BD86" s="2"/>
      <c r="BE86" s="68"/>
      <c r="BF86" s="2"/>
      <c r="BG86" s="2"/>
      <c r="BH86" s="3"/>
      <c r="BI86" s="35"/>
      <c r="BJ86" s="2"/>
      <c r="BK86" s="2"/>
      <c r="BL86" s="2"/>
      <c r="BM86" s="2"/>
      <c r="BN86" s="2"/>
      <c r="BO86" s="11"/>
      <c r="BP86" s="12"/>
      <c r="BQ86" s="13"/>
      <c r="BR86" s="9"/>
      <c r="BS86" s="5"/>
      <c r="BT86" s="2"/>
      <c r="BU86" s="7"/>
      <c r="BV86" s="15"/>
      <c r="BW86" s="16"/>
      <c r="BX86" s="2"/>
      <c r="BY86" s="6"/>
      <c r="BZ86" s="2"/>
      <c r="CA86" s="2"/>
      <c r="CB86" s="3"/>
      <c r="CC86" s="35"/>
      <c r="CD86" s="2"/>
      <c r="CE86" s="2"/>
      <c r="CF86" s="2"/>
      <c r="CG86" s="2"/>
      <c r="CH86" s="2"/>
      <c r="CI86" s="11"/>
      <c r="CJ86" s="11"/>
      <c r="CK86" s="11"/>
      <c r="CL86" s="11"/>
      <c r="CM86" s="5"/>
      <c r="CN86" s="8"/>
      <c r="CO86" s="10"/>
      <c r="CP86" s="81"/>
      <c r="CQ86" s="16"/>
      <c r="CR86" s="2"/>
      <c r="CV86" s="6"/>
      <c r="CW86" s="2"/>
      <c r="CX86" s="2"/>
      <c r="CY86" s="3"/>
      <c r="CZ86" s="35"/>
      <c r="DA86" s="88"/>
      <c r="DB86" s="2"/>
      <c r="DC86" s="2"/>
      <c r="DD86" s="2"/>
      <c r="DE86" s="2"/>
      <c r="DF86" s="80"/>
      <c r="DG86" s="12"/>
      <c r="DH86" s="13"/>
      <c r="DI86" s="9"/>
      <c r="DJ86" s="8"/>
      <c r="DK86" s="5"/>
      <c r="DL86" s="2"/>
      <c r="DM86" s="7"/>
      <c r="DN86" s="89"/>
      <c r="DO86" s="82"/>
      <c r="DP86" s="8"/>
      <c r="DQ86" s="39"/>
      <c r="DR86" s="8"/>
      <c r="DS86" s="8"/>
      <c r="DT86" s="41"/>
      <c r="DU86" s="10"/>
      <c r="DV86" s="8"/>
      <c r="DW86" s="8"/>
      <c r="DX86" s="8"/>
      <c r="DY86" s="2"/>
      <c r="DZ86" s="2"/>
      <c r="EA86" s="11"/>
      <c r="EB86" s="12"/>
      <c r="EC86" s="13"/>
      <c r="ED86" s="9"/>
      <c r="EE86" s="5"/>
      <c r="EF86" s="2"/>
      <c r="EG86" s="7"/>
      <c r="EH86" s="89"/>
      <c r="EI86" s="82"/>
      <c r="EJ86" s="8"/>
      <c r="EK86" s="6"/>
      <c r="EL86" s="2"/>
      <c r="EM86" s="2"/>
      <c r="EN86" s="3"/>
      <c r="EO86" s="10"/>
      <c r="EP86" s="2"/>
      <c r="EQ86" s="2"/>
      <c r="ER86" s="2"/>
      <c r="ES86" s="2"/>
      <c r="ET86" s="2"/>
      <c r="EU86" s="11"/>
      <c r="EV86" s="12"/>
      <c r="EW86" s="13"/>
      <c r="EX86" s="9"/>
      <c r="EY86" s="5"/>
      <c r="EZ86" s="2"/>
      <c r="FA86" s="7"/>
      <c r="FB86" s="32"/>
      <c r="FC86" s="16"/>
      <c r="FD86" s="2"/>
      <c r="FE86" s="6"/>
      <c r="FF86" s="2"/>
      <c r="FG86" s="2"/>
      <c r="FH86" s="3"/>
      <c r="FI86" s="10"/>
      <c r="FJ86" s="2"/>
      <c r="FK86" s="2"/>
      <c r="FL86" s="2"/>
      <c r="FM86" s="2"/>
      <c r="FN86" s="2"/>
      <c r="FO86" s="11"/>
      <c r="FP86" s="12"/>
      <c r="FQ86" s="13"/>
      <c r="FR86" s="14"/>
      <c r="FS86" s="5"/>
      <c r="FT86" s="2"/>
      <c r="FU86" s="7"/>
      <c r="FV86" s="32"/>
      <c r="FW86" s="16"/>
      <c r="FX86" s="2"/>
      <c r="FY86" s="93"/>
      <c r="FZ86" s="94"/>
      <c r="GA86" s="94"/>
      <c r="GB86" s="95"/>
      <c r="GC86" s="96"/>
      <c r="GD86" s="94"/>
      <c r="GE86" s="94"/>
      <c r="GF86" s="94"/>
      <c r="GG86" s="94"/>
      <c r="GH86" s="94"/>
      <c r="GI86" s="97"/>
      <c r="GJ86" s="98"/>
      <c r="GK86" s="99"/>
      <c r="GL86" s="100"/>
      <c r="GM86" s="101"/>
      <c r="GN86" s="94"/>
      <c r="GO86" s="102"/>
      <c r="GP86" s="103"/>
      <c r="GQ86" s="104"/>
      <c r="GR86" s="2"/>
      <c r="GS86" s="16">
        <v>35</v>
      </c>
      <c r="GT86" s="2" t="s">
        <v>180</v>
      </c>
      <c r="GU86" s="2" t="s">
        <v>181</v>
      </c>
      <c r="GV86" s="3">
        <v>44104</v>
      </c>
      <c r="GW86" s="2">
        <v>578.56000000000006</v>
      </c>
      <c r="GX86" s="10"/>
      <c r="GY86" s="2"/>
      <c r="GZ86" s="2">
        <v>-578.55999999999995</v>
      </c>
      <c r="HA86" s="2"/>
      <c r="HB86" s="2"/>
      <c r="HC86" s="11">
        <v>1.1368683772161603E-13</v>
      </c>
      <c r="HD86" s="12">
        <f t="shared" si="69"/>
        <v>1.1368683772161603E-13</v>
      </c>
      <c r="HE86" s="13">
        <f t="shared" si="70"/>
        <v>4.2324306709015974E-14</v>
      </c>
      <c r="HF86" s="14">
        <f t="shared" si="71"/>
        <v>1.56011144430632E-13</v>
      </c>
      <c r="HG86" s="5">
        <f t="shared" si="72"/>
        <v>4.7583399051342754E-13</v>
      </c>
      <c r="HH86" s="2">
        <f t="shared" si="73"/>
        <v>-1.0141807798716291E-13</v>
      </c>
      <c r="HI86" s="7">
        <f t="shared" si="74"/>
        <v>3.744159125262646E-13</v>
      </c>
      <c r="HJ86" s="32">
        <f t="shared" si="75"/>
        <v>3.744159125262646E-13</v>
      </c>
      <c r="HK86" s="16">
        <v>2</v>
      </c>
      <c r="HL86" s="2" t="s">
        <v>30</v>
      </c>
      <c r="HM86" s="6">
        <v>35</v>
      </c>
      <c r="HN86" s="2" t="s">
        <v>180</v>
      </c>
      <c r="HO86" s="2" t="s">
        <v>181</v>
      </c>
      <c r="HP86" s="3">
        <v>44143</v>
      </c>
      <c r="HQ86" s="10"/>
      <c r="HR86" s="2">
        <v>578.56000000000006</v>
      </c>
      <c r="HS86" s="2"/>
      <c r="HT86" s="2">
        <v>-578.55999999999995</v>
      </c>
      <c r="HU86" s="2"/>
      <c r="HV86" s="2"/>
      <c r="HW86" s="11">
        <v>1.1368683772161603E-13</v>
      </c>
      <c r="HX86" s="12">
        <f t="shared" si="76"/>
        <v>0</v>
      </c>
      <c r="HY86" s="13">
        <f t="shared" si="77"/>
        <v>0</v>
      </c>
      <c r="HZ86" s="14">
        <f t="shared" si="78"/>
        <v>0</v>
      </c>
      <c r="IA86" s="5">
        <f t="shared" si="79"/>
        <v>0</v>
      </c>
      <c r="IB86" s="2">
        <f t="shared" si="80"/>
        <v>0</v>
      </c>
      <c r="IC86" s="7">
        <f t="shared" si="81"/>
        <v>0</v>
      </c>
      <c r="ID86" s="32">
        <f t="shared" si="82"/>
        <v>3.744159125262646E-13</v>
      </c>
      <c r="IE86" s="16">
        <v>2</v>
      </c>
      <c r="IF86" s="2" t="s">
        <v>30</v>
      </c>
    </row>
    <row r="87" spans="1:240" ht="18" customHeight="1" x14ac:dyDescent="0.2">
      <c r="Q87" s="6"/>
      <c r="R87" s="2"/>
      <c r="S87" s="2"/>
      <c r="T87" s="3"/>
      <c r="U87" s="35"/>
      <c r="V87" s="2"/>
      <c r="W87" s="2"/>
      <c r="X87" s="2"/>
      <c r="Y87" s="2"/>
      <c r="Z87" s="2"/>
      <c r="AA87" s="11"/>
      <c r="AB87" s="12"/>
      <c r="AC87" s="13"/>
      <c r="AD87" s="9"/>
      <c r="AE87" s="5"/>
      <c r="AF87" s="2"/>
      <c r="AG87" s="7"/>
      <c r="AH87" s="32"/>
      <c r="AI87" s="16"/>
      <c r="AJ87" s="2"/>
      <c r="AK87" s="55"/>
      <c r="AL87" s="56"/>
      <c r="AM87" s="2"/>
      <c r="AN87" s="3"/>
      <c r="AO87" s="35"/>
      <c r="AP87" s="8"/>
      <c r="AQ87" s="8"/>
      <c r="AR87" s="2"/>
      <c r="AS87" s="2"/>
      <c r="AT87" s="2"/>
      <c r="AU87" s="11"/>
      <c r="AV87" s="59"/>
      <c r="AW87" s="13"/>
      <c r="AX87" s="9"/>
      <c r="AY87" s="5"/>
      <c r="AZ87" s="8"/>
      <c r="BA87" s="7"/>
      <c r="BB87" s="32"/>
      <c r="BC87" s="16"/>
      <c r="BD87" s="2"/>
      <c r="BE87" s="68"/>
      <c r="BF87" s="2"/>
      <c r="BG87" s="2"/>
      <c r="BH87" s="3"/>
      <c r="BI87" s="35"/>
      <c r="BJ87" s="2"/>
      <c r="BK87" s="2"/>
      <c r="BL87" s="2"/>
      <c r="BM87" s="2"/>
      <c r="BN87" s="2"/>
      <c r="BO87" s="11"/>
      <c r="BP87" s="12"/>
      <c r="BQ87" s="13"/>
      <c r="BR87" s="9"/>
      <c r="BS87" s="5"/>
      <c r="BT87" s="2"/>
      <c r="BU87" s="7"/>
      <c r="BV87" s="15"/>
      <c r="BW87" s="16"/>
      <c r="BX87" s="2"/>
      <c r="BY87" s="6"/>
      <c r="BZ87" s="2"/>
      <c r="CA87" s="2"/>
      <c r="CB87" s="3"/>
      <c r="CC87" s="35"/>
      <c r="CD87" s="2"/>
      <c r="CE87" s="2"/>
      <c r="CF87" s="2"/>
      <c r="CG87" s="2"/>
      <c r="CH87" s="2"/>
      <c r="CI87" s="11"/>
      <c r="CJ87" s="11"/>
      <c r="CK87" s="11"/>
      <c r="CL87" s="11"/>
      <c r="CM87" s="5"/>
      <c r="CN87" s="8"/>
      <c r="CO87" s="10"/>
      <c r="CP87" s="81"/>
      <c r="CQ87" s="16"/>
      <c r="CR87" s="2"/>
      <c r="CV87" s="6"/>
      <c r="CW87" s="2"/>
      <c r="CX87" s="2"/>
      <c r="CY87" s="3"/>
      <c r="CZ87" s="35"/>
      <c r="DA87" s="88"/>
      <c r="DB87" s="2"/>
      <c r="DC87" s="2"/>
      <c r="DD87" s="2"/>
      <c r="DE87" s="2"/>
      <c r="DF87" s="80"/>
      <c r="DG87" s="12"/>
      <c r="DH87" s="13"/>
      <c r="DI87" s="9"/>
      <c r="DJ87" s="8"/>
      <c r="DK87" s="5"/>
      <c r="DL87" s="2"/>
      <c r="DM87" s="7"/>
      <c r="DN87" s="89"/>
      <c r="DO87" s="82"/>
      <c r="DP87" s="8"/>
      <c r="DQ87" s="39"/>
      <c r="DR87" s="8"/>
      <c r="DS87" s="8"/>
      <c r="DT87" s="41"/>
      <c r="DU87" s="10"/>
      <c r="DV87" s="8"/>
      <c r="DW87" s="8"/>
      <c r="DX87" s="8"/>
      <c r="DY87" s="2"/>
      <c r="DZ87" s="2"/>
      <c r="EA87" s="11"/>
      <c r="EB87" s="12"/>
      <c r="EC87" s="13"/>
      <c r="ED87" s="9"/>
      <c r="EE87" s="5"/>
      <c r="EF87" s="2"/>
      <c r="EG87" s="7"/>
      <c r="EH87" s="89"/>
      <c r="EI87" s="82"/>
      <c r="EJ87" s="8"/>
      <c r="EK87" s="6"/>
      <c r="EL87" s="2"/>
      <c r="EM87" s="2"/>
      <c r="EN87" s="3"/>
      <c r="EO87" s="10"/>
      <c r="EP87" s="2"/>
      <c r="EQ87" s="2"/>
      <c r="ER87" s="2"/>
      <c r="ES87" s="2"/>
      <c r="ET87" s="2"/>
      <c r="EU87" s="11"/>
      <c r="EV87" s="12"/>
      <c r="EW87" s="13"/>
      <c r="EX87" s="9"/>
      <c r="EY87" s="5"/>
      <c r="EZ87" s="2"/>
      <c r="FA87" s="7"/>
      <c r="FB87" s="32"/>
      <c r="FC87" s="16"/>
      <c r="FD87" s="2"/>
      <c r="FE87" s="6"/>
      <c r="FF87" s="2"/>
      <c r="FG87" s="2"/>
      <c r="FH87" s="3"/>
      <c r="FI87" s="10"/>
      <c r="FJ87" s="2"/>
      <c r="FK87" s="2"/>
      <c r="FL87" s="2"/>
      <c r="FM87" s="2"/>
      <c r="FN87" s="2"/>
      <c r="FO87" s="11"/>
      <c r="FP87" s="12"/>
      <c r="FQ87" s="13"/>
      <c r="FR87" s="14"/>
      <c r="FS87" s="5"/>
      <c r="FT87" s="2"/>
      <c r="FU87" s="7"/>
      <c r="FV87" s="32"/>
      <c r="FW87" s="16"/>
      <c r="FX87" s="2"/>
      <c r="FY87" s="93"/>
      <c r="FZ87" s="94"/>
      <c r="GA87" s="94"/>
      <c r="GB87" s="95"/>
      <c r="GC87" s="96"/>
      <c r="GD87" s="94"/>
      <c r="GE87" s="94"/>
      <c r="GF87" s="94"/>
      <c r="GG87" s="94"/>
      <c r="GH87" s="94"/>
      <c r="GI87" s="97"/>
      <c r="GJ87" s="98"/>
      <c r="GK87" s="99"/>
      <c r="GL87" s="100"/>
      <c r="GM87" s="101"/>
      <c r="GN87" s="94"/>
      <c r="GO87" s="102"/>
      <c r="GP87" s="103"/>
      <c r="GQ87" s="104"/>
      <c r="GR87" s="2"/>
      <c r="GS87" s="16">
        <v>36</v>
      </c>
      <c r="GT87" s="2" t="s">
        <v>182</v>
      </c>
      <c r="GU87" s="2" t="s">
        <v>183</v>
      </c>
      <c r="GV87" s="3">
        <v>44104</v>
      </c>
      <c r="GW87" s="2">
        <v>51.86</v>
      </c>
      <c r="GX87" s="10"/>
      <c r="GY87" s="2"/>
      <c r="GZ87" s="2">
        <v>-51.86</v>
      </c>
      <c r="HA87" s="2"/>
      <c r="HB87" s="2"/>
      <c r="HC87" s="11">
        <v>0</v>
      </c>
      <c r="HD87" s="12">
        <f t="shared" si="69"/>
        <v>0</v>
      </c>
      <c r="HE87" s="13">
        <f t="shared" si="70"/>
        <v>0</v>
      </c>
      <c r="HF87" s="14">
        <f t="shared" si="71"/>
        <v>0</v>
      </c>
      <c r="HG87" s="5">
        <f t="shared" si="72"/>
        <v>0</v>
      </c>
      <c r="HH87" s="2">
        <f t="shared" si="73"/>
        <v>0</v>
      </c>
      <c r="HI87" s="7">
        <f t="shared" si="74"/>
        <v>0</v>
      </c>
      <c r="HJ87" s="32">
        <f t="shared" si="75"/>
        <v>0</v>
      </c>
      <c r="HK87" s="16">
        <v>2</v>
      </c>
      <c r="HL87" s="2" t="s">
        <v>30</v>
      </c>
      <c r="HM87" s="6">
        <v>36</v>
      </c>
      <c r="HN87" s="2" t="s">
        <v>182</v>
      </c>
      <c r="HO87" s="2" t="s">
        <v>183</v>
      </c>
      <c r="HP87" s="3">
        <v>44143</v>
      </c>
      <c r="HQ87" s="10"/>
      <c r="HR87" s="2">
        <v>51.870000000000005</v>
      </c>
      <c r="HS87" s="2"/>
      <c r="HT87" s="2">
        <v>-51.86</v>
      </c>
      <c r="HU87" s="2"/>
      <c r="HV87" s="2"/>
      <c r="HW87" s="11">
        <v>1.0000000000005116E-2</v>
      </c>
      <c r="HX87" s="12">
        <f t="shared" si="76"/>
        <v>1.0000000000005116E-2</v>
      </c>
      <c r="HY87" s="13">
        <f t="shared" si="77"/>
        <v>-2.273571752179516E-3</v>
      </c>
      <c r="HZ87" s="14">
        <f t="shared" si="78"/>
        <v>7.7264282478255999E-3</v>
      </c>
      <c r="IA87" s="5">
        <f t="shared" si="79"/>
        <v>2.3565606155868078E-2</v>
      </c>
      <c r="IB87" s="2">
        <f t="shared" si="80"/>
        <v>-4.1094940243122406E-3</v>
      </c>
      <c r="IC87" s="7">
        <f t="shared" si="81"/>
        <v>1.9456112131555837E-2</v>
      </c>
      <c r="ID87" s="32">
        <f t="shared" si="82"/>
        <v>1.9456112131555837E-2</v>
      </c>
      <c r="IE87" s="16">
        <v>2</v>
      </c>
      <c r="IF87" s="2" t="s">
        <v>30</v>
      </c>
    </row>
    <row r="88" spans="1:240" ht="18" customHeight="1" x14ac:dyDescent="0.2">
      <c r="Q88" s="6"/>
      <c r="R88" s="2"/>
      <c r="S88" s="2"/>
      <c r="T88" s="3"/>
      <c r="U88" s="35"/>
      <c r="V88" s="2"/>
      <c r="W88" s="2"/>
      <c r="X88" s="2"/>
      <c r="Y88" s="2"/>
      <c r="Z88" s="2"/>
      <c r="AA88" s="11"/>
      <c r="AB88" s="12"/>
      <c r="AC88" s="13"/>
      <c r="AD88" s="9"/>
      <c r="AE88" s="5"/>
      <c r="AF88" s="2"/>
      <c r="AG88" s="7"/>
      <c r="AH88" s="32"/>
      <c r="AI88" s="16"/>
      <c r="AJ88" s="2"/>
      <c r="AK88" s="55"/>
      <c r="AL88" s="56"/>
      <c r="AM88" s="2"/>
      <c r="AN88" s="3"/>
      <c r="AO88" s="35"/>
      <c r="AP88" s="8"/>
      <c r="AQ88" s="8"/>
      <c r="AR88" s="2"/>
      <c r="AS88" s="2"/>
      <c r="AT88" s="2"/>
      <c r="AU88" s="11"/>
      <c r="AV88" s="59"/>
      <c r="AW88" s="13"/>
      <c r="AX88" s="9"/>
      <c r="AY88" s="5"/>
      <c r="AZ88" s="8"/>
      <c r="BA88" s="7"/>
      <c r="BB88" s="32"/>
      <c r="BC88" s="16"/>
      <c r="BD88" s="2"/>
      <c r="BE88" s="68"/>
      <c r="BF88" s="2"/>
      <c r="BG88" s="2"/>
      <c r="BH88" s="3"/>
      <c r="BI88" s="35"/>
      <c r="BJ88" s="2"/>
      <c r="BK88" s="2"/>
      <c r="BL88" s="2"/>
      <c r="BM88" s="2"/>
      <c r="BN88" s="2"/>
      <c r="BO88" s="11"/>
      <c r="BP88" s="12"/>
      <c r="BQ88" s="13"/>
      <c r="BR88" s="9"/>
      <c r="BS88" s="5"/>
      <c r="BT88" s="2"/>
      <c r="BU88" s="7"/>
      <c r="BV88" s="15"/>
      <c r="BW88" s="16"/>
      <c r="BX88" s="2"/>
      <c r="BY88" s="6"/>
      <c r="BZ88" s="2"/>
      <c r="CA88" s="2"/>
      <c r="CB88" s="3"/>
      <c r="CC88" s="35"/>
      <c r="CD88" s="2"/>
      <c r="CE88" s="2"/>
      <c r="CF88" s="2"/>
      <c r="CG88" s="2"/>
      <c r="CH88" s="2"/>
      <c r="CI88" s="11"/>
      <c r="CJ88" s="11"/>
      <c r="CK88" s="11"/>
      <c r="CL88" s="11"/>
      <c r="CM88" s="5"/>
      <c r="CN88" s="8"/>
      <c r="CO88" s="10"/>
      <c r="CP88" s="81"/>
      <c r="CQ88" s="16"/>
      <c r="CR88" s="2"/>
      <c r="CV88" s="6"/>
      <c r="CW88" s="2"/>
      <c r="CX88" s="2"/>
      <c r="CY88" s="3"/>
      <c r="CZ88" s="35"/>
      <c r="DA88" s="88"/>
      <c r="DB88" s="2"/>
      <c r="DC88" s="2"/>
      <c r="DD88" s="2"/>
      <c r="DE88" s="2"/>
      <c r="DF88" s="80"/>
      <c r="DG88" s="12"/>
      <c r="DH88" s="13"/>
      <c r="DI88" s="9"/>
      <c r="DJ88" s="8"/>
      <c r="DK88" s="5"/>
      <c r="DL88" s="2"/>
      <c r="DM88" s="7"/>
      <c r="DN88" s="89"/>
      <c r="DO88" s="82"/>
      <c r="DP88" s="8"/>
      <c r="DQ88" s="39"/>
      <c r="DR88" s="8"/>
      <c r="DS88" s="8"/>
      <c r="DT88" s="41"/>
      <c r="DU88" s="10"/>
      <c r="DV88" s="8"/>
      <c r="DW88" s="8"/>
      <c r="DX88" s="8"/>
      <c r="DY88" s="2"/>
      <c r="DZ88" s="2"/>
      <c r="EA88" s="11"/>
      <c r="EB88" s="12"/>
      <c r="EC88" s="13"/>
      <c r="ED88" s="9"/>
      <c r="EE88" s="5"/>
      <c r="EF88" s="2"/>
      <c r="EG88" s="7"/>
      <c r="EH88" s="89"/>
      <c r="EI88" s="82"/>
      <c r="EJ88" s="8"/>
      <c r="EK88" s="6"/>
      <c r="EL88" s="2"/>
      <c r="EM88" s="2"/>
      <c r="EN88" s="3"/>
      <c r="EO88" s="10"/>
      <c r="EP88" s="2"/>
      <c r="EQ88" s="2"/>
      <c r="ER88" s="2"/>
      <c r="ES88" s="2"/>
      <c r="ET88" s="2"/>
      <c r="EU88" s="11"/>
      <c r="EV88" s="12"/>
      <c r="EW88" s="13"/>
      <c r="EX88" s="9"/>
      <c r="EY88" s="5"/>
      <c r="EZ88" s="2"/>
      <c r="FA88" s="7"/>
      <c r="FB88" s="32"/>
      <c r="FC88" s="16"/>
      <c r="FD88" s="2"/>
      <c r="FE88" s="6"/>
      <c r="FF88" s="2"/>
      <c r="FG88" s="2"/>
      <c r="FH88" s="3"/>
      <c r="FI88" s="10"/>
      <c r="FJ88" s="2"/>
      <c r="FK88" s="2"/>
      <c r="FL88" s="2"/>
      <c r="FM88" s="2"/>
      <c r="FN88" s="2"/>
      <c r="FO88" s="11"/>
      <c r="FP88" s="12"/>
      <c r="FQ88" s="13"/>
      <c r="FR88" s="14"/>
      <c r="FS88" s="5"/>
      <c r="FT88" s="2"/>
      <c r="FU88" s="7"/>
      <c r="FV88" s="32"/>
      <c r="FW88" s="16"/>
      <c r="FX88" s="2"/>
      <c r="FY88" s="93"/>
      <c r="FZ88" s="94"/>
      <c r="GA88" s="94"/>
      <c r="GB88" s="95"/>
      <c r="GC88" s="96"/>
      <c r="GD88" s="94"/>
      <c r="GE88" s="94"/>
      <c r="GF88" s="94"/>
      <c r="GG88" s="94"/>
      <c r="GH88" s="94"/>
      <c r="GI88" s="97"/>
      <c r="GJ88" s="98"/>
      <c r="GK88" s="99"/>
      <c r="GL88" s="100"/>
      <c r="GM88" s="101"/>
      <c r="GN88" s="94"/>
      <c r="GO88" s="102"/>
      <c r="GP88" s="103"/>
      <c r="GQ88" s="104"/>
      <c r="GR88" s="2"/>
      <c r="GS88" s="16">
        <v>37</v>
      </c>
      <c r="GT88" s="2" t="s">
        <v>184</v>
      </c>
      <c r="GU88" s="2" t="s">
        <v>185</v>
      </c>
      <c r="GV88" s="3">
        <v>44104</v>
      </c>
      <c r="GW88" s="2">
        <v>1126.67</v>
      </c>
      <c r="GX88" s="10"/>
      <c r="GY88" s="2"/>
      <c r="GZ88" s="2">
        <v>-1126.67</v>
      </c>
      <c r="HA88" s="2"/>
      <c r="HB88" s="2"/>
      <c r="HC88" s="11">
        <v>0</v>
      </c>
      <c r="HD88" s="12">
        <f t="shared" si="69"/>
        <v>0</v>
      </c>
      <c r="HE88" s="13">
        <f t="shared" si="70"/>
        <v>0</v>
      </c>
      <c r="HF88" s="14">
        <f t="shared" si="71"/>
        <v>0</v>
      </c>
      <c r="HG88" s="5">
        <f t="shared" si="72"/>
        <v>0</v>
      </c>
      <c r="HH88" s="2">
        <f t="shared" si="73"/>
        <v>0</v>
      </c>
      <c r="HI88" s="7">
        <f t="shared" si="74"/>
        <v>0</v>
      </c>
      <c r="HJ88" s="32">
        <f t="shared" si="75"/>
        <v>0</v>
      </c>
      <c r="HK88" s="16">
        <v>2</v>
      </c>
      <c r="HL88" s="2" t="s">
        <v>30</v>
      </c>
      <c r="HM88" s="6">
        <v>37</v>
      </c>
      <c r="HN88" s="2" t="s">
        <v>184</v>
      </c>
      <c r="HO88" s="2" t="s">
        <v>185</v>
      </c>
      <c r="HP88" s="3">
        <v>44143</v>
      </c>
      <c r="HQ88" s="10"/>
      <c r="HR88" s="2">
        <v>1126.68</v>
      </c>
      <c r="HS88" s="2"/>
      <c r="HT88" s="2">
        <v>-1126.67</v>
      </c>
      <c r="HU88" s="2"/>
      <c r="HV88" s="2"/>
      <c r="HW88" s="11">
        <v>9.9999999999909051E-3</v>
      </c>
      <c r="HX88" s="12">
        <f t="shared" si="76"/>
        <v>9.9999999999909051E-3</v>
      </c>
      <c r="HY88" s="13">
        <f t="shared" si="77"/>
        <v>-2.2735717521762851E-3</v>
      </c>
      <c r="HZ88" s="14">
        <f t="shared" si="78"/>
        <v>7.72642824781462E-3</v>
      </c>
      <c r="IA88" s="5">
        <f t="shared" si="79"/>
        <v>2.3565606155834591E-2</v>
      </c>
      <c r="IB88" s="2">
        <f t="shared" si="80"/>
        <v>-4.1094940243064006E-3</v>
      </c>
      <c r="IC88" s="7">
        <f t="shared" si="81"/>
        <v>1.9456112131528189E-2</v>
      </c>
      <c r="ID88" s="32">
        <f t="shared" si="82"/>
        <v>1.9456112131528189E-2</v>
      </c>
      <c r="IE88" s="16">
        <v>2</v>
      </c>
      <c r="IF88" s="2" t="s">
        <v>30</v>
      </c>
    </row>
    <row r="89" spans="1:240" ht="19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1"/>
      <c r="R89" s="31" t="s">
        <v>21</v>
      </c>
      <c r="S89" s="31"/>
      <c r="T89" s="31"/>
      <c r="U89" s="31">
        <v>33160.79</v>
      </c>
      <c r="V89" s="31">
        <v>364061.27000000014</v>
      </c>
      <c r="W89" s="31">
        <v>139.6</v>
      </c>
      <c r="X89" s="31">
        <v>-912.6899999999996</v>
      </c>
      <c r="Y89" s="31">
        <v>9510.6</v>
      </c>
      <c r="Z89" s="31">
        <v>31694.129999999997</v>
      </c>
      <c r="AA89" s="31">
        <v>372798.78000000009</v>
      </c>
      <c r="AB89" s="31">
        <v>10887.029999999982</v>
      </c>
      <c r="AC89" s="31">
        <v>1306.4435999999989</v>
      </c>
      <c r="AD89" s="31">
        <v>12193.473599999983</v>
      </c>
      <c r="AE89" s="31">
        <v>35361.073439999949</v>
      </c>
      <c r="AF89" s="31">
        <v>-3597.0010619782506</v>
      </c>
      <c r="AG89" s="31">
        <v>31764.072378021694</v>
      </c>
      <c r="AH89" s="31">
        <v>5130.4325274962903</v>
      </c>
      <c r="AI89" s="31"/>
      <c r="AJ89" s="31"/>
      <c r="AK89" s="58"/>
      <c r="AL89" s="31" t="s">
        <v>21</v>
      </c>
      <c r="AM89" s="31"/>
      <c r="AN89" s="31"/>
      <c r="AO89" s="31">
        <f>SUM(AO51:AO80)</f>
        <v>23770.25</v>
      </c>
      <c r="AP89" s="31">
        <f t="shared" ref="AP89:BB89" si="83">SUM(AP51:AP80)</f>
        <v>374439.17</v>
      </c>
      <c r="AQ89" s="31">
        <f t="shared" si="83"/>
        <v>139.6</v>
      </c>
      <c r="AR89" s="31">
        <f t="shared" si="83"/>
        <v>-912.6899999999996</v>
      </c>
      <c r="AS89" s="31">
        <f t="shared" si="83"/>
        <v>9510.6</v>
      </c>
      <c r="AT89" s="31">
        <f t="shared" si="83"/>
        <v>31694.129999999997</v>
      </c>
      <c r="AU89" s="31">
        <f t="shared" si="83"/>
        <v>383176.68</v>
      </c>
      <c r="AV89" s="31">
        <f t="shared" si="83"/>
        <v>10377.900000000007</v>
      </c>
      <c r="AW89" s="31">
        <f t="shared" si="83"/>
        <v>1245.3480000000013</v>
      </c>
      <c r="AX89" s="31">
        <f t="shared" si="83"/>
        <v>11623.248000000007</v>
      </c>
      <c r="AY89" s="31">
        <f t="shared" si="83"/>
        <v>33707.419200000018</v>
      </c>
      <c r="AZ89" s="31">
        <f t="shared" si="83"/>
        <v>-3597.0000000000136</v>
      </c>
      <c r="BA89" s="31">
        <f t="shared" si="83"/>
        <v>30110.419200000008</v>
      </c>
      <c r="BB89" s="31">
        <f t="shared" si="83"/>
        <v>11470.601727496298</v>
      </c>
      <c r="BC89" s="31"/>
      <c r="BD89" s="31"/>
      <c r="BE89" s="31"/>
      <c r="BF89" s="31" t="s">
        <v>21</v>
      </c>
      <c r="BG89" s="31"/>
      <c r="BH89" s="31"/>
      <c r="BI89" s="31">
        <f>SUM(BI51:BI80)</f>
        <v>29462.16</v>
      </c>
      <c r="BJ89" s="31">
        <f t="shared" ref="BJ89:BV89" si="84">SUM(BJ51:BJ80)</f>
        <v>384505.70999999996</v>
      </c>
      <c r="BK89" s="31">
        <f t="shared" si="84"/>
        <v>139.6</v>
      </c>
      <c r="BL89" s="31">
        <f t="shared" si="84"/>
        <v>-912.6899999999996</v>
      </c>
      <c r="BM89" s="31">
        <f t="shared" si="84"/>
        <v>9510.6</v>
      </c>
      <c r="BN89" s="31">
        <f t="shared" si="84"/>
        <v>31694.129999999997</v>
      </c>
      <c r="BO89" s="31">
        <f t="shared" si="84"/>
        <v>393243.22000000003</v>
      </c>
      <c r="BP89" s="31">
        <f t="shared" si="84"/>
        <v>10066.540000000008</v>
      </c>
      <c r="BQ89" s="31">
        <f t="shared" si="84"/>
        <v>2533.4600000000282</v>
      </c>
      <c r="BR89" s="31">
        <f t="shared" si="84"/>
        <v>12600.000000000036</v>
      </c>
      <c r="BS89" s="31">
        <f t="shared" si="84"/>
        <v>36540.000000000102</v>
      </c>
      <c r="BT89" s="31">
        <f t="shared" si="84"/>
        <v>-3597.0000000000095</v>
      </c>
      <c r="BU89" s="31">
        <f t="shared" si="84"/>
        <v>32943.000000000095</v>
      </c>
      <c r="BV89" s="31">
        <f t="shared" si="84"/>
        <v>14951.441727496394</v>
      </c>
      <c r="BW89" s="31"/>
      <c r="BX89" s="31"/>
      <c r="BY89" s="31"/>
      <c r="BZ89" s="31" t="s">
        <v>21</v>
      </c>
      <c r="CA89" s="31"/>
      <c r="CB89" s="31"/>
      <c r="CC89" s="31">
        <f>SUM(CC51:CC80)</f>
        <v>6990.3099999999995</v>
      </c>
      <c r="CD89" s="31">
        <f t="shared" ref="CD89:CP89" si="85">SUM(CD51:CD80)</f>
        <v>384505.70999999996</v>
      </c>
      <c r="CE89" s="31">
        <f t="shared" si="85"/>
        <v>139.6</v>
      </c>
      <c r="CF89" s="31">
        <f t="shared" si="85"/>
        <v>-912.6899999999996</v>
      </c>
      <c r="CG89" s="31">
        <f t="shared" si="85"/>
        <v>9510.6</v>
      </c>
      <c r="CH89" s="31">
        <f t="shared" si="85"/>
        <v>31694.129999999997</v>
      </c>
      <c r="CI89" s="80">
        <f t="shared" si="85"/>
        <v>393243.22000000003</v>
      </c>
      <c r="CJ89" s="80">
        <f t="shared" si="85"/>
        <v>10066.540000000008</v>
      </c>
      <c r="CK89" s="80">
        <f t="shared" si="85"/>
        <v>2533.4600000000282</v>
      </c>
      <c r="CL89" s="80">
        <f t="shared" si="85"/>
        <v>12600.000000000036</v>
      </c>
      <c r="CM89" s="31">
        <f t="shared" si="85"/>
        <v>27260.000000000084</v>
      </c>
      <c r="CN89" s="31">
        <f t="shared" si="85"/>
        <v>-3597.0000000000105</v>
      </c>
      <c r="CO89" s="31">
        <f t="shared" si="85"/>
        <v>23663.000000000069</v>
      </c>
      <c r="CP89" s="31">
        <f t="shared" si="85"/>
        <v>31624.131727496468</v>
      </c>
      <c r="CQ89" s="31"/>
      <c r="CR89" s="31"/>
      <c r="CS89" s="27"/>
      <c r="CT89" s="27"/>
      <c r="CU89" s="27"/>
      <c r="CV89" s="31"/>
      <c r="CW89" s="31" t="s">
        <v>21</v>
      </c>
      <c r="CX89" s="31"/>
      <c r="CY89" s="31"/>
      <c r="CZ89" s="31">
        <f>SUM(CZ51:CZ80)</f>
        <v>45162.39</v>
      </c>
      <c r="DA89" s="31">
        <f>SUM(DA51:DA80)</f>
        <v>402169.23</v>
      </c>
      <c r="DB89" s="31">
        <f t="shared" ref="DB89:DL89" si="86">SUM(DB51:DB80)</f>
        <v>139.6</v>
      </c>
      <c r="DC89" s="31">
        <f t="shared" si="86"/>
        <v>-912.6899999999996</v>
      </c>
      <c r="DD89" s="31">
        <f t="shared" si="86"/>
        <v>9510.6</v>
      </c>
      <c r="DE89" s="31">
        <f t="shared" si="86"/>
        <v>31694.129999999997</v>
      </c>
      <c r="DF89" s="31">
        <f t="shared" si="86"/>
        <v>410906.74</v>
      </c>
      <c r="DG89" s="31">
        <f t="shared" si="86"/>
        <v>17663.52</v>
      </c>
      <c r="DH89" s="31">
        <f t="shared" si="86"/>
        <v>1736.4799999999791</v>
      </c>
      <c r="DI89" s="31">
        <f t="shared" si="86"/>
        <v>19399.999999999978</v>
      </c>
      <c r="DJ89" s="31">
        <f t="shared" si="86"/>
        <v>56259.999999999935</v>
      </c>
      <c r="DK89" s="31">
        <f t="shared" si="86"/>
        <v>28999.999999999844</v>
      </c>
      <c r="DL89" s="31">
        <f t="shared" si="86"/>
        <v>-3596.9999999999814</v>
      </c>
      <c r="DM89" s="31">
        <f>SUM(DM51:DM80)</f>
        <v>25402.999999999869</v>
      </c>
      <c r="DN89" s="31">
        <f>SUM(DN51:DN80)</f>
        <v>11864.741727496335</v>
      </c>
      <c r="DO89" s="31"/>
      <c r="DP89" s="31"/>
      <c r="DQ89" s="31"/>
      <c r="DR89" s="31" t="s">
        <v>21</v>
      </c>
      <c r="DS89" s="31"/>
      <c r="DT89" s="31"/>
      <c r="DU89" s="31">
        <f t="shared" ref="DU89:EH89" si="87">SUM(DU51:DU80)</f>
        <v>7472.09</v>
      </c>
      <c r="DV89" s="31">
        <f t="shared" si="87"/>
        <v>409269.74</v>
      </c>
      <c r="DW89" s="31">
        <f t="shared" si="87"/>
        <v>139.6</v>
      </c>
      <c r="DX89" s="31">
        <f t="shared" si="87"/>
        <v>-912.6899999999996</v>
      </c>
      <c r="DY89" s="31">
        <f t="shared" si="87"/>
        <v>9510.6</v>
      </c>
      <c r="DZ89" s="31">
        <f t="shared" si="87"/>
        <v>31694.129999999997</v>
      </c>
      <c r="EA89" s="31">
        <f t="shared" si="87"/>
        <v>418007.25</v>
      </c>
      <c r="EB89" s="31">
        <f t="shared" si="87"/>
        <v>7100.5099999999875</v>
      </c>
      <c r="EC89" s="31">
        <f t="shared" si="87"/>
        <v>899.48999999998807</v>
      </c>
      <c r="ED89" s="31">
        <f t="shared" si="87"/>
        <v>7999.9999999999745</v>
      </c>
      <c r="EE89" s="31">
        <f t="shared" si="87"/>
        <v>23199.999999999931</v>
      </c>
      <c r="EF89" s="31">
        <f t="shared" si="87"/>
        <v>-3596.9999999999882</v>
      </c>
      <c r="EG89" s="31">
        <f t="shared" si="87"/>
        <v>19602.999999999942</v>
      </c>
      <c r="EH89" s="31">
        <f t="shared" si="87"/>
        <v>23995.651727496275</v>
      </c>
      <c r="EI89" s="31"/>
      <c r="EJ89" s="31"/>
      <c r="EK89" s="31"/>
      <c r="EL89" s="31"/>
      <c r="EM89" s="31"/>
      <c r="EN89" s="90"/>
      <c r="EO89" s="31">
        <f>SUM(EO51:EO80)</f>
        <v>32037.15</v>
      </c>
      <c r="EP89" s="31">
        <f t="shared" ref="EP89:FB89" si="88">SUM(EP51:EP80)</f>
        <v>416025.11999999988</v>
      </c>
      <c r="EQ89" s="31">
        <f t="shared" si="88"/>
        <v>139.6</v>
      </c>
      <c r="ER89" s="31">
        <f t="shared" si="88"/>
        <v>-912.6899999999996</v>
      </c>
      <c r="ES89" s="31">
        <f t="shared" si="88"/>
        <v>9510.6</v>
      </c>
      <c r="ET89" s="31">
        <f t="shared" si="88"/>
        <v>31694.129999999997</v>
      </c>
      <c r="EU89" s="31">
        <f t="shared" si="88"/>
        <v>424762.62999999989</v>
      </c>
      <c r="EV89" s="31">
        <f t="shared" si="88"/>
        <v>6755.3800000000047</v>
      </c>
      <c r="EW89" s="31">
        <f t="shared" si="88"/>
        <v>444.61999999999534</v>
      </c>
      <c r="EX89" s="31">
        <f t="shared" si="88"/>
        <v>7200</v>
      </c>
      <c r="EY89" s="31">
        <f t="shared" si="88"/>
        <v>20880</v>
      </c>
      <c r="EZ89" s="31">
        <f t="shared" si="88"/>
        <v>-3596.9999999999991</v>
      </c>
      <c r="FA89" s="31">
        <f t="shared" si="88"/>
        <v>17283.000000000004</v>
      </c>
      <c r="FB89" s="31">
        <f t="shared" si="88"/>
        <v>9241.5017274962738</v>
      </c>
      <c r="FC89" s="31"/>
      <c r="FD89" s="31"/>
      <c r="FE89" s="31"/>
      <c r="FF89" s="31" t="s">
        <v>21</v>
      </c>
      <c r="FG89" s="31"/>
      <c r="FH89" s="31"/>
      <c r="FI89" s="31">
        <f>SUM(FI51:FI80)</f>
        <v>29358.81</v>
      </c>
      <c r="FJ89" s="31">
        <f t="shared" ref="FJ89:FV89" si="89">SUM(FJ51:FJ80)</f>
        <v>422094.28</v>
      </c>
      <c r="FK89" s="31">
        <f t="shared" si="89"/>
        <v>139.6</v>
      </c>
      <c r="FL89" s="31">
        <f t="shared" si="89"/>
        <v>-912.6899999999996</v>
      </c>
      <c r="FM89" s="31">
        <f t="shared" si="89"/>
        <v>9510.6</v>
      </c>
      <c r="FN89" s="31">
        <f t="shared" si="89"/>
        <v>31694.129999999997</v>
      </c>
      <c r="FO89" s="31">
        <f t="shared" si="89"/>
        <v>430831.7900000001</v>
      </c>
      <c r="FP89" s="31">
        <f t="shared" si="89"/>
        <v>6069.16</v>
      </c>
      <c r="FQ89" s="31">
        <f t="shared" si="89"/>
        <v>730.84000000002868</v>
      </c>
      <c r="FR89" s="31">
        <f t="shared" si="89"/>
        <v>6800.0000000000282</v>
      </c>
      <c r="FS89" s="31">
        <f t="shared" si="89"/>
        <v>20740.000000000095</v>
      </c>
      <c r="FT89" s="31">
        <f t="shared" si="89"/>
        <v>-3795.0000000000155</v>
      </c>
      <c r="FU89" s="31">
        <f t="shared" si="89"/>
        <v>16945.000000000069</v>
      </c>
      <c r="FV89" s="31">
        <f t="shared" si="89"/>
        <v>-3172.3082725036538</v>
      </c>
      <c r="FW89" s="31"/>
      <c r="FX89" s="31"/>
      <c r="FY89" s="9"/>
      <c r="FZ89" s="31" t="s">
        <v>21</v>
      </c>
      <c r="GA89" s="9"/>
      <c r="GB89" s="91"/>
      <c r="GC89" s="9">
        <f>SUM(GC51:GC83)</f>
        <v>15130.09</v>
      </c>
      <c r="GD89" s="9">
        <f t="shared" ref="GD89:GP89" si="90">SUM(GD51:GD83)</f>
        <v>430719.05000000005</v>
      </c>
      <c r="GE89" s="9">
        <f t="shared" si="90"/>
        <v>139.6</v>
      </c>
      <c r="GF89" s="9">
        <f t="shared" si="90"/>
        <v>-1523.1099999999997</v>
      </c>
      <c r="GG89" s="9">
        <f t="shared" si="90"/>
        <v>9510.6</v>
      </c>
      <c r="GH89" s="9">
        <f t="shared" si="90"/>
        <v>31694.129999999997</v>
      </c>
      <c r="GI89" s="9">
        <f t="shared" si="90"/>
        <v>438846.14000000007</v>
      </c>
      <c r="GJ89" s="9">
        <f t="shared" si="90"/>
        <v>8014.3500000000076</v>
      </c>
      <c r="GK89" s="9">
        <f t="shared" si="90"/>
        <v>-414.3500000000335</v>
      </c>
      <c r="GL89" s="9">
        <f t="shared" si="90"/>
        <v>7599.9999999999745</v>
      </c>
      <c r="GM89" s="9">
        <f t="shared" si="90"/>
        <v>23179.999999999913</v>
      </c>
      <c r="GN89" s="9">
        <f t="shared" si="90"/>
        <v>-3794.9999999999854</v>
      </c>
      <c r="GO89" s="9">
        <f t="shared" si="90"/>
        <v>19384.999999999931</v>
      </c>
      <c r="GP89" s="9">
        <f t="shared" si="90"/>
        <v>1082.6017274962762</v>
      </c>
      <c r="GQ89" s="9"/>
      <c r="GR89" s="9"/>
      <c r="GS89" s="9"/>
      <c r="GT89" s="9" t="s">
        <v>21</v>
      </c>
      <c r="GU89" s="9"/>
      <c r="GV89" s="9"/>
      <c r="GW89" s="9">
        <f>SUM(GW51:GW88)</f>
        <v>446622.37</v>
      </c>
      <c r="GX89" s="9">
        <f t="shared" ref="GX89:HJ89" si="91">SUM(GX51:GX88)</f>
        <v>20870</v>
      </c>
      <c r="GY89" s="9">
        <f t="shared" si="91"/>
        <v>139.6</v>
      </c>
      <c r="GZ89" s="9">
        <f t="shared" si="91"/>
        <v>-12179.72</v>
      </c>
      <c r="HA89" s="9">
        <f t="shared" si="91"/>
        <v>9510.6</v>
      </c>
      <c r="HB89" s="9">
        <f t="shared" si="91"/>
        <v>31694.129999999997</v>
      </c>
      <c r="HC89" s="9">
        <f t="shared" si="91"/>
        <v>444092.85</v>
      </c>
      <c r="HD89" s="9">
        <f t="shared" si="91"/>
        <v>5246.7099999999937</v>
      </c>
      <c r="HE89" s="9">
        <f t="shared" si="91"/>
        <v>1953.2900000000491</v>
      </c>
      <c r="HF89" s="9">
        <f t="shared" si="91"/>
        <v>7200.0000000000437</v>
      </c>
      <c r="HG89" s="9">
        <f t="shared" si="91"/>
        <v>21960.000000000131</v>
      </c>
      <c r="HH89" s="9">
        <f t="shared" si="91"/>
        <v>-4680.5000000000282</v>
      </c>
      <c r="HI89" s="9">
        <f t="shared" si="91"/>
        <v>17279.500000000109</v>
      </c>
      <c r="HJ89" s="9">
        <f t="shared" si="91"/>
        <v>-2507.898272503619</v>
      </c>
      <c r="HK89" s="106"/>
      <c r="HL89" s="9"/>
      <c r="HM89" s="9"/>
      <c r="HN89" s="9" t="s">
        <v>21</v>
      </c>
      <c r="HO89" s="9"/>
      <c r="HP89" s="9"/>
      <c r="HQ89" s="9">
        <f>SUM(HQ51:HQ88)</f>
        <v>11517.439999999999</v>
      </c>
      <c r="HR89" s="9">
        <f t="shared" ref="HR89:ID89" si="92">SUM(HR51:HR88)</f>
        <v>458011.84999999992</v>
      </c>
      <c r="HS89" s="9">
        <f t="shared" si="92"/>
        <v>139.6</v>
      </c>
      <c r="HT89" s="9">
        <f t="shared" si="92"/>
        <v>-12179.72</v>
      </c>
      <c r="HU89" s="9">
        <f t="shared" si="92"/>
        <v>9510.6</v>
      </c>
      <c r="HV89" s="9">
        <f t="shared" si="92"/>
        <v>31694.129999999997</v>
      </c>
      <c r="HW89" s="9">
        <f t="shared" si="92"/>
        <v>455482.32999999996</v>
      </c>
      <c r="HX89" s="9">
        <f t="shared" si="92"/>
        <v>11389.48000000001</v>
      </c>
      <c r="HY89" s="9">
        <f t="shared" si="92"/>
        <v>-2589.4800000000319</v>
      </c>
      <c r="HZ89" s="9">
        <f t="shared" si="92"/>
        <v>8799.9999999999745</v>
      </c>
      <c r="IA89" s="9">
        <f t="shared" si="92"/>
        <v>26839.999999999924</v>
      </c>
      <c r="IB89" s="9">
        <f t="shared" si="92"/>
        <v>-4680.4999999999864</v>
      </c>
      <c r="IC89" s="9">
        <f t="shared" si="92"/>
        <v>22159.499999999938</v>
      </c>
      <c r="ID89" s="9">
        <f t="shared" si="92"/>
        <v>8134.1617274963182</v>
      </c>
      <c r="IE89" s="9"/>
      <c r="IF89" s="9"/>
    </row>
    <row r="90" spans="1:240" ht="19.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/>
      <c r="R90" s="28" t="s">
        <v>34</v>
      </c>
      <c r="S90" s="28"/>
      <c r="T90" s="28"/>
      <c r="U90" s="28"/>
      <c r="V90" s="28"/>
      <c r="W90" s="28"/>
      <c r="X90" s="28"/>
      <c r="Y90" s="28"/>
      <c r="Z90" s="28"/>
      <c r="AA90" s="28"/>
      <c r="AB90" s="28">
        <v>10887.030000000028</v>
      </c>
      <c r="AC90" s="28">
        <v>1306.4436000000042</v>
      </c>
      <c r="AD90" s="28">
        <v>12193.473599999981</v>
      </c>
      <c r="AE90" s="28">
        <v>35361.073439999949</v>
      </c>
      <c r="AF90" s="28">
        <v>-3596.9999999999995</v>
      </c>
      <c r="AG90" s="28">
        <v>31764.072378021698</v>
      </c>
      <c r="AH90" s="28">
        <v>5130.4325274962866</v>
      </c>
      <c r="AI90" s="28"/>
      <c r="AJ90" s="28"/>
      <c r="AK90" s="28"/>
      <c r="AL90" s="28" t="s">
        <v>34</v>
      </c>
      <c r="AM90" s="28"/>
      <c r="AN90" s="28"/>
      <c r="AO90" s="28"/>
      <c r="AP90" s="28"/>
      <c r="AQ90" s="28"/>
      <c r="AR90" s="28"/>
      <c r="AS90" s="28"/>
      <c r="AT90" s="28"/>
      <c r="AU90" s="28">
        <f>AP89+AQ89+AR89+AS89</f>
        <v>383176.67999999993</v>
      </c>
      <c r="AV90" s="60">
        <f>AU89-AA89</f>
        <v>10377.899999999907</v>
      </c>
      <c r="AW90" s="28">
        <f>V37</f>
        <v>1245.3479999999963</v>
      </c>
      <c r="AX90" s="28">
        <f>AV89+AW89</f>
        <v>11623.248000000009</v>
      </c>
      <c r="AY90" s="28">
        <f>AX89*2.9</f>
        <v>33707.419200000018</v>
      </c>
      <c r="AZ90" s="28">
        <f>AD9</f>
        <v>-3596.9999999999995</v>
      </c>
      <c r="BA90" s="28">
        <f>AE9</f>
        <v>30110.419199999887</v>
      </c>
      <c r="BB90" s="28">
        <f>AH89-AO89+BA89</f>
        <v>11470.601727496298</v>
      </c>
      <c r="BC90" s="28"/>
      <c r="BD90" s="28"/>
      <c r="BE90" s="28"/>
      <c r="BF90" s="28" t="s">
        <v>34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>
        <f>U38</f>
        <v>10066.539999999979</v>
      </c>
      <c r="BQ90" s="28">
        <f>V38</f>
        <v>2533.460000000021</v>
      </c>
      <c r="BR90" s="28">
        <f>U11</f>
        <v>12600</v>
      </c>
      <c r="BS90" s="28">
        <f>BR89*2.9</f>
        <v>36540.000000000102</v>
      </c>
      <c r="BT90" s="28">
        <f>AD11</f>
        <v>-3596.9999999999995</v>
      </c>
      <c r="BU90" s="28">
        <f>BS89+BT89</f>
        <v>32943.000000000095</v>
      </c>
      <c r="BV90" s="28">
        <f>BB89-BI89+BU89</f>
        <v>14951.441727496393</v>
      </c>
      <c r="BW90" s="28"/>
      <c r="BX90" s="28"/>
      <c r="BY90" s="28"/>
      <c r="BZ90" s="28" t="s">
        <v>34</v>
      </c>
      <c r="CA90" s="28"/>
      <c r="CB90" s="28"/>
      <c r="CC90" s="28"/>
      <c r="CD90" s="28"/>
      <c r="CE90" s="28"/>
      <c r="CF90" s="28"/>
      <c r="CG90" s="28"/>
      <c r="CH90" s="28"/>
      <c r="CI90" s="80"/>
      <c r="CJ90" s="80"/>
      <c r="CK90" s="80"/>
      <c r="CL90" s="80"/>
      <c r="CM90" s="28">
        <f>CL90*2.9</f>
        <v>0</v>
      </c>
      <c r="CN90" s="28"/>
      <c r="CO90" s="28">
        <f>AE12</f>
        <v>23663</v>
      </c>
      <c r="CP90" s="28">
        <f>BV89-CC89+CO89</f>
        <v>31624.131727496464</v>
      </c>
      <c r="CQ90" s="28"/>
      <c r="CR90" s="28"/>
      <c r="CS90" s="27"/>
      <c r="CT90" s="27"/>
      <c r="CU90" s="27"/>
      <c r="CV90" s="7"/>
      <c r="CW90" s="28" t="s">
        <v>34</v>
      </c>
      <c r="CX90" s="7"/>
      <c r="CY90" s="7"/>
      <c r="CZ90" s="7"/>
      <c r="DA90" s="7"/>
      <c r="DB90" s="7"/>
      <c r="DC90" s="7"/>
      <c r="DD90" s="7"/>
      <c r="DE90" s="7"/>
      <c r="DF90" s="7">
        <f>T40</f>
        <v>410906.74</v>
      </c>
      <c r="DG90" s="28">
        <f>DF89-CI89</f>
        <v>17663.51999999996</v>
      </c>
      <c r="DH90" s="28">
        <f>V40</f>
        <v>1736.4799999999814</v>
      </c>
      <c r="DI90" s="28">
        <f>DG89+DH89</f>
        <v>19399.999999999978</v>
      </c>
      <c r="DJ90" s="28">
        <f>DI89*2.9</f>
        <v>56259.999999999935</v>
      </c>
      <c r="DK90" s="28">
        <f>DJ89-CM89</f>
        <v>28999.999999999851</v>
      </c>
      <c r="DL90" s="28">
        <f>AD13</f>
        <v>-3596.9999999999995</v>
      </c>
      <c r="DM90" s="28">
        <f>DK89+DL89</f>
        <v>25402.999999999862</v>
      </c>
      <c r="DN90" s="28">
        <f>CP89-CZ89+DM89</f>
        <v>11864.741727496337</v>
      </c>
      <c r="DO90" s="28"/>
      <c r="DP90" s="28"/>
      <c r="DQ90" s="28"/>
      <c r="DR90" s="28" t="s">
        <v>34</v>
      </c>
      <c r="DS90" s="7"/>
      <c r="DT90" s="7"/>
      <c r="DU90" s="7"/>
      <c r="DV90" s="7"/>
      <c r="DW90" s="7"/>
      <c r="DX90" s="7"/>
      <c r="DY90" s="7"/>
      <c r="DZ90" s="7"/>
      <c r="EA90" s="7">
        <f>T41</f>
        <v>418007.25</v>
      </c>
      <c r="EB90" s="28">
        <f>U41</f>
        <v>7100.5100000000093</v>
      </c>
      <c r="EC90" s="28">
        <f>V41</f>
        <v>899.48999999999069</v>
      </c>
      <c r="ED90" s="28">
        <f>U14</f>
        <v>8000</v>
      </c>
      <c r="EE90" s="28">
        <f>ED89*2.9</f>
        <v>23199.999999999927</v>
      </c>
      <c r="EF90" s="28">
        <f>AD14</f>
        <v>-3596.9999999999995</v>
      </c>
      <c r="EG90" s="28">
        <f>EE89+EF89</f>
        <v>19602.999999999942</v>
      </c>
      <c r="EH90" s="28">
        <f>DN89-DU89+EG89</f>
        <v>23995.651727496275</v>
      </c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>
        <f>EU89-EA89</f>
        <v>6755.3799999998882</v>
      </c>
      <c r="EW90" s="28">
        <f>V42</f>
        <v>444.61999999999534</v>
      </c>
      <c r="EX90" s="28">
        <f>EV89+EW89</f>
        <v>7200</v>
      </c>
      <c r="EY90" s="28">
        <f>EX89*2.9</f>
        <v>20880</v>
      </c>
      <c r="EZ90" s="28">
        <f>AD15</f>
        <v>-3596.9999999999995</v>
      </c>
      <c r="FA90" s="28">
        <f>EY89+EZ89</f>
        <v>17283</v>
      </c>
      <c r="FB90" s="28">
        <f>EH89-EO89+EY89+EZ89</f>
        <v>9241.5017274962738</v>
      </c>
      <c r="FC90" s="28"/>
      <c r="FD90" s="28"/>
      <c r="FE90" s="28"/>
      <c r="FF90" s="28" t="s">
        <v>34</v>
      </c>
      <c r="FG90" s="28"/>
      <c r="FH90" s="28"/>
      <c r="FI90" s="28"/>
      <c r="FJ90" s="28">
        <f>FN89</f>
        <v>31694.129999999997</v>
      </c>
      <c r="FK90" s="28"/>
      <c r="FL90" s="28"/>
      <c r="FM90" s="28"/>
      <c r="FN90" s="28"/>
      <c r="FO90" s="28">
        <f>T43</f>
        <v>430831.79</v>
      </c>
      <c r="FP90" s="28">
        <f>U43</f>
        <v>6069.1599999999744</v>
      </c>
      <c r="FQ90" s="28">
        <f>V43</f>
        <v>730.84000000002561</v>
      </c>
      <c r="FR90" s="28">
        <f>FP89+FQ89</f>
        <v>6800.0000000000282</v>
      </c>
      <c r="FS90" s="28">
        <f>FR89*3.05</f>
        <v>20740.000000000084</v>
      </c>
      <c r="FT90" s="28">
        <f>AD16</f>
        <v>-3794.9999999999995</v>
      </c>
      <c r="FU90" s="28">
        <f>FS89+FT89</f>
        <v>16945.00000000008</v>
      </c>
      <c r="FV90" s="28">
        <f>FB89-FI89+FU89</f>
        <v>-3172.3082725036584</v>
      </c>
      <c r="FW90" s="28"/>
      <c r="FX90" s="28"/>
      <c r="FY90" s="7"/>
      <c r="FZ90" s="28" t="s">
        <v>34</v>
      </c>
      <c r="GA90" s="7"/>
      <c r="GB90" s="92"/>
      <c r="GC90" s="7"/>
      <c r="GD90" s="7"/>
      <c r="GE90" s="7"/>
      <c r="GF90" s="7"/>
      <c r="GG90" s="7"/>
      <c r="GH90" s="7"/>
      <c r="GI90" s="7"/>
      <c r="GJ90" s="7">
        <f>U44</f>
        <v>8014.3500000000349</v>
      </c>
      <c r="GK90" s="7">
        <f>V44</f>
        <v>-414.35000000003492</v>
      </c>
      <c r="GL90" s="7">
        <f>GJ89+GK89</f>
        <v>7599.9999999999745</v>
      </c>
      <c r="GM90" s="7">
        <f>GL89*3.05</f>
        <v>23179.99999999992</v>
      </c>
      <c r="GN90" s="7">
        <f>AD17</f>
        <v>-3794.9999999999995</v>
      </c>
      <c r="GO90" s="7">
        <f>GM89+GN89</f>
        <v>19384.999999999927</v>
      </c>
      <c r="GP90" s="7">
        <f>FV89-GC89+GO89</f>
        <v>1082.601727496276</v>
      </c>
      <c r="GQ90" s="7"/>
      <c r="GR90" s="7"/>
      <c r="GS90" s="7"/>
      <c r="GT90" s="7" t="s">
        <v>34</v>
      </c>
      <c r="GU90" s="7"/>
      <c r="GV90" s="7"/>
      <c r="GW90" s="7"/>
      <c r="GX90" s="7"/>
      <c r="GY90" s="7"/>
      <c r="GZ90" s="7"/>
      <c r="HA90" s="7"/>
      <c r="HB90" s="7"/>
      <c r="HC90" s="7"/>
      <c r="HD90" s="7">
        <f>U45</f>
        <v>5246.7099999999627</v>
      </c>
      <c r="HE90" s="7">
        <f>V45</f>
        <v>1953.2900000000373</v>
      </c>
      <c r="HF90" s="7">
        <f>U18</f>
        <v>7200</v>
      </c>
      <c r="HG90" s="7">
        <f>HF89*3.05</f>
        <v>21960.000000000131</v>
      </c>
      <c r="HH90" s="7">
        <f>AD18</f>
        <v>-4680.5</v>
      </c>
      <c r="HI90" s="7">
        <f>HG89+HH89</f>
        <v>17279.500000000102</v>
      </c>
      <c r="HJ90" s="7">
        <f>GP89-GX89+HI89</f>
        <v>-2507.8982725036149</v>
      </c>
      <c r="HK90" s="107"/>
      <c r="HL90" s="7"/>
      <c r="HM90" s="7"/>
      <c r="HN90" s="7" t="s">
        <v>34</v>
      </c>
      <c r="HO90" s="7"/>
      <c r="HP90" s="7"/>
      <c r="HQ90" s="7"/>
      <c r="HR90" s="7"/>
      <c r="HS90" s="7"/>
      <c r="HT90" s="7"/>
      <c r="HU90" s="7"/>
      <c r="HV90" s="7"/>
      <c r="HW90" s="7">
        <f>T46</f>
        <v>455482.33</v>
      </c>
      <c r="HX90" s="7">
        <f>U46</f>
        <v>11389.48000000004</v>
      </c>
      <c r="HY90" s="7">
        <f>V46</f>
        <v>-2589.4800000000396</v>
      </c>
      <c r="HZ90" s="7">
        <f>U19</f>
        <v>8800</v>
      </c>
      <c r="IA90" s="7">
        <f>HZ89*3.05</f>
        <v>26839.99999999992</v>
      </c>
      <c r="IB90" s="7">
        <f>AD19</f>
        <v>-4680.5</v>
      </c>
      <c r="IC90" s="7">
        <f>IA89+IB89</f>
        <v>22159.499999999938</v>
      </c>
      <c r="ID90" s="7">
        <f>HJ89-HQ89+IC89</f>
        <v>8134.161727496321</v>
      </c>
      <c r="IE90" s="7"/>
      <c r="IF90" s="7"/>
    </row>
    <row r="91" spans="1:240" ht="99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5" t="s">
        <v>0</v>
      </c>
      <c r="R91" s="25" t="s">
        <v>1</v>
      </c>
      <c r="S91" s="25" t="s">
        <v>27</v>
      </c>
      <c r="T91" s="25" t="s">
        <v>2</v>
      </c>
      <c r="U91" s="25" t="s">
        <v>102</v>
      </c>
      <c r="V91" s="25" t="s">
        <v>3</v>
      </c>
      <c r="W91" s="25" t="s">
        <v>78</v>
      </c>
      <c r="X91" s="25" t="s">
        <v>87</v>
      </c>
      <c r="Y91" s="25" t="s">
        <v>88</v>
      </c>
      <c r="Z91" s="25" t="s">
        <v>79</v>
      </c>
      <c r="AA91" s="25" t="s">
        <v>35</v>
      </c>
      <c r="AB91" s="25" t="s">
        <v>18</v>
      </c>
      <c r="AC91" s="25" t="s">
        <v>17</v>
      </c>
      <c r="AD91" s="25" t="s">
        <v>19</v>
      </c>
      <c r="AE91" s="25" t="s">
        <v>96</v>
      </c>
      <c r="AF91" s="25" t="s">
        <v>97</v>
      </c>
      <c r="AG91" s="25" t="s">
        <v>100</v>
      </c>
      <c r="AH91" s="25" t="s">
        <v>104</v>
      </c>
      <c r="AI91" s="25" t="s">
        <v>64</v>
      </c>
      <c r="AJ91" s="25" t="s">
        <v>67</v>
      </c>
      <c r="AK91" s="25" t="str">
        <f>AK50</f>
        <v>#</v>
      </c>
      <c r="AL91" s="25" t="str">
        <f t="shared" ref="AL91:CW91" si="93">AL50</f>
        <v>Наименование_Точки_Учета</v>
      </c>
      <c r="AM91" s="25" t="str">
        <f t="shared" si="93"/>
        <v>Серийный_№</v>
      </c>
      <c r="AN91" s="25" t="str">
        <f t="shared" si="93"/>
        <v>дата</v>
      </c>
      <c r="AO91" s="25" t="str">
        <f t="shared" si="93"/>
        <v>оплачено в январе 2020</v>
      </c>
      <c r="AP91" s="25" t="str">
        <f t="shared" si="93"/>
        <v>СуммАктЭн</v>
      </c>
      <c r="AQ91" s="25" t="str">
        <f t="shared" si="9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91" s="25" t="str">
        <f t="shared" si="93"/>
        <v>Корректировка показаний 
ПУ за текущий год
(показания ст.ПУ минус показания нов.ПУ на дату монтажа )</v>
      </c>
      <c r="AS91" s="25" t="str">
        <f t="shared" si="93"/>
        <v>Корректировка показаний ПУ за прошлый год
(не включено в сальдо показаний на начало года)</v>
      </c>
      <c r="AT91" s="25" t="str">
        <f t="shared" si="93"/>
        <v>Корректировка показаний ПУ за прошлые периоды
(включено в сальдо показаний на начало года)</v>
      </c>
      <c r="AU91" s="25" t="str">
        <f t="shared" si="93"/>
        <v>Показания счетчиков в расчет</v>
      </c>
      <c r="AV91" s="25" t="str">
        <f t="shared" si="93"/>
        <v>Потребление</v>
      </c>
      <c r="AW91" s="25" t="str">
        <f t="shared" si="93"/>
        <v>Потери, кВт</v>
      </c>
      <c r="AX91" s="25" t="str">
        <f t="shared" si="93"/>
        <v>Потребление+ потери, кВт</v>
      </c>
      <c r="AY91" s="25" t="str">
        <f t="shared" si="93"/>
        <v>Сумма к оплате, руб. тариф 2,90руб./кВт</v>
      </c>
      <c r="AZ91" s="25" t="str">
        <f t="shared" si="93"/>
        <v>к возмещению от п2п3п4п5п6, руб.</v>
      </c>
      <c r="BA91" s="25" t="str">
        <f t="shared" si="93"/>
        <v>Сумаа к начислению по садоводам с учетом возмещения, руб.</v>
      </c>
      <c r="BB91" s="25" t="str">
        <f t="shared" si="93"/>
        <v>Переплата (-)
Долг(+) 
на 01.02.2020</v>
      </c>
      <c r="BC91" s="25" t="str">
        <f t="shared" si="93"/>
        <v>Способ получения показаний:
1=Показания ПУ
2=Показания ПУ с уч.показаний ст.ПУ
РО=расчет.объем показаний
0=Демонтаж счетчика</v>
      </c>
      <c r="BD91" s="25" t="str">
        <f t="shared" si="93"/>
        <v>Вид начисления</v>
      </c>
      <c r="BE91" s="25" t="str">
        <f t="shared" si="93"/>
        <v>#</v>
      </c>
      <c r="BF91" s="25" t="str">
        <f t="shared" si="93"/>
        <v>Наименование_Точки_Учета</v>
      </c>
      <c r="BG91" s="25" t="str">
        <f t="shared" si="93"/>
        <v>Серийный_№</v>
      </c>
      <c r="BH91" s="25" t="str">
        <f t="shared" si="93"/>
        <v>дата</v>
      </c>
      <c r="BI91" s="25" t="str">
        <f t="shared" si="93"/>
        <v>Оплачено в феврале</v>
      </c>
      <c r="BJ91" s="25" t="str">
        <f t="shared" si="93"/>
        <v>СуммАктЭн</v>
      </c>
      <c r="BK91" s="25" t="str">
        <f t="shared" si="9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91" s="25" t="str">
        <f t="shared" si="93"/>
        <v>Корректировка показаний 
ПУ за текущий год
(показания ст.ПУ минус показания нов.ПУ на дату монтажа )</v>
      </c>
      <c r="BM91" s="25" t="str">
        <f t="shared" si="93"/>
        <v>Корректировка показаний ПУ за прошлый год
(не включено в сальдо показаний на начало года)</v>
      </c>
      <c r="BN91" s="25" t="str">
        <f t="shared" si="93"/>
        <v>Корректировка показаний ПУ за прошлые периоды
(включено в сальдо показаний на начало года)</v>
      </c>
      <c r="BO91" s="25" t="str">
        <f t="shared" si="93"/>
        <v>Показания счетчиков в расчет</v>
      </c>
      <c r="BP91" s="25" t="str">
        <f t="shared" si="93"/>
        <v>Потребление</v>
      </c>
      <c r="BQ91" s="25" t="str">
        <f t="shared" si="93"/>
        <v>Потери, кВт</v>
      </c>
      <c r="BR91" s="25" t="str">
        <f t="shared" si="93"/>
        <v>Потребление+ потери, кВт</v>
      </c>
      <c r="BS91" s="25" t="str">
        <f t="shared" si="93"/>
        <v>Сумма к оплате, руб. тариф 2,90руб./кВт</v>
      </c>
      <c r="BT91" s="25" t="str">
        <f t="shared" si="93"/>
        <v>к возмещению от п2п3п4п5п6, руб.</v>
      </c>
      <c r="BU91" s="25" t="str">
        <f t="shared" si="93"/>
        <v>Сумаа к начислению по садоводам с учетом возмещения, руб.</v>
      </c>
      <c r="BV91" s="25" t="str">
        <f t="shared" si="93"/>
        <v>Переплата (-)
Долг(+) 
на 01.03.2020</v>
      </c>
      <c r="BW91" s="25" t="str">
        <f t="shared" si="93"/>
        <v>Способ получения показаний:
1=Показания ПУ
2=Показания ПУ с уч.показаний ст.ПУ
РО=расчет.объем показаний
0=Демонтаж счетчика</v>
      </c>
      <c r="BX91" s="25" t="str">
        <f t="shared" si="93"/>
        <v>Вид начисления</v>
      </c>
      <c r="BY91" s="25" t="str">
        <f t="shared" si="93"/>
        <v>#</v>
      </c>
      <c r="BZ91" s="25" t="str">
        <f t="shared" si="93"/>
        <v>Наименование_Точки_Учета</v>
      </c>
      <c r="CA91" s="25" t="str">
        <f t="shared" si="93"/>
        <v>Серийный_№</v>
      </c>
      <c r="CB91" s="25" t="str">
        <f t="shared" si="93"/>
        <v>дата</v>
      </c>
      <c r="CC91" s="25" t="str">
        <f t="shared" si="93"/>
        <v>Оплачено в марте</v>
      </c>
      <c r="CD91" s="25" t="str">
        <f t="shared" si="93"/>
        <v>СуммАктЭн</v>
      </c>
      <c r="CE91" s="25" t="str">
        <f t="shared" si="9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91" s="25" t="str">
        <f t="shared" si="93"/>
        <v>Корректировка показаний 
ПУ за текущий год
(показания ст.ПУ минус показания нов.ПУ на дату монтажа )</v>
      </c>
      <c r="CG91" s="25" t="str">
        <f t="shared" si="93"/>
        <v>Корректировка показаний ПУ за прошлый год
(не включено в сальдо показаний на начало года)</v>
      </c>
      <c r="CH91" s="25" t="str">
        <f t="shared" si="93"/>
        <v>Корректировка показаний ПУ за прошлые периоды
(включено в сальдо показаний на начало года)</v>
      </c>
      <c r="CI91" s="86" t="str">
        <f t="shared" si="93"/>
        <v>Показания счетчиков в расчет (показания за февраль 2020 г.)</v>
      </c>
      <c r="CJ91" s="86" t="str">
        <f t="shared" si="93"/>
        <v>Потребление (переход  на GPRS АСКУЭ - по потреблению за февраль 2020 г.)</v>
      </c>
      <c r="CK91" s="86" t="str">
        <f t="shared" si="93"/>
        <v>Потери, кВт</v>
      </c>
      <c r="CL91" s="86" t="str">
        <f t="shared" si="93"/>
        <v>Потребление+ потери, кВт</v>
      </c>
      <c r="CM91" s="25" t="str">
        <f t="shared" si="93"/>
        <v>Сумма к оплате учетом к-та потребления марта к февралю К=0,75, руб. 
тариф 2,90руб./кВт</v>
      </c>
      <c r="CN91" s="25" t="str">
        <f t="shared" si="93"/>
        <v>к возмещению от п2п3п4п5п6, руб.</v>
      </c>
      <c r="CO91" s="25" t="str">
        <f t="shared" si="93"/>
        <v>Сумаа к начислению по садоводам с учетом возмещения, руб.</v>
      </c>
      <c r="CP91" s="25" t="str">
        <f t="shared" si="93"/>
        <v>Переплата (-)
Долг(+) 
на 01.04.2020</v>
      </c>
      <c r="CQ91" s="25" t="str">
        <f t="shared" si="93"/>
        <v>Способ получения показаний:
1=Показания ПУ
2=Показания ПУ с уч.показаний ст.ПУ
РО=расчет.объем показаний
0=Демонтаж счетчика</v>
      </c>
      <c r="CR91" s="25" t="str">
        <f t="shared" si="93"/>
        <v>Вид начисления</v>
      </c>
      <c r="CS91" s="25">
        <f t="shared" si="93"/>
        <v>0</v>
      </c>
      <c r="CT91" s="25">
        <f t="shared" si="93"/>
        <v>0</v>
      </c>
      <c r="CU91" s="25">
        <f t="shared" si="93"/>
        <v>0</v>
      </c>
      <c r="CV91" s="25" t="str">
        <f t="shared" si="93"/>
        <v>#</v>
      </c>
      <c r="CW91" s="25" t="str">
        <f t="shared" si="93"/>
        <v>Наименование_Точки_Учета</v>
      </c>
      <c r="CX91" s="25" t="str">
        <f t="shared" ref="CX91:FD91" si="94">CX50</f>
        <v>Серийный_№</v>
      </c>
      <c r="CY91" s="25" t="str">
        <f t="shared" si="94"/>
        <v>дата</v>
      </c>
      <c r="CZ91" s="25" t="str">
        <f t="shared" si="94"/>
        <v xml:space="preserve">Оплачено в апреле </v>
      </c>
      <c r="DA91" s="25" t="str">
        <f t="shared" si="94"/>
        <v>СуммАктЭн</v>
      </c>
      <c r="DB91" s="25" t="str">
        <f t="shared" si="9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91" s="25" t="str">
        <f t="shared" si="94"/>
        <v>Корректировка показаний 
ПУ за текущий год
(показания ст.ПУ минус показания нов.ПУ на дату монтажа )</v>
      </c>
      <c r="DD91" s="25" t="str">
        <f t="shared" si="94"/>
        <v>Корректировка показаний ПУ за прошлый год
(не включено в сальдо показаний на начало года)</v>
      </c>
      <c r="DE91" s="25" t="str">
        <f t="shared" si="94"/>
        <v>Корректировка показаний ПУ за прошлые периоды
(включено в сальдо показаний на начало года)</v>
      </c>
      <c r="DF91" s="25" t="str">
        <f t="shared" si="94"/>
        <v>Показания счетчиков в расчет</v>
      </c>
      <c r="DG91" s="86" t="str">
        <f t="shared" si="94"/>
        <v>Потребление, кВт
(за март-апрель)</v>
      </c>
      <c r="DH91" s="86" t="str">
        <f t="shared" si="94"/>
        <v>Потери, кВт
(за март-апрель)</v>
      </c>
      <c r="DI91" s="86" t="str">
        <f t="shared" si="94"/>
        <v>Потребление+ потери, кВт
(за март-апрель)</v>
      </c>
      <c r="DJ91" s="86" t="str">
        <f t="shared" si="94"/>
        <v>Сумма к оплате, руб. тариф 2,90руб./кВт
(за март-апрель)</v>
      </c>
      <c r="DK91" s="25" t="str">
        <f t="shared" si="94"/>
        <v>Сумма к оплате, руб. тариф 2,90руб./кВт
(за апрель)</v>
      </c>
      <c r="DL91" s="25" t="str">
        <f t="shared" si="94"/>
        <v>к возмещению от п2п3п4п5п6, руб.
(за апрель)</v>
      </c>
      <c r="DM91" s="25" t="str">
        <f t="shared" si="94"/>
        <v>Сумаа к начислению по садоводам с учетом возмещения, руб.
(за апрель)</v>
      </c>
      <c r="DN91" s="25" t="str">
        <f t="shared" si="94"/>
        <v>Переплата (-)
Долг(+) 
на 01.05.2020</v>
      </c>
      <c r="DO91" s="25" t="str">
        <f t="shared" si="94"/>
        <v>Способ получения показаний:
1=Показания ПУ
2=Показания ПУ с уч.показаний ст.ПУ
РО=расчет.объем показаний
0=Демонтаж счетчика</v>
      </c>
      <c r="DP91" s="25" t="str">
        <f t="shared" si="94"/>
        <v>Вид начисления</v>
      </c>
      <c r="DQ91" s="25" t="str">
        <f t="shared" si="94"/>
        <v>#</v>
      </c>
      <c r="DR91" s="25" t="str">
        <f t="shared" si="94"/>
        <v>Наименование_Точки_Учета</v>
      </c>
      <c r="DS91" s="25" t="str">
        <f t="shared" si="94"/>
        <v>Серийный_№</v>
      </c>
      <c r="DT91" s="25" t="str">
        <f t="shared" si="94"/>
        <v>дата</v>
      </c>
      <c r="DU91" s="25" t="str">
        <f t="shared" si="94"/>
        <v>оплачено в мае</v>
      </c>
      <c r="DV91" s="25" t="str">
        <f t="shared" si="94"/>
        <v>СуммАктЭн</v>
      </c>
      <c r="DW91" s="25" t="str">
        <f t="shared" si="9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X91" s="25" t="str">
        <f t="shared" si="94"/>
        <v>Корректировка показаний 
ПУ за текущий год
(показания ст.ПУ минус показания нов.ПУ на дату монтажа )</v>
      </c>
      <c r="DY91" s="25" t="str">
        <f t="shared" si="94"/>
        <v>Корректировка показаний ПУ за прошлый год
(не включено в сальдо показаний на начало года)</v>
      </c>
      <c r="DZ91" s="25" t="str">
        <f t="shared" si="94"/>
        <v>Корректировка показаний ПУ за прошлые периоды
(включено в сальдо показаний на начало года)</v>
      </c>
      <c r="EA91" s="25" t="str">
        <f t="shared" si="94"/>
        <v>Показания счетчиков в расчет</v>
      </c>
      <c r="EB91" s="25" t="str">
        <f t="shared" si="94"/>
        <v xml:space="preserve">Потребление, кВт
</v>
      </c>
      <c r="EC91" s="25" t="str">
        <f t="shared" si="94"/>
        <v xml:space="preserve">Потери, кВт
</v>
      </c>
      <c r="ED91" s="25" t="str">
        <f t="shared" si="94"/>
        <v xml:space="preserve">Потребление+ потери, кВт
</v>
      </c>
      <c r="EE91" s="25" t="str">
        <f t="shared" si="94"/>
        <v xml:space="preserve">Сумма к оплате, руб. тариф 3,05руб./кВт
</v>
      </c>
      <c r="EF91" s="25" t="str">
        <f t="shared" si="94"/>
        <v xml:space="preserve">к возмещению от п2п3п4п5п6 (использование СН), руб.
</v>
      </c>
      <c r="EG91" s="25" t="str">
        <f t="shared" si="94"/>
        <v xml:space="preserve">Сумаа к начислению по садоводам с учетом возмещения, руб.
</v>
      </c>
      <c r="EH91" s="25" t="str">
        <f t="shared" si="94"/>
        <v>Переплата (-)
Долг(+) 
на 01.06.2020</v>
      </c>
      <c r="EI91" s="25" t="str">
        <f t="shared" si="94"/>
        <v>Способ получения показаний:
1=Показания ПУ
2=Показания ПУ с уч.показаний ст.ПУ
РО=расчет.объем показаний
0=Демонтаж счетчика</v>
      </c>
      <c r="EJ91" s="25" t="str">
        <f t="shared" si="94"/>
        <v>Вид начисления</v>
      </c>
      <c r="EK91" s="25" t="str">
        <f t="shared" si="94"/>
        <v>#</v>
      </c>
      <c r="EL91" s="25" t="str">
        <f t="shared" si="94"/>
        <v>Наименование_Точки_Учета</v>
      </c>
      <c r="EM91" s="25" t="str">
        <f t="shared" si="94"/>
        <v>Серийный_№</v>
      </c>
      <c r="EN91" s="25" t="str">
        <f t="shared" si="94"/>
        <v>дата</v>
      </c>
      <c r="EO91" s="25" t="str">
        <f t="shared" si="94"/>
        <v>оплачено в июне 2020</v>
      </c>
      <c r="EP91" s="25" t="str">
        <f t="shared" si="94"/>
        <v>СуммАктЭн</v>
      </c>
      <c r="EQ91" s="25" t="str">
        <f t="shared" si="9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R91" s="25" t="str">
        <f t="shared" si="94"/>
        <v>Корректировка показаний 
ПУ за текущий год
(показания ст.ПУ минус показания нов.ПУ на дату монтажа )</v>
      </c>
      <c r="ES91" s="25" t="str">
        <f t="shared" si="94"/>
        <v>Корректировка показаний ПУ за прошлый год
(не включено в сальдо показаний на начало года)</v>
      </c>
      <c r="ET91" s="25" t="str">
        <f t="shared" si="94"/>
        <v>Корректировка показаний ПУ за прошлые периоды
(включено в сальдо показаний на начало года)</v>
      </c>
      <c r="EU91" s="25" t="str">
        <f t="shared" si="94"/>
        <v>Показания счетчиков в расчет</v>
      </c>
      <c r="EV91" s="25" t="str">
        <f t="shared" si="94"/>
        <v xml:space="preserve">Потребление, кВт
</v>
      </c>
      <c r="EW91" s="25" t="str">
        <f t="shared" si="94"/>
        <v xml:space="preserve">Потери, кВт
</v>
      </c>
      <c r="EX91" s="25" t="str">
        <f t="shared" si="94"/>
        <v xml:space="preserve">Потребление+ потери, кВт
</v>
      </c>
      <c r="EY91" s="25" t="str">
        <f t="shared" si="94"/>
        <v xml:space="preserve">Сумма к оплате, руб. тариф 2,90руб./кВт
</v>
      </c>
      <c r="EZ91" s="25" t="str">
        <f t="shared" si="94"/>
        <v xml:space="preserve">к возмещению от п2п3п4п5п6 (использование СН), руб.
</v>
      </c>
      <c r="FA91" s="25" t="str">
        <f t="shared" si="94"/>
        <v xml:space="preserve">Сумаа к начислению по садоводам с учетом возмещения, руб.
</v>
      </c>
      <c r="FB91" s="25" t="str">
        <f t="shared" si="94"/>
        <v>Переплата (-)
Долг(+) 
на 01.07.2020</v>
      </c>
      <c r="FC91" s="25" t="str">
        <f t="shared" si="94"/>
        <v>Способ получения показаний:
1=Показания ПУ
2=Показания ПУ с уч.показаний ст.ПУ
РО=расчет.объем показаний
0=Демонтаж счетчика</v>
      </c>
      <c r="FD91" s="25" t="str">
        <f t="shared" si="94"/>
        <v>Вид начисления</v>
      </c>
      <c r="FE91" s="25" t="str">
        <f>FE50</f>
        <v>#</v>
      </c>
      <c r="FF91" s="25" t="str">
        <f t="shared" ref="FF91:HQ91" si="95">FF50</f>
        <v>Наименование_Точки_Учета</v>
      </c>
      <c r="FG91" s="25" t="str">
        <f t="shared" si="95"/>
        <v>Серийный_№</v>
      </c>
      <c r="FH91" s="25" t="str">
        <f t="shared" si="95"/>
        <v>дата</v>
      </c>
      <c r="FI91" s="25" t="str">
        <f t="shared" si="95"/>
        <v>оплачено в июле 2020</v>
      </c>
      <c r="FJ91" s="25" t="str">
        <f t="shared" si="95"/>
        <v>СуммАктЭн</v>
      </c>
      <c r="FK91" s="25" t="str">
        <f t="shared" si="9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L91" s="25" t="str">
        <f t="shared" si="95"/>
        <v>Корректировка показаний 
ПУ за текущий год
(показания ст.ПУ минус показания нов.ПУ на дату монтажа )</v>
      </c>
      <c r="FM91" s="25" t="str">
        <f t="shared" si="95"/>
        <v>Корректировка показаний ПУ за прошлый год
(не включено в сальдо показаний на начало года)</v>
      </c>
      <c r="FN91" s="25" t="str">
        <f t="shared" si="95"/>
        <v>Корректировка показаний ПУ за прошлые периоды
(включено в сальдо показаний на начало года)</v>
      </c>
      <c r="FO91" s="25" t="str">
        <f t="shared" si="95"/>
        <v>Показания счетчиков в расчет</v>
      </c>
      <c r="FP91" s="25" t="str">
        <f t="shared" si="95"/>
        <v xml:space="preserve">Потребление, кВт
</v>
      </c>
      <c r="FQ91" s="25" t="str">
        <f t="shared" si="95"/>
        <v xml:space="preserve">Потери, кВт
</v>
      </c>
      <c r="FR91" s="25" t="str">
        <f t="shared" si="95"/>
        <v xml:space="preserve">Потребление+ потери, кВт
</v>
      </c>
      <c r="FS91" s="25" t="str">
        <f t="shared" si="95"/>
        <v xml:space="preserve">Сумма к оплате, руб. тариф 3,05руб./кВт
</v>
      </c>
      <c r="FT91" s="25" t="str">
        <f t="shared" si="95"/>
        <v xml:space="preserve">к возмещению от п2п3п4п5п6 (использование СН), руб.
</v>
      </c>
      <c r="FU91" s="25" t="str">
        <f t="shared" si="95"/>
        <v xml:space="preserve">Сумаа к начислению по садоводам с учетом возмещения, руб.
</v>
      </c>
      <c r="FV91" s="25" t="str">
        <f t="shared" si="95"/>
        <v>Переплата (-)
Долг(+) 
на 01.08.2020</v>
      </c>
      <c r="FW91" s="25" t="str">
        <f t="shared" si="95"/>
        <v>Способ получения показаний:
1=Показания ПУ
2=Показания ПУ с уч.показаний ст.ПУ
РО=расчет.объем показаний
0=Демонтаж счетчика</v>
      </c>
      <c r="FX91" s="25" t="str">
        <f t="shared" si="95"/>
        <v>Вид начисления</v>
      </c>
      <c r="FY91" s="25" t="str">
        <f t="shared" si="95"/>
        <v>#</v>
      </c>
      <c r="FZ91" s="25" t="str">
        <f t="shared" si="95"/>
        <v>Наименование_Точки_Учета</v>
      </c>
      <c r="GA91" s="25" t="str">
        <f t="shared" si="95"/>
        <v>Серийный_№</v>
      </c>
      <c r="GB91" s="25" t="str">
        <f t="shared" si="95"/>
        <v>дата</v>
      </c>
      <c r="GC91" s="25" t="str">
        <f t="shared" si="95"/>
        <v>оплачено в августе</v>
      </c>
      <c r="GD91" s="25" t="str">
        <f t="shared" si="95"/>
        <v>СуммАктЭн</v>
      </c>
      <c r="GE91" s="25" t="str">
        <f t="shared" si="9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F91" s="25" t="str">
        <f t="shared" si="95"/>
        <v>Корректировка показаний 
ПУ за текущий год
(показания ст.ПУ минус показания нов.ПУ на дату монтажа )</v>
      </c>
      <c r="GG91" s="25" t="str">
        <f t="shared" si="95"/>
        <v>Корректировка показаний ПУ за прошлый год
(не включено в сальдо показаний на начало года)</v>
      </c>
      <c r="GH91" s="25" t="str">
        <f t="shared" si="95"/>
        <v>Корректировка показаний ПУ за прошлые периоды
(включено в сальдо показаний на начало года)</v>
      </c>
      <c r="GI91" s="25" t="str">
        <f t="shared" si="95"/>
        <v>Показания счетчиков в расчет</v>
      </c>
      <c r="GJ91" s="25" t="str">
        <f t="shared" si="95"/>
        <v xml:space="preserve">Потребление, кВт
</v>
      </c>
      <c r="GK91" s="25" t="str">
        <f t="shared" si="95"/>
        <v xml:space="preserve">Потери, кВт
</v>
      </c>
      <c r="GL91" s="25" t="str">
        <f t="shared" si="95"/>
        <v xml:space="preserve">Потребление+ потери, кВт
</v>
      </c>
      <c r="GM91" s="25" t="str">
        <f t="shared" si="95"/>
        <v xml:space="preserve">Сумма к оплате, руб. тариф 3,05руб./кВт
</v>
      </c>
      <c r="GN91" s="25" t="str">
        <f t="shared" si="95"/>
        <v xml:space="preserve">к возмещению от п2п3п4п5п6 (использование СН), руб.
</v>
      </c>
      <c r="GO91" s="25" t="str">
        <f t="shared" si="95"/>
        <v xml:space="preserve">Сумаа к начислению по садоводам с учетом возмещения, руб.
</v>
      </c>
      <c r="GP91" s="25" t="str">
        <f t="shared" si="95"/>
        <v>Переплата (-)
Долг(+) 
на 01.09.2020</v>
      </c>
      <c r="GQ91" s="25" t="str">
        <f t="shared" si="95"/>
        <v>Способ получения показаний:
1=Показания ПУ
2=Показания ПУ с уч.показаний ст.ПУ
РО=расчет.объем показаний
0=Демонтаж счетчика</v>
      </c>
      <c r="GR91" s="25" t="str">
        <f t="shared" si="95"/>
        <v>Вид начисления</v>
      </c>
      <c r="GS91" s="25" t="str">
        <f t="shared" si="95"/>
        <v>#</v>
      </c>
      <c r="GT91" s="25" t="str">
        <f t="shared" si="95"/>
        <v>Наименование_Точки_Учета</v>
      </c>
      <c r="GU91" s="25" t="str">
        <f t="shared" si="95"/>
        <v>Серийный_№</v>
      </c>
      <c r="GV91" s="25" t="str">
        <f t="shared" si="95"/>
        <v>дата</v>
      </c>
      <c r="GW91" s="25" t="str">
        <f t="shared" si="95"/>
        <v>СуммАктЭн</v>
      </c>
      <c r="GX91" s="25" t="str">
        <f t="shared" si="95"/>
        <v>оплачено в сентябре 2020</v>
      </c>
      <c r="GY91" s="25" t="str">
        <f t="shared" si="9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Z91" s="25" t="str">
        <f t="shared" si="95"/>
        <v>Корректировка показаний 
ПУ за текущий год
(показания ст.ПУ минус показания нов.ПУ на дату монтажа )</v>
      </c>
      <c r="HA91" s="25" t="str">
        <f t="shared" si="95"/>
        <v>Корректировка показаний ПУ за прошлый год
(не включено в сальдо показаний на начало года)</v>
      </c>
      <c r="HB91" s="25" t="str">
        <f t="shared" si="95"/>
        <v>Корректировка показаний ПУ за прошлые периоды
(включено в сальдо показаний на начало года)</v>
      </c>
      <c r="HC91" s="25" t="str">
        <f t="shared" si="95"/>
        <v>Показания счетчиков в расчет</v>
      </c>
      <c r="HD91" s="25" t="str">
        <f t="shared" si="95"/>
        <v xml:space="preserve">Потребление, кВт
</v>
      </c>
      <c r="HE91" s="25" t="str">
        <f t="shared" si="95"/>
        <v xml:space="preserve">Потери, кВт
</v>
      </c>
      <c r="HF91" s="25" t="str">
        <f t="shared" si="95"/>
        <v xml:space="preserve">Потребление+ потери, кВт
</v>
      </c>
      <c r="HG91" s="25" t="str">
        <f t="shared" si="95"/>
        <v xml:space="preserve">Сумма к оплате, руб. тариф 3,05руб./кВт
</v>
      </c>
      <c r="HH91" s="25" t="str">
        <f t="shared" si="95"/>
        <v xml:space="preserve">к возмещению от п2п3п4п5п6 (использование СН), руб.
</v>
      </c>
      <c r="HI91" s="25" t="str">
        <f t="shared" si="95"/>
        <v xml:space="preserve">Сумаа к начислению по садоводам с учетом возмещения, руб.
</v>
      </c>
      <c r="HJ91" s="25" t="str">
        <f t="shared" si="95"/>
        <v>Переплата (-)
Долг(+) 
на 01.10.2020</v>
      </c>
      <c r="HK91" s="25" t="str">
        <f t="shared" si="95"/>
        <v>Способ получения показаний:
1=Показания ПУ
2=Показания ПУ с уч.показаний ст.ПУ
РО=расчет.объем показаний
0=Демонтаж счетчика</v>
      </c>
      <c r="HL91" s="25" t="str">
        <f t="shared" si="95"/>
        <v>Вид начисления</v>
      </c>
      <c r="HM91" s="25" t="str">
        <f t="shared" si="95"/>
        <v>#</v>
      </c>
      <c r="HN91" s="25" t="str">
        <f t="shared" si="95"/>
        <v>Наименование_Точки_Учета</v>
      </c>
      <c r="HO91" s="25" t="str">
        <f t="shared" si="95"/>
        <v>Серийный_№</v>
      </c>
      <c r="HP91" s="25" t="str">
        <f t="shared" si="95"/>
        <v>дата</v>
      </c>
      <c r="HQ91" s="25" t="str">
        <f t="shared" si="95"/>
        <v>оплачено в октябре</v>
      </c>
      <c r="HR91" s="25" t="str">
        <f t="shared" ref="HR91:IF91" si="96">HR50</f>
        <v>СуммАктЭн</v>
      </c>
      <c r="HS91" s="25" t="str">
        <f t="shared" si="9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HT91" s="25" t="str">
        <f t="shared" si="96"/>
        <v>Корректировка показаний 
ПУ за текущий год
(показания ст.ПУ минус показания нов.ПУ на дату монтажа )</v>
      </c>
      <c r="HU91" s="25" t="str">
        <f t="shared" si="96"/>
        <v>Корректировка показаний ПУ за прошлый год
(не включено в сальдо показаний на начало года)</v>
      </c>
      <c r="HV91" s="25" t="str">
        <f t="shared" si="96"/>
        <v>Корректировка показаний ПУ за прошлые периоды
(включено в сальдо показаний на начало года)</v>
      </c>
      <c r="HW91" s="25" t="str">
        <f t="shared" si="96"/>
        <v>Показания счетчиков в расчет</v>
      </c>
      <c r="HX91" s="25" t="str">
        <f t="shared" si="96"/>
        <v xml:space="preserve">Потребление, кВт
</v>
      </c>
      <c r="HY91" s="25" t="str">
        <f t="shared" si="96"/>
        <v xml:space="preserve">Потери, кВт
</v>
      </c>
      <c r="HZ91" s="25" t="str">
        <f t="shared" si="96"/>
        <v xml:space="preserve">Потребление+ потери, кВт
</v>
      </c>
      <c r="IA91" s="25" t="str">
        <f t="shared" si="96"/>
        <v xml:space="preserve">Сумма к оплате, руб. тариф 3,05руб./кВт
</v>
      </c>
      <c r="IB91" s="25" t="str">
        <f t="shared" si="96"/>
        <v xml:space="preserve">к возмещению от п2п3п4п5п6 (использование СН), руб.
</v>
      </c>
      <c r="IC91" s="25" t="str">
        <f t="shared" si="96"/>
        <v xml:space="preserve">Сумаа к начислению по садоводам с учетом возмещения, руб.
</v>
      </c>
      <c r="ID91" s="25" t="str">
        <f t="shared" si="96"/>
        <v>Переплата (-)
Долг(+) 
на 01.11.2020</v>
      </c>
      <c r="IE91" s="25" t="str">
        <f t="shared" si="96"/>
        <v>Способ получения показаний:
1=Показания ПУ
2=Показания ПУ с уч.показаний ст.ПУ
РО=расчет.объем показаний
0=Демонтаж счетчика</v>
      </c>
      <c r="IF91" s="25" t="str">
        <f t="shared" si="96"/>
        <v>Вид начисления</v>
      </c>
    </row>
  </sheetData>
  <mergeCells count="18">
    <mergeCell ref="Y6:AE6"/>
    <mergeCell ref="HM49:IF49"/>
    <mergeCell ref="CI48:CL48"/>
    <mergeCell ref="Q49:AJ49"/>
    <mergeCell ref="AK49:BD49"/>
    <mergeCell ref="BE49:BX49"/>
    <mergeCell ref="BY49:CR49"/>
    <mergeCell ref="CV49:DP49"/>
    <mergeCell ref="DQ49:EJ49"/>
    <mergeCell ref="EK49:FD49"/>
    <mergeCell ref="FE49:FX49"/>
    <mergeCell ref="FY49:GR49"/>
    <mergeCell ref="GS49:HL49"/>
    <mergeCell ref="Q1:X1"/>
    <mergeCell ref="Y2:AB2"/>
    <mergeCell ref="AC2:AF2"/>
    <mergeCell ref="AG2:AJ2"/>
    <mergeCell ref="AK2:AN2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colBreaks count="1" manualBreakCount="1">
    <brk id="161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T91"/>
  <sheetViews>
    <sheetView tabSelected="1" view="pageBreakPreview" topLeftCell="IS73" zoomScaleNormal="100" zoomScaleSheetLayoutView="100" workbookViewId="0">
      <selection activeCell="JB91" sqref="JB91"/>
    </sheetView>
  </sheetViews>
  <sheetFormatPr defaultRowHeight="11.25" x14ac:dyDescent="0.2"/>
  <cols>
    <col min="1" max="1" width="9.28515625" style="1" hidden="1" customWidth="1"/>
    <col min="2" max="2" width="23.5703125" style="1" hidden="1" customWidth="1"/>
    <col min="3" max="3" width="0" style="1" hidden="1" customWidth="1"/>
    <col min="4" max="10" width="9.28515625" style="1" hidden="1" customWidth="1"/>
    <col min="11" max="11" width="10.5703125" style="1" hidden="1" customWidth="1"/>
    <col min="12" max="13" width="10" style="1" hidden="1" customWidth="1"/>
    <col min="14" max="14" width="11.5703125" style="1" hidden="1" customWidth="1"/>
    <col min="15" max="15" width="17.140625" style="1" hidden="1" customWidth="1"/>
    <col min="16" max="16" width="16.7109375" style="1" hidden="1" customWidth="1"/>
    <col min="17" max="17" width="9.140625" style="1"/>
    <col min="18" max="18" width="28.140625" style="1" customWidth="1"/>
    <col min="19" max="19" width="14.5703125" style="1" bestFit="1" customWidth="1"/>
    <col min="20" max="20" width="13.42578125" style="1" customWidth="1"/>
    <col min="21" max="21" width="12" style="1" customWidth="1"/>
    <col min="22" max="22" width="13.28515625" style="1" customWidth="1"/>
    <col min="23" max="23" width="15.5703125" style="1" customWidth="1"/>
    <col min="24" max="24" width="14.85546875" style="1" customWidth="1"/>
    <col min="25" max="25" width="20.5703125" style="1" customWidth="1"/>
    <col min="26" max="26" width="13.42578125" style="1" customWidth="1"/>
    <col min="27" max="27" width="10.85546875" style="1" customWidth="1"/>
    <col min="28" max="28" width="18.5703125" style="1" customWidth="1"/>
    <col min="29" max="29" width="13" style="1" customWidth="1"/>
    <col min="30" max="30" width="11.28515625" style="1" customWidth="1"/>
    <col min="31" max="31" width="10.85546875" style="1" customWidth="1"/>
    <col min="32" max="32" width="11.7109375" style="1" customWidth="1"/>
    <col min="33" max="33" width="15.28515625" style="1" customWidth="1"/>
    <col min="34" max="34" width="10.7109375" style="1" customWidth="1"/>
    <col min="35" max="35" width="16.28515625" style="1" customWidth="1"/>
    <col min="36" max="36" width="16.7109375" style="1" customWidth="1"/>
    <col min="37" max="37" width="12.140625" style="1" customWidth="1"/>
    <col min="38" max="38" width="25.5703125" style="1" customWidth="1"/>
    <col min="39" max="55" width="12.7109375" style="1" customWidth="1"/>
    <col min="56" max="56" width="24.42578125" style="1" customWidth="1"/>
    <col min="57" max="57" width="9.140625" style="1"/>
    <col min="58" max="58" width="27.140625" style="1" customWidth="1"/>
    <col min="59" max="59" width="9.28515625" style="1" bestFit="1" customWidth="1"/>
    <col min="60" max="60" width="11.28515625" style="1" customWidth="1"/>
    <col min="61" max="64" width="9.28515625" style="1" bestFit="1" customWidth="1"/>
    <col min="65" max="65" width="10.85546875" style="1" customWidth="1"/>
    <col min="66" max="70" width="9.42578125" style="1" bestFit="1" customWidth="1"/>
    <col min="71" max="71" width="12.85546875" style="1" customWidth="1"/>
    <col min="72" max="72" width="11.28515625" style="1" customWidth="1"/>
    <col min="73" max="73" width="11" style="1" customWidth="1"/>
    <col min="74" max="74" width="13.42578125" style="1" customWidth="1"/>
    <col min="75" max="75" width="12.42578125" style="1" customWidth="1"/>
    <col min="76" max="76" width="17.140625" style="1" customWidth="1"/>
    <col min="77" max="77" width="7" style="1" customWidth="1"/>
    <col min="78" max="78" width="23" style="1" customWidth="1"/>
    <col min="79" max="83" width="9.28515625" style="1" bestFit="1" customWidth="1"/>
    <col min="84" max="87" width="9.42578125" style="1" bestFit="1" customWidth="1"/>
    <col min="88" max="88" width="11.7109375" style="1" customWidth="1"/>
    <col min="89" max="89" width="10.85546875" style="1" customWidth="1"/>
    <col min="90" max="90" width="12" style="1" customWidth="1"/>
    <col min="91" max="91" width="15.5703125" style="1" customWidth="1"/>
    <col min="92" max="92" width="12.140625" style="1" customWidth="1"/>
    <col min="93" max="93" width="9.140625" style="1"/>
    <col min="94" max="94" width="11.5703125" style="1" customWidth="1"/>
    <col min="95" max="95" width="18.5703125" style="1" customWidth="1"/>
    <col min="96" max="96" width="15.28515625" style="1" customWidth="1"/>
    <col min="97" max="99" width="9.140625" style="1" hidden="1" customWidth="1"/>
    <col min="100" max="100" width="8.7109375" style="1" customWidth="1"/>
    <col min="101" max="101" width="22" style="1" customWidth="1"/>
    <col min="102" max="103" width="9.42578125" style="1" bestFit="1" customWidth="1"/>
    <col min="104" max="104" width="9.42578125" style="1" customWidth="1"/>
    <col min="105" max="105" width="10.85546875" style="1" customWidth="1"/>
    <col min="106" max="107" width="9.42578125" style="1" bestFit="1" customWidth="1"/>
    <col min="108" max="108" width="10.7109375" style="29" customWidth="1"/>
    <col min="109" max="109" width="11.7109375" style="1" customWidth="1"/>
    <col min="110" max="118" width="12.7109375" style="1" customWidth="1"/>
    <col min="119" max="119" width="13.5703125" style="1" customWidth="1"/>
    <col min="120" max="120" width="16" style="1" customWidth="1"/>
    <col min="121" max="121" width="6.28515625" style="1" customWidth="1"/>
    <col min="122" max="122" width="27.140625" style="1" customWidth="1"/>
    <col min="123" max="123" width="10.5703125" style="1" customWidth="1"/>
    <col min="124" max="124" width="15.5703125" style="1" customWidth="1"/>
    <col min="125" max="125" width="12.28515625" style="1" customWidth="1"/>
    <col min="126" max="126" width="10.140625" style="1" customWidth="1"/>
    <col min="127" max="127" width="13.28515625" style="1" customWidth="1"/>
    <col min="128" max="128" width="12.28515625" style="1" customWidth="1"/>
    <col min="129" max="132" width="9.28515625" style="1" bestFit="1" customWidth="1"/>
    <col min="133" max="133" width="10.28515625" style="1" bestFit="1" customWidth="1"/>
    <col min="134" max="134" width="9.42578125" style="1" bestFit="1" customWidth="1"/>
    <col min="135" max="135" width="10" style="1" bestFit="1" customWidth="1"/>
    <col min="136" max="136" width="9.42578125" style="1" bestFit="1" customWidth="1"/>
    <col min="137" max="137" width="12.140625" style="1" customWidth="1"/>
    <col min="138" max="138" width="11.5703125" style="1" customWidth="1"/>
    <col min="139" max="139" width="17.5703125" style="1" customWidth="1"/>
    <col min="140" max="140" width="14.140625" style="1" customWidth="1"/>
    <col min="141" max="141" width="6" style="1" customWidth="1"/>
    <col min="142" max="142" width="24.42578125" style="1" customWidth="1"/>
    <col min="143" max="143" width="9.140625" style="1"/>
    <col min="144" max="144" width="9.28515625" style="1" bestFit="1" customWidth="1"/>
    <col min="145" max="145" width="9.28515625" style="1" customWidth="1"/>
    <col min="146" max="150" width="9.140625" style="1"/>
    <col min="151" max="151" width="11.7109375" style="1" customWidth="1"/>
    <col min="152" max="156" width="9.28515625" style="1" bestFit="1" customWidth="1"/>
    <col min="157" max="157" width="11.140625" style="1" customWidth="1"/>
    <col min="158" max="158" width="14.5703125" style="1" customWidth="1"/>
    <col min="159" max="159" width="15.140625" style="1" customWidth="1"/>
    <col min="160" max="160" width="23" style="1" customWidth="1"/>
    <col min="161" max="161" width="9.140625" style="1"/>
    <col min="162" max="162" width="27.140625" style="1" customWidth="1"/>
    <col min="163" max="168" width="9.140625" style="1"/>
    <col min="169" max="169" width="10.140625" style="1" bestFit="1" customWidth="1"/>
    <col min="170" max="174" width="9.28515625" style="1" bestFit="1" customWidth="1"/>
    <col min="175" max="175" width="10" style="1" customWidth="1"/>
    <col min="176" max="176" width="11" style="1" customWidth="1"/>
    <col min="177" max="177" width="11.7109375" style="1" customWidth="1"/>
    <col min="178" max="178" width="12.85546875" style="1" customWidth="1"/>
    <col min="179" max="179" width="13.28515625" style="1" customWidth="1"/>
    <col min="180" max="180" width="16.5703125" style="1" customWidth="1"/>
    <col min="181" max="181" width="9.140625" style="1"/>
    <col min="182" max="182" width="25.28515625" style="1" customWidth="1"/>
    <col min="183" max="183" width="11.7109375" style="1" customWidth="1"/>
    <col min="184" max="185" width="13.140625" style="1" customWidth="1"/>
    <col min="186" max="189" width="9.140625" style="1"/>
    <col min="190" max="190" width="10.7109375" style="1" customWidth="1"/>
    <col min="191" max="195" width="9.28515625" style="1" bestFit="1" customWidth="1"/>
    <col min="196" max="196" width="11.7109375" style="1" customWidth="1"/>
    <col min="197" max="197" width="9.28515625" style="1" bestFit="1" customWidth="1"/>
    <col min="198" max="198" width="9.140625" style="1"/>
    <col min="199" max="199" width="16.85546875" style="1" customWidth="1"/>
    <col min="200" max="200" width="15.28515625" style="1" customWidth="1"/>
    <col min="201" max="201" width="9.28515625" style="1" bestFit="1" customWidth="1"/>
    <col min="202" max="202" width="22.5703125" style="1" customWidth="1"/>
    <col min="203" max="203" width="10.85546875" style="1" customWidth="1"/>
    <col min="204" max="205" width="9.28515625" style="1" bestFit="1" customWidth="1"/>
    <col min="206" max="206" width="9.28515625" style="1" customWidth="1"/>
    <col min="207" max="207" width="9.28515625" style="1" bestFit="1" customWidth="1"/>
    <col min="208" max="208" width="9.85546875" style="1" customWidth="1"/>
    <col min="209" max="210" width="9.28515625" style="1" bestFit="1" customWidth="1"/>
    <col min="211" max="218" width="10.7109375" style="1" customWidth="1"/>
    <col min="219" max="219" width="17.28515625" style="1" customWidth="1"/>
    <col min="220" max="220" width="15.42578125" style="1" customWidth="1"/>
    <col min="221" max="221" width="9.140625" style="1"/>
    <col min="222" max="222" width="23.42578125" style="1" customWidth="1"/>
    <col min="223" max="239" width="11.28515625" style="1" customWidth="1"/>
    <col min="240" max="240" width="12.7109375" style="1" customWidth="1"/>
    <col min="241" max="241" width="7.140625" style="1" customWidth="1"/>
    <col min="242" max="242" width="24.28515625" style="1" customWidth="1"/>
    <col min="243" max="259" width="9.140625" style="1"/>
    <col min="260" max="260" width="13.5703125" style="1" customWidth="1"/>
    <col min="261" max="261" width="9.140625" style="1"/>
    <col min="262" max="262" width="25.28515625" style="1" customWidth="1"/>
    <col min="263" max="279" width="9.140625" style="1"/>
    <col min="280" max="280" width="11.140625" style="1" customWidth="1"/>
    <col min="281" max="16384" width="9.140625" style="1"/>
  </cols>
  <sheetData>
    <row r="1" spans="17:112" ht="32.25" customHeight="1" x14ac:dyDescent="0.2">
      <c r="Q1" s="126" t="s">
        <v>105</v>
      </c>
      <c r="R1" s="126"/>
      <c r="S1" s="126"/>
      <c r="T1" s="126"/>
      <c r="U1" s="126"/>
      <c r="V1" s="126"/>
      <c r="W1" s="126"/>
      <c r="X1" s="126"/>
    </row>
    <row r="2" spans="17:112" ht="46.5" customHeight="1" x14ac:dyDescent="0.2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7:112" ht="19.5" customHeight="1" x14ac:dyDescent="0.2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8"/>
      <c r="Z3" s="49"/>
      <c r="AA3" s="49"/>
      <c r="AB3" s="49"/>
      <c r="AC3" s="48"/>
      <c r="AD3" s="49"/>
      <c r="AE3" s="49"/>
      <c r="AF3" s="49"/>
      <c r="AG3" s="50"/>
      <c r="AH3" s="44"/>
      <c r="AI3" s="44"/>
      <c r="AJ3" s="44"/>
      <c r="AK3" s="51"/>
      <c r="AL3" s="44"/>
      <c r="AM3" s="44"/>
      <c r="AN3" s="44"/>
    </row>
    <row r="4" spans="17:112" ht="19.5" customHeight="1" x14ac:dyDescent="0.2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7:112" ht="20.100000000000001" customHeight="1" x14ac:dyDescent="0.2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7:112" ht="20.100000000000001" customHeight="1" x14ac:dyDescent="0.2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33"/>
      <c r="Y6" s="117" t="s">
        <v>127</v>
      </c>
      <c r="Z6" s="117"/>
      <c r="AA6" s="117"/>
      <c r="AB6" s="117"/>
      <c r="AC6" s="117"/>
      <c r="AD6" s="117"/>
      <c r="AE6" s="117"/>
      <c r="AF6" s="108"/>
      <c r="AG6" s="108"/>
      <c r="AH6" s="44"/>
      <c r="AI6" s="44"/>
      <c r="AJ6" s="44"/>
      <c r="AK6" s="44"/>
      <c r="AL6" s="44"/>
      <c r="AM6" s="44"/>
      <c r="AN6" s="44"/>
    </row>
    <row r="7" spans="17:112" ht="46.5" customHeight="1" x14ac:dyDescent="0.2">
      <c r="Q7" s="5"/>
      <c r="R7" s="5" t="s">
        <v>75</v>
      </c>
      <c r="S7" s="17">
        <v>43823</v>
      </c>
      <c r="T7" s="5">
        <f>1941*200</f>
        <v>388200</v>
      </c>
      <c r="U7" s="5"/>
      <c r="V7" s="5"/>
      <c r="W7" s="5"/>
      <c r="X7" s="45"/>
      <c r="Y7" s="109" t="s">
        <v>98</v>
      </c>
      <c r="Z7" s="109" t="s">
        <v>99</v>
      </c>
      <c r="AA7" s="109" t="s">
        <v>109</v>
      </c>
      <c r="AB7" s="110" t="s">
        <v>111</v>
      </c>
      <c r="AC7" s="109" t="s">
        <v>110</v>
      </c>
      <c r="AD7" s="109" t="s">
        <v>112</v>
      </c>
      <c r="AE7" s="109" t="s">
        <v>116</v>
      </c>
      <c r="AF7" s="8" t="s">
        <v>189</v>
      </c>
      <c r="AG7" s="8" t="s">
        <v>190</v>
      </c>
      <c r="AH7" s="44"/>
      <c r="AI7" s="44"/>
      <c r="AJ7" s="44"/>
      <c r="AK7" s="44"/>
      <c r="AL7" s="44"/>
      <c r="AM7" s="44"/>
      <c r="AN7" s="44"/>
    </row>
    <row r="8" spans="17:112" ht="20.100000000000001" customHeight="1" x14ac:dyDescent="0.2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79.227011245050178</v>
      </c>
      <c r="W8" s="2" t="s">
        <v>25</v>
      </c>
      <c r="X8" s="33"/>
      <c r="Y8" s="8"/>
      <c r="Z8" s="8"/>
      <c r="AA8" s="11"/>
      <c r="AB8" s="8"/>
      <c r="AC8" s="8"/>
      <c r="AD8" s="11"/>
      <c r="AE8" s="7"/>
      <c r="AF8" s="40"/>
      <c r="AG8" s="108"/>
      <c r="AH8" s="44"/>
      <c r="AI8" s="44"/>
      <c r="AJ8" s="44"/>
      <c r="AK8" s="44"/>
      <c r="AL8" s="44"/>
      <c r="AM8" s="44"/>
      <c r="AN8" s="44"/>
    </row>
    <row r="9" spans="17:112" ht="20.25" customHeight="1" x14ac:dyDescent="0.2">
      <c r="Q9" s="36"/>
      <c r="R9" s="37" t="s">
        <v>101</v>
      </c>
      <c r="S9" s="38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6">
        <f>V9</f>
        <v>12.000000000000005</v>
      </c>
      <c r="Y9" s="8">
        <f>U9</f>
        <v>11623.247999999961</v>
      </c>
      <c r="Z9" s="8">
        <v>2.9</v>
      </c>
      <c r="AA9" s="11">
        <f>Y9*Z9</f>
        <v>33707.419199999887</v>
      </c>
      <c r="AB9" s="8">
        <f>-30*110</f>
        <v>-3300</v>
      </c>
      <c r="AC9" s="8">
        <f>2.9-1.81</f>
        <v>1.0899999999999999</v>
      </c>
      <c r="AD9" s="11">
        <f>AB9*AC9</f>
        <v>-3596.9999999999995</v>
      </c>
      <c r="AE9" s="7">
        <f>AA9+AD9</f>
        <v>30110.419199999887</v>
      </c>
      <c r="AF9" s="40">
        <v>43832</v>
      </c>
      <c r="AG9" s="82">
        <v>30</v>
      </c>
      <c r="AH9" s="44"/>
      <c r="AI9" s="44"/>
      <c r="AJ9" s="44"/>
      <c r="AK9" s="44"/>
      <c r="AL9" s="44"/>
      <c r="AM9" s="44"/>
      <c r="AN9" s="44"/>
    </row>
    <row r="10" spans="17:112" ht="25.5" customHeight="1" x14ac:dyDescent="0.2">
      <c r="Q10" s="36"/>
      <c r="R10" s="37" t="s">
        <v>118</v>
      </c>
      <c r="S10" s="38"/>
      <c r="T10" s="11"/>
      <c r="U10" s="11">
        <f>U8-U9</f>
        <v>6976.7520000000386</v>
      </c>
      <c r="V10" s="11"/>
      <c r="W10" s="11"/>
      <c r="X10" s="46"/>
      <c r="Y10" s="8"/>
      <c r="Z10" s="8"/>
      <c r="AA10" s="11"/>
      <c r="AB10" s="8"/>
      <c r="AC10" s="8"/>
      <c r="AD10" s="11"/>
      <c r="AE10" s="7"/>
      <c r="AF10" s="40"/>
      <c r="AG10" s="82"/>
      <c r="AH10" s="44"/>
      <c r="AI10" s="44"/>
      <c r="AJ10" s="44"/>
      <c r="AK10" s="44"/>
      <c r="AL10" s="44"/>
      <c r="AM10" s="44"/>
      <c r="AN10" s="44"/>
    </row>
    <row r="11" spans="17:112" ht="20.100000000000001" customHeight="1" x14ac:dyDescent="0.2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3">
        <f>(V9+V11)/2</f>
        <v>18.583568932324447</v>
      </c>
      <c r="Y11" s="8">
        <f t="shared" ref="Y11:Y21" si="0">U11</f>
        <v>12600</v>
      </c>
      <c r="Z11" s="8">
        <v>2.9</v>
      </c>
      <c r="AA11" s="11">
        <f t="shared" ref="AA11:AA21" si="1">Y11*Z11</f>
        <v>36540</v>
      </c>
      <c r="AB11" s="8">
        <f>-30*110</f>
        <v>-3300</v>
      </c>
      <c r="AC11" s="8">
        <f>2.9-1.81</f>
        <v>1.0899999999999999</v>
      </c>
      <c r="AD11" s="11">
        <f t="shared" ref="AD11:AD21" si="2">AB11*AC11</f>
        <v>-3596.9999999999995</v>
      </c>
      <c r="AE11" s="7">
        <f t="shared" ref="AE11:AE21" si="3">AA11+AD11</f>
        <v>32943</v>
      </c>
      <c r="AF11" s="40">
        <v>43864</v>
      </c>
      <c r="AG11" s="82">
        <v>30</v>
      </c>
      <c r="AH11" s="44"/>
      <c r="AI11" s="44"/>
      <c r="AJ11" s="44"/>
      <c r="AK11" s="44"/>
      <c r="AL11" s="44"/>
      <c r="AM11" s="44"/>
      <c r="AN11" s="44"/>
    </row>
    <row r="12" spans="17:112" ht="20.100000000000001" customHeight="1" x14ac:dyDescent="0.2">
      <c r="Q12" s="6">
        <v>3</v>
      </c>
      <c r="R12" s="4" t="s">
        <v>143</v>
      </c>
      <c r="S12" s="3">
        <v>43915</v>
      </c>
      <c r="T12" s="2">
        <f>2144*200</f>
        <v>428800</v>
      </c>
      <c r="U12" s="2">
        <f t="shared" ref="U12:U21" si="4">T12-T11</f>
        <v>9400</v>
      </c>
      <c r="V12" s="2">
        <f>V38/U38*100</f>
        <v>25.167137864648886</v>
      </c>
      <c r="W12" s="2" t="s">
        <v>25</v>
      </c>
      <c r="X12" s="33">
        <f>(V9+V11+V12)/3</f>
        <v>20.778091909765926</v>
      </c>
      <c r="Y12" s="8">
        <f t="shared" si="0"/>
        <v>9400</v>
      </c>
      <c r="Z12" s="8">
        <v>2.9</v>
      </c>
      <c r="AA12" s="11">
        <f t="shared" si="1"/>
        <v>27260</v>
      </c>
      <c r="AB12" s="8">
        <f t="shared" ref="AB12:AB17" si="5">-30*110</f>
        <v>-3300</v>
      </c>
      <c r="AC12" s="8">
        <f>2.9-1.81</f>
        <v>1.0899999999999999</v>
      </c>
      <c r="AD12" s="11">
        <f t="shared" si="2"/>
        <v>-3596.9999999999995</v>
      </c>
      <c r="AE12" s="7">
        <f t="shared" si="3"/>
        <v>23663</v>
      </c>
      <c r="AF12" s="40">
        <v>43893</v>
      </c>
      <c r="AG12" s="82">
        <v>30</v>
      </c>
      <c r="AH12" s="44"/>
      <c r="AI12" s="44"/>
      <c r="AJ12" s="44"/>
      <c r="AK12" s="44"/>
      <c r="AL12" s="44"/>
      <c r="AM12" s="44"/>
      <c r="AN12" s="44"/>
    </row>
    <row r="13" spans="17:112" ht="20.100000000000001" customHeight="1" x14ac:dyDescent="0.2">
      <c r="Q13" s="6">
        <v>4</v>
      </c>
      <c r="R13" s="4" t="s">
        <v>144</v>
      </c>
      <c r="S13" s="3">
        <v>43944</v>
      </c>
      <c r="T13" s="2">
        <v>438800</v>
      </c>
      <c r="U13" s="2">
        <f t="shared" si="4"/>
        <v>10000</v>
      </c>
      <c r="V13" s="2">
        <f t="shared" ref="V13:V21" si="6">V40/U40*100</f>
        <v>9.8308830855909779</v>
      </c>
      <c r="W13" s="2" t="s">
        <v>25</v>
      </c>
      <c r="X13" s="33">
        <f>(V9+V11+V12+V13)/4</f>
        <v>18.041289703722189</v>
      </c>
      <c r="Y13" s="8">
        <f t="shared" si="0"/>
        <v>10000</v>
      </c>
      <c r="Z13" s="8">
        <v>2.9</v>
      </c>
      <c r="AA13" s="11">
        <f t="shared" si="1"/>
        <v>29000</v>
      </c>
      <c r="AB13" s="8">
        <f t="shared" si="5"/>
        <v>-3300</v>
      </c>
      <c r="AC13" s="8">
        <f>2.9-1.81</f>
        <v>1.0899999999999999</v>
      </c>
      <c r="AD13" s="11">
        <f t="shared" si="2"/>
        <v>-3596.9999999999995</v>
      </c>
      <c r="AE13" s="7">
        <f t="shared" si="3"/>
        <v>25403</v>
      </c>
      <c r="AF13" s="40">
        <v>43923</v>
      </c>
      <c r="AG13" s="82">
        <v>30</v>
      </c>
      <c r="AH13" s="44"/>
      <c r="AI13" s="44"/>
      <c r="AJ13" s="44"/>
      <c r="AK13" s="44"/>
      <c r="AL13" s="44"/>
      <c r="AM13" s="44"/>
      <c r="AN13" s="44"/>
    </row>
    <row r="14" spans="17:112" ht="20.100000000000001" customHeight="1" x14ac:dyDescent="0.2">
      <c r="Q14" s="6">
        <v>5</v>
      </c>
      <c r="R14" s="4">
        <v>43952</v>
      </c>
      <c r="S14" s="3">
        <v>43976</v>
      </c>
      <c r="T14" s="2">
        <f>2234*200</f>
        <v>446800</v>
      </c>
      <c r="U14" s="2">
        <f t="shared" si="4"/>
        <v>8000</v>
      </c>
      <c r="V14" s="2">
        <f t="shared" si="6"/>
        <v>12.667963287144016</v>
      </c>
      <c r="W14" s="2" t="s">
        <v>25</v>
      </c>
      <c r="X14" s="33">
        <f>(V9+V11+V12+V13+V14)/5</f>
        <v>16.966624420406553</v>
      </c>
      <c r="Y14" s="8">
        <f t="shared" si="0"/>
        <v>8000</v>
      </c>
      <c r="Z14" s="8">
        <v>2.9</v>
      </c>
      <c r="AA14" s="11">
        <f t="shared" si="1"/>
        <v>23200</v>
      </c>
      <c r="AB14" s="8">
        <f t="shared" si="5"/>
        <v>-3300</v>
      </c>
      <c r="AC14" s="8">
        <f>2.9-1.81</f>
        <v>1.0899999999999999</v>
      </c>
      <c r="AD14" s="11">
        <f t="shared" si="2"/>
        <v>-3596.9999999999995</v>
      </c>
      <c r="AE14" s="7">
        <f t="shared" si="3"/>
        <v>19603</v>
      </c>
      <c r="AF14" s="40">
        <v>43953</v>
      </c>
      <c r="AG14" s="82">
        <v>30</v>
      </c>
      <c r="AH14" s="44"/>
      <c r="AI14" s="44"/>
      <c r="AJ14" s="44"/>
      <c r="AK14" s="44"/>
      <c r="AL14" s="44"/>
      <c r="AM14" s="44"/>
      <c r="AN14" s="44"/>
    </row>
    <row r="15" spans="17:112" ht="20.100000000000001" customHeight="1" x14ac:dyDescent="0.2">
      <c r="Q15" s="6">
        <v>6</v>
      </c>
      <c r="R15" s="4">
        <v>43983</v>
      </c>
      <c r="S15" s="3">
        <v>44007</v>
      </c>
      <c r="T15" s="2">
        <v>454000</v>
      </c>
      <c r="U15" s="2">
        <f t="shared" si="4"/>
        <v>7200</v>
      </c>
      <c r="V15" s="2">
        <f t="shared" si="6"/>
        <v>6.5817170906743234</v>
      </c>
      <c r="W15" s="2" t="s">
        <v>25</v>
      </c>
      <c r="X15" s="33">
        <f>(V9+V11+V12+V13+V14+V15)/6</f>
        <v>15.235806532117849</v>
      </c>
      <c r="Y15" s="8">
        <f t="shared" si="0"/>
        <v>7200</v>
      </c>
      <c r="Z15" s="8">
        <v>2.9</v>
      </c>
      <c r="AA15" s="11">
        <f t="shared" si="1"/>
        <v>20880</v>
      </c>
      <c r="AB15" s="8">
        <f t="shared" si="5"/>
        <v>-3300</v>
      </c>
      <c r="AC15" s="8">
        <f>2.9-1.81</f>
        <v>1.0899999999999999</v>
      </c>
      <c r="AD15" s="11">
        <f t="shared" si="2"/>
        <v>-3596.9999999999995</v>
      </c>
      <c r="AE15" s="7">
        <f t="shared" si="3"/>
        <v>17283</v>
      </c>
      <c r="AF15" s="40">
        <v>43984</v>
      </c>
      <c r="AG15" s="82">
        <v>30</v>
      </c>
      <c r="AH15" s="44"/>
      <c r="AI15" s="44"/>
      <c r="AJ15" s="44"/>
      <c r="AK15" s="44"/>
      <c r="AL15" s="44"/>
      <c r="AM15" s="44"/>
      <c r="AN15" s="44"/>
    </row>
    <row r="16" spans="17:112" ht="18.75" customHeight="1" x14ac:dyDescent="0.2">
      <c r="Q16" s="6">
        <v>7</v>
      </c>
      <c r="R16" s="4">
        <v>44013</v>
      </c>
      <c r="S16" s="3">
        <v>412930</v>
      </c>
      <c r="T16" s="2">
        <v>460800</v>
      </c>
      <c r="U16" s="2">
        <f t="shared" si="4"/>
        <v>6800</v>
      </c>
      <c r="V16" s="2">
        <f t="shared" si="6"/>
        <v>12.041864112991398</v>
      </c>
      <c r="W16" s="2" t="s">
        <v>25</v>
      </c>
      <c r="X16" s="33">
        <f>(V9+V11+V12+V13+V14+V15+V16)/7</f>
        <v>14.779529043671213</v>
      </c>
      <c r="Y16" s="8">
        <f t="shared" si="0"/>
        <v>6800</v>
      </c>
      <c r="Z16" s="8">
        <v>3.05</v>
      </c>
      <c r="AA16" s="11">
        <f t="shared" si="1"/>
        <v>20740</v>
      </c>
      <c r="AB16" s="8">
        <f t="shared" si="5"/>
        <v>-3300</v>
      </c>
      <c r="AC16" s="8">
        <f>3.05-1.9</f>
        <v>1.1499999999999999</v>
      </c>
      <c r="AD16" s="11">
        <f t="shared" si="2"/>
        <v>-3794.9999999999995</v>
      </c>
      <c r="AE16" s="7">
        <f t="shared" si="3"/>
        <v>16945</v>
      </c>
      <c r="AF16" s="40">
        <v>44014</v>
      </c>
      <c r="AG16" s="82">
        <v>30</v>
      </c>
      <c r="AH16" s="44"/>
      <c r="AI16" s="44"/>
      <c r="AJ16" s="44"/>
      <c r="AK16" s="44"/>
      <c r="AL16" s="44"/>
      <c r="AM16" s="44"/>
      <c r="AN16" s="44"/>
      <c r="DD16" s="1"/>
      <c r="DH16" s="29"/>
    </row>
    <row r="17" spans="17:112" ht="24" customHeight="1" x14ac:dyDescent="0.2">
      <c r="Q17" s="6">
        <v>8</v>
      </c>
      <c r="R17" s="4">
        <v>44044</v>
      </c>
      <c r="S17" s="3">
        <v>412961</v>
      </c>
      <c r="T17" s="2">
        <v>468400</v>
      </c>
      <c r="U17" s="2">
        <f t="shared" si="4"/>
        <v>7600</v>
      </c>
      <c r="V17" s="2">
        <f t="shared" si="6"/>
        <v>-5.1701011310965095</v>
      </c>
      <c r="W17" s="2" t="s">
        <v>25</v>
      </c>
      <c r="X17" s="33">
        <f>(V9+V11+V12+V13+V14+V15+V16+V17)/8</f>
        <v>12.285825271825246</v>
      </c>
      <c r="Y17" s="8">
        <f t="shared" si="0"/>
        <v>7600</v>
      </c>
      <c r="Z17" s="8">
        <v>3.05</v>
      </c>
      <c r="AA17" s="11">
        <f t="shared" si="1"/>
        <v>23180</v>
      </c>
      <c r="AB17" s="8">
        <f t="shared" si="5"/>
        <v>-3300</v>
      </c>
      <c r="AC17" s="8">
        <f>3.05-1.9</f>
        <v>1.1499999999999999</v>
      </c>
      <c r="AD17" s="11">
        <f t="shared" si="2"/>
        <v>-3794.9999999999995</v>
      </c>
      <c r="AE17" s="7">
        <f t="shared" si="3"/>
        <v>19385</v>
      </c>
      <c r="AF17" s="40">
        <v>44045</v>
      </c>
      <c r="AG17" s="82">
        <v>30</v>
      </c>
      <c r="AH17" s="44"/>
      <c r="AI17" s="44"/>
      <c r="AJ17" s="44"/>
      <c r="AK17" s="44"/>
      <c r="AL17" s="44"/>
      <c r="AM17" s="44"/>
      <c r="AN17" s="44"/>
      <c r="DD17" s="1"/>
      <c r="DH17" s="29"/>
    </row>
    <row r="18" spans="17:112" ht="23.25" customHeight="1" x14ac:dyDescent="0.2">
      <c r="Q18" s="6">
        <v>9</v>
      </c>
      <c r="R18" s="4">
        <v>44075</v>
      </c>
      <c r="S18" s="3">
        <v>44099</v>
      </c>
      <c r="T18" s="2">
        <v>475600</v>
      </c>
      <c r="U18" s="2">
        <f t="shared" si="4"/>
        <v>7200</v>
      </c>
      <c r="V18" s="2">
        <f t="shared" si="6"/>
        <v>37.228853891296666</v>
      </c>
      <c r="W18" s="2" t="s">
        <v>25</v>
      </c>
      <c r="X18" s="33">
        <f>(V9+V11+V12+V13+V14+V15+V16+V17+V18)/9</f>
        <v>15.057272896210959</v>
      </c>
      <c r="Y18" s="8">
        <f t="shared" si="0"/>
        <v>7200</v>
      </c>
      <c r="Z18" s="8">
        <v>3.05</v>
      </c>
      <c r="AA18" s="11">
        <f t="shared" si="1"/>
        <v>21960</v>
      </c>
      <c r="AB18" s="8">
        <f>-37*110</f>
        <v>-4070</v>
      </c>
      <c r="AC18" s="8">
        <f>3.05-1.9</f>
        <v>1.1499999999999999</v>
      </c>
      <c r="AD18" s="11">
        <f t="shared" si="2"/>
        <v>-4680.5</v>
      </c>
      <c r="AE18" s="7">
        <f t="shared" si="3"/>
        <v>17279.5</v>
      </c>
      <c r="AF18" s="40">
        <v>44076</v>
      </c>
      <c r="AG18" s="82">
        <v>37</v>
      </c>
      <c r="AH18" s="44"/>
      <c r="AI18" s="44"/>
      <c r="AJ18" s="44"/>
      <c r="AK18" s="44"/>
      <c r="AL18" s="44"/>
      <c r="AM18" s="44"/>
      <c r="AN18" s="44"/>
      <c r="DD18" s="1"/>
      <c r="DH18" s="29"/>
    </row>
    <row r="19" spans="17:112" ht="20.100000000000001" customHeight="1" x14ac:dyDescent="0.2">
      <c r="Q19" s="6">
        <v>10</v>
      </c>
      <c r="R19" s="4">
        <v>44105</v>
      </c>
      <c r="S19" s="3">
        <v>44127</v>
      </c>
      <c r="T19" s="2">
        <v>484400</v>
      </c>
      <c r="U19" s="2">
        <f t="shared" si="4"/>
        <v>8800</v>
      </c>
      <c r="V19" s="2">
        <f t="shared" si="6"/>
        <v>-22.735717521783528</v>
      </c>
      <c r="W19" s="2" t="s">
        <v>25</v>
      </c>
      <c r="X19" s="33">
        <f>(V9+V11+V12+V13+V14+V15+V16+V17+V18+V19)/10</f>
        <v>11.27797385441151</v>
      </c>
      <c r="Y19" s="8">
        <f t="shared" si="0"/>
        <v>8800</v>
      </c>
      <c r="Z19" s="8">
        <v>3.05</v>
      </c>
      <c r="AA19" s="11">
        <f t="shared" si="1"/>
        <v>26840</v>
      </c>
      <c r="AB19" s="8">
        <f>-37*110</f>
        <v>-4070</v>
      </c>
      <c r="AC19" s="8">
        <f>3.05-1.9</f>
        <v>1.1499999999999999</v>
      </c>
      <c r="AD19" s="11">
        <f t="shared" si="2"/>
        <v>-4680.5</v>
      </c>
      <c r="AE19" s="7">
        <f t="shared" si="3"/>
        <v>22159.5</v>
      </c>
      <c r="AF19" s="40">
        <v>44106</v>
      </c>
      <c r="AG19" s="82">
        <v>37</v>
      </c>
      <c r="AH19" s="44"/>
      <c r="AI19" s="44"/>
      <c r="AJ19" s="44"/>
      <c r="AK19" s="44"/>
      <c r="AL19" s="44"/>
      <c r="AM19" s="44"/>
      <c r="AN19" s="44"/>
      <c r="DD19" s="1"/>
      <c r="DH19" s="29"/>
    </row>
    <row r="20" spans="17:112" ht="20.100000000000001" customHeight="1" x14ac:dyDescent="0.2">
      <c r="Q20" s="6">
        <v>11</v>
      </c>
      <c r="R20" s="4">
        <v>44136</v>
      </c>
      <c r="S20" s="3">
        <v>44160</v>
      </c>
      <c r="T20" s="2">
        <v>495200</v>
      </c>
      <c r="U20" s="2">
        <f t="shared" si="4"/>
        <v>10800</v>
      </c>
      <c r="V20" s="2">
        <f t="shared" si="6"/>
        <v>52.347419827170363</v>
      </c>
      <c r="W20" s="2" t="s">
        <v>25</v>
      </c>
      <c r="X20" s="33">
        <f>(V9+V11+V12+V13+V14+V15+V16+V17+V18+V19+V20)/11</f>
        <v>15.011559851935043</v>
      </c>
      <c r="Y20" s="8">
        <f t="shared" si="0"/>
        <v>10800</v>
      </c>
      <c r="Z20" s="8">
        <v>3.05</v>
      </c>
      <c r="AA20" s="11">
        <f t="shared" si="1"/>
        <v>32940</v>
      </c>
      <c r="AB20" s="8">
        <f>-37*110</f>
        <v>-4070</v>
      </c>
      <c r="AC20" s="8">
        <f>3.05-1.9</f>
        <v>1.1499999999999999</v>
      </c>
      <c r="AD20" s="11">
        <f t="shared" si="2"/>
        <v>-4680.5</v>
      </c>
      <c r="AE20" s="7">
        <f t="shared" si="3"/>
        <v>28259.5</v>
      </c>
      <c r="AF20" s="40">
        <v>44137</v>
      </c>
      <c r="AG20" s="82"/>
      <c r="AH20" s="44"/>
      <c r="AI20" s="44"/>
      <c r="AJ20" s="44"/>
      <c r="AK20" s="44"/>
      <c r="AL20" s="44"/>
      <c r="AM20" s="44"/>
      <c r="AN20" s="44"/>
    </row>
    <row r="21" spans="17:112" ht="20.100000000000001" customHeight="1" x14ac:dyDescent="0.2">
      <c r="Q21" s="39">
        <v>12</v>
      </c>
      <c r="R21" s="40">
        <v>43800</v>
      </c>
      <c r="S21" s="41">
        <v>44190</v>
      </c>
      <c r="T21" s="8">
        <v>507800</v>
      </c>
      <c r="U21" s="2">
        <f t="shared" si="4"/>
        <v>12600</v>
      </c>
      <c r="V21" s="2">
        <f t="shared" si="6"/>
        <v>-3.4808187277850093</v>
      </c>
      <c r="W21" s="8" t="s">
        <v>25</v>
      </c>
      <c r="X21" s="47">
        <f>(V9+V11+V12+V13+V14+V15+V16+V17+V18+V19+V20+V21)/12</f>
        <v>13.470528303625038</v>
      </c>
      <c r="Y21" s="8">
        <f t="shared" si="0"/>
        <v>12600</v>
      </c>
      <c r="Z21" s="8">
        <v>3.05</v>
      </c>
      <c r="AA21" s="11">
        <f t="shared" si="1"/>
        <v>38430</v>
      </c>
      <c r="AB21" s="8">
        <f>-37*110</f>
        <v>-4070</v>
      </c>
      <c r="AC21" s="8">
        <f>3.05-1.9</f>
        <v>1.1499999999999999</v>
      </c>
      <c r="AD21" s="11">
        <f t="shared" si="2"/>
        <v>-4680.5</v>
      </c>
      <c r="AE21" s="7">
        <f t="shared" si="3"/>
        <v>33749.5</v>
      </c>
      <c r="AF21" s="40">
        <v>44167</v>
      </c>
      <c r="AG21" s="82"/>
      <c r="AH21" s="44"/>
      <c r="AI21" s="44"/>
      <c r="AJ21" s="44"/>
      <c r="AK21" s="44"/>
      <c r="AL21" s="44"/>
      <c r="AM21" s="44"/>
      <c r="AN21" s="44"/>
    </row>
    <row r="22" spans="17:112" ht="26.25" customHeight="1" x14ac:dyDescent="0.2">
      <c r="Q22" s="18"/>
      <c r="R22" s="19" t="s">
        <v>76</v>
      </c>
      <c r="S22" s="17">
        <v>43830</v>
      </c>
      <c r="T22" s="5">
        <v>456800.01</v>
      </c>
      <c r="U22" s="5"/>
      <c r="V22" s="5"/>
      <c r="W22" s="5"/>
      <c r="X22" s="45"/>
      <c r="Y22" s="112"/>
      <c r="Z22" s="112"/>
      <c r="AA22" s="112"/>
      <c r="AB22" s="113"/>
      <c r="AC22" s="112"/>
      <c r="AD22" s="112"/>
      <c r="AE22" s="5"/>
      <c r="AF22" s="8"/>
      <c r="AG22" s="82"/>
      <c r="AH22" s="44"/>
      <c r="AI22" s="44"/>
      <c r="AJ22" s="44"/>
      <c r="AK22" s="44"/>
      <c r="AL22" s="44"/>
      <c r="AM22" s="44"/>
      <c r="AN22" s="44"/>
    </row>
    <row r="23" spans="17:112" ht="20.100000000000001" customHeight="1" x14ac:dyDescent="0.2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3"/>
      <c r="Z23" s="53"/>
      <c r="AA23" s="53"/>
      <c r="AB23" s="53"/>
      <c r="AC23" s="53"/>
      <c r="AD23" s="53"/>
    </row>
    <row r="24" spans="17:112" ht="20.100000000000001" customHeight="1" x14ac:dyDescent="0.2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4.2231087214183827</v>
      </c>
      <c r="W24" s="2" t="s">
        <v>24</v>
      </c>
      <c r="X24" s="2">
        <f>(V23+V24)/2</f>
        <v>6.2772815309459808</v>
      </c>
      <c r="Y24" s="53"/>
      <c r="Z24" s="53"/>
      <c r="AA24" s="53"/>
      <c r="AB24" s="53"/>
      <c r="AC24" s="53"/>
      <c r="AD24" s="53"/>
    </row>
    <row r="25" spans="17:112" ht="58.5" customHeight="1" x14ac:dyDescent="0.2">
      <c r="Q25" s="77">
        <v>3</v>
      </c>
      <c r="R25" s="78" t="s">
        <v>131</v>
      </c>
      <c r="S25" s="79">
        <v>43921</v>
      </c>
      <c r="T25" s="12"/>
      <c r="U25" s="12"/>
      <c r="V25" s="12">
        <f>V24</f>
        <v>4.2231087214183827</v>
      </c>
      <c r="W25" s="12" t="s">
        <v>24</v>
      </c>
      <c r="X25" s="12">
        <f>(V23+V24+V25)/3</f>
        <v>5.5925572611034484</v>
      </c>
      <c r="Y25" s="53"/>
      <c r="Z25" s="53"/>
      <c r="AA25" s="53"/>
      <c r="AB25" s="53"/>
      <c r="AC25" s="53"/>
      <c r="AD25" s="53"/>
    </row>
    <row r="26" spans="17:112" ht="20.100000000000001" customHeight="1" x14ac:dyDescent="0.2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18987.509999999951</v>
      </c>
      <c r="V26" s="2">
        <f t="shared" ref="V26:V34" si="7">(U26-U40)/U40*100</f>
        <v>7.4956180874476379</v>
      </c>
      <c r="W26" s="2" t="s">
        <v>24</v>
      </c>
      <c r="X26" s="2">
        <f>(V23+V24+V25+V26)/4</f>
        <v>6.0683224676894962</v>
      </c>
      <c r="Y26" s="53"/>
      <c r="Z26" s="53"/>
      <c r="AA26" s="53"/>
      <c r="AB26" s="53"/>
      <c r="AC26" s="53"/>
      <c r="AD26" s="53"/>
    </row>
    <row r="27" spans="17:112" ht="20.100000000000001" customHeight="1" x14ac:dyDescent="0.2">
      <c r="Q27" s="6">
        <v>5</v>
      </c>
      <c r="R27" s="4">
        <v>43952</v>
      </c>
      <c r="S27" s="3">
        <v>43982</v>
      </c>
      <c r="T27" s="2">
        <v>505407.03</v>
      </c>
      <c r="U27" s="2">
        <f t="shared" ref="U27:U34" si="8">T27-T26</f>
        <v>7560.8100000000559</v>
      </c>
      <c r="V27" s="2">
        <f t="shared" si="7"/>
        <v>6.4826329376347056</v>
      </c>
      <c r="W27" s="2" t="s">
        <v>24</v>
      </c>
      <c r="X27" s="2">
        <f>(V23+V24+V25+V26+V27)/5</f>
        <v>6.1511845616785381</v>
      </c>
      <c r="Y27" s="53"/>
      <c r="Z27" s="53"/>
      <c r="AA27" s="53"/>
      <c r="AB27" s="53"/>
      <c r="AC27" s="53"/>
      <c r="AD27" s="53"/>
    </row>
    <row r="28" spans="17:112" ht="20.100000000000001" customHeight="1" x14ac:dyDescent="0.2">
      <c r="Q28" s="6">
        <v>6</v>
      </c>
      <c r="R28" s="4">
        <v>43983</v>
      </c>
      <c r="S28" s="3">
        <v>44013</v>
      </c>
      <c r="T28" s="2">
        <v>512587.2</v>
      </c>
      <c r="U28" s="2">
        <f t="shared" si="8"/>
        <v>7180.1699999999837</v>
      </c>
      <c r="V28" s="2">
        <f t="shared" si="7"/>
        <v>6.2881732781868482</v>
      </c>
      <c r="W28" s="2" t="s">
        <v>24</v>
      </c>
      <c r="X28" s="2">
        <f>(V23+V24+V25+V26+V27+V28)/6</f>
        <v>6.174016014429923</v>
      </c>
      <c r="Y28" s="53"/>
      <c r="Z28" s="53"/>
      <c r="AA28" s="53"/>
      <c r="AB28" s="53"/>
      <c r="AC28" s="53"/>
      <c r="AD28" s="53"/>
    </row>
    <row r="29" spans="17:112" ht="20.100000000000001" customHeight="1" x14ac:dyDescent="0.2">
      <c r="Q29" s="6">
        <v>7</v>
      </c>
      <c r="R29" s="4">
        <v>44013</v>
      </c>
      <c r="S29" s="3">
        <v>44042</v>
      </c>
      <c r="T29" s="2">
        <v>519057</v>
      </c>
      <c r="U29" s="2">
        <f t="shared" si="8"/>
        <v>6469.7999999999884</v>
      </c>
      <c r="V29" s="2">
        <f t="shared" si="7"/>
        <v>6.6012430056221234</v>
      </c>
      <c r="W29" s="2" t="s">
        <v>24</v>
      </c>
      <c r="X29" s="2">
        <f>(V23+V24+V25+V26+V27+V28+V29)/7</f>
        <v>6.2350484417430945</v>
      </c>
      <c r="Y29" s="53"/>
      <c r="Z29" s="53"/>
      <c r="AA29" s="53"/>
      <c r="AB29" s="53"/>
      <c r="AC29" s="53"/>
      <c r="AD29" s="53"/>
    </row>
    <row r="30" spans="17:112" ht="20.100000000000001" customHeight="1" x14ac:dyDescent="0.2">
      <c r="Q30" s="6">
        <v>8</v>
      </c>
      <c r="R30" s="4">
        <v>44044</v>
      </c>
      <c r="S30" s="3">
        <v>44081</v>
      </c>
      <c r="T30" s="2">
        <v>527603.22</v>
      </c>
      <c r="U30" s="2">
        <f t="shared" si="8"/>
        <v>8546.2199999999721</v>
      </c>
      <c r="V30" s="2">
        <f t="shared" si="7"/>
        <v>6.6364708304470703</v>
      </c>
      <c r="W30" s="2" t="s">
        <v>24</v>
      </c>
      <c r="X30" s="2">
        <f>(V23+V24+V25+V26+V27+V28+V29+V30)/8</f>
        <v>6.2852262403310917</v>
      </c>
      <c r="Y30" s="53"/>
      <c r="Z30" s="53"/>
      <c r="AA30" s="53"/>
      <c r="AB30" s="53"/>
      <c r="AC30" s="53"/>
      <c r="AD30" s="53"/>
    </row>
    <row r="31" spans="17:112" ht="20.100000000000001" customHeight="1" x14ac:dyDescent="0.2">
      <c r="Q31" s="6">
        <v>9</v>
      </c>
      <c r="R31" s="4">
        <v>44075</v>
      </c>
      <c r="S31" s="3">
        <v>44104</v>
      </c>
      <c r="T31" s="2">
        <v>533175.63</v>
      </c>
      <c r="U31" s="2">
        <f t="shared" si="8"/>
        <v>5572.4100000000326</v>
      </c>
      <c r="V31" s="2">
        <f t="shared" si="7"/>
        <v>6.2076996822784594</v>
      </c>
      <c r="W31" s="2" t="s">
        <v>24</v>
      </c>
      <c r="X31" s="2">
        <f>(V23+V24+V25+V26+V27+V28+V29+V30+V31)/9</f>
        <v>6.2766121783252435</v>
      </c>
      <c r="Y31" s="53"/>
      <c r="Z31" s="53"/>
      <c r="AA31" s="53"/>
      <c r="AB31" s="53"/>
      <c r="AC31" s="53"/>
      <c r="AD31" s="53"/>
    </row>
    <row r="32" spans="17:112" ht="20.100000000000001" customHeight="1" x14ac:dyDescent="0.2">
      <c r="Q32" s="6">
        <v>10</v>
      </c>
      <c r="R32" s="4">
        <v>44105</v>
      </c>
      <c r="S32" s="3">
        <v>44143</v>
      </c>
      <c r="T32" s="2">
        <v>545369.25</v>
      </c>
      <c r="U32" s="2">
        <f t="shared" si="8"/>
        <v>12193.619999999995</v>
      </c>
      <c r="V32" s="2">
        <f t="shared" si="7"/>
        <v>7.0603750127306339</v>
      </c>
      <c r="W32" s="2" t="s">
        <v>24</v>
      </c>
      <c r="X32" s="2">
        <f>(V23+V24+V25+V26+V27+V28+V29+V30+V31+V32)/10</f>
        <v>6.3549884617657826</v>
      </c>
      <c r="Y32" s="53"/>
      <c r="Z32" s="53"/>
      <c r="AA32" s="53"/>
      <c r="AB32" s="53"/>
      <c r="AC32" s="53"/>
      <c r="AD32" s="53"/>
    </row>
    <row r="33" spans="17:91" ht="20.100000000000001" customHeight="1" x14ac:dyDescent="0.2">
      <c r="Q33" s="6">
        <v>11</v>
      </c>
      <c r="R33" s="4">
        <v>44136</v>
      </c>
      <c r="S33" s="3">
        <v>44165</v>
      </c>
      <c r="T33" s="2">
        <v>552946.68000000005</v>
      </c>
      <c r="U33" s="2">
        <f t="shared" si="8"/>
        <v>7577.4300000000512</v>
      </c>
      <c r="V33" s="2">
        <f t="shared" si="7"/>
        <v>6.8890656871299401</v>
      </c>
      <c r="W33" s="2" t="s">
        <v>24</v>
      </c>
      <c r="X33" s="2">
        <f>(V23+V24+V25+V26+V27+V28+V29+V30+V31+V32+V33)/11</f>
        <v>6.4035409367988878</v>
      </c>
      <c r="Y33" s="53"/>
      <c r="Z33" s="53"/>
      <c r="AA33" s="53"/>
      <c r="AB33" s="53"/>
      <c r="AC33" s="53"/>
      <c r="AD33" s="53"/>
    </row>
    <row r="34" spans="17:91" ht="20.100000000000001" customHeight="1" x14ac:dyDescent="0.2">
      <c r="Q34" s="6">
        <v>12</v>
      </c>
      <c r="R34" s="4">
        <v>44166</v>
      </c>
      <c r="S34" s="3">
        <v>44196</v>
      </c>
      <c r="T34" s="2">
        <v>567043.82999999996</v>
      </c>
      <c r="U34" s="2">
        <f t="shared" si="8"/>
        <v>14097.149999999907</v>
      </c>
      <c r="V34" s="2">
        <f t="shared" si="7"/>
        <v>7.987728275523537</v>
      </c>
      <c r="W34" s="2" t="s">
        <v>24</v>
      </c>
      <c r="X34" s="2">
        <f>(V23+V24+V25+V26+V27+V28+V29+V30+V31+V32+V33+V34)/12</f>
        <v>6.535556548359275</v>
      </c>
      <c r="Y34" s="53"/>
      <c r="Z34" s="53"/>
      <c r="AA34" s="53"/>
      <c r="AB34" s="53"/>
      <c r="AC34" s="53"/>
      <c r="AD34" s="53"/>
    </row>
    <row r="35" spans="17:91" ht="49.5" customHeight="1" x14ac:dyDescent="0.2">
      <c r="Q35" s="18"/>
      <c r="R35" s="19" t="s">
        <v>22</v>
      </c>
      <c r="S35" s="17">
        <v>43830</v>
      </c>
      <c r="T35" s="5">
        <v>372798.78</v>
      </c>
      <c r="U35" s="5"/>
      <c r="V35" s="5"/>
      <c r="W35" s="5"/>
      <c r="X35" s="5"/>
      <c r="Y35" s="52"/>
      <c r="Z35" s="52"/>
      <c r="AA35" s="52"/>
      <c r="AB35" s="54"/>
      <c r="AC35" s="52"/>
      <c r="AD35" s="52"/>
    </row>
    <row r="36" spans="17:91" ht="20.100000000000001" customHeight="1" x14ac:dyDescent="0.2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8222.1000000000349</v>
      </c>
      <c r="W36" s="2" t="s">
        <v>26</v>
      </c>
      <c r="X36" s="2"/>
      <c r="Y36" s="53"/>
      <c r="Z36" s="53"/>
      <c r="AA36" s="53"/>
      <c r="AB36" s="53"/>
      <c r="AC36" s="53"/>
      <c r="AD36" s="53"/>
    </row>
    <row r="37" spans="17:91" ht="22.5" customHeight="1" x14ac:dyDescent="0.2">
      <c r="Q37" s="36"/>
      <c r="R37" s="37" t="s">
        <v>108</v>
      </c>
      <c r="S37" s="38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3"/>
      <c r="Z37" s="53"/>
      <c r="AA37" s="53"/>
      <c r="AB37" s="53"/>
      <c r="AC37" s="53"/>
      <c r="AD37" s="53"/>
    </row>
    <row r="38" spans="17:91" ht="23.25" customHeight="1" x14ac:dyDescent="0.2">
      <c r="Q38" s="39">
        <v>2</v>
      </c>
      <c r="R38" s="40">
        <v>43862</v>
      </c>
      <c r="S38" s="41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3"/>
      <c r="Z38" s="53"/>
      <c r="AA38" s="53"/>
      <c r="AB38" s="53"/>
      <c r="AC38" s="53"/>
      <c r="AD38" s="53"/>
    </row>
    <row r="39" spans="17:91" ht="59.25" customHeight="1" x14ac:dyDescent="0.2">
      <c r="Q39" s="77">
        <v>3</v>
      </c>
      <c r="R39" s="78" t="s">
        <v>131</v>
      </c>
      <c r="S39" s="79">
        <v>43921</v>
      </c>
      <c r="T39" s="12"/>
      <c r="U39" s="12"/>
      <c r="V39" s="12"/>
      <c r="W39" s="12" t="s">
        <v>26</v>
      </c>
      <c r="X39" s="12"/>
      <c r="Y39" s="53"/>
      <c r="Z39" s="53"/>
      <c r="AA39" s="53"/>
      <c r="AB39" s="53"/>
      <c r="AC39" s="53"/>
      <c r="AD39" s="53"/>
    </row>
    <row r="40" spans="17:91" ht="25.5" customHeight="1" x14ac:dyDescent="0.2">
      <c r="Q40" s="6">
        <v>4</v>
      </c>
      <c r="R40" s="4" t="s">
        <v>133</v>
      </c>
      <c r="S40" s="3">
        <v>43951</v>
      </c>
      <c r="T40" s="2">
        <v>410906.74</v>
      </c>
      <c r="U40" s="2">
        <f>T40-T38</f>
        <v>17663.520000000019</v>
      </c>
      <c r="V40" s="2">
        <f>U12+U13-U40</f>
        <v>1736.4799999999814</v>
      </c>
      <c r="W40" s="2" t="s">
        <v>26</v>
      </c>
      <c r="X40" s="2"/>
      <c r="Y40" s="53"/>
      <c r="Z40" s="53"/>
      <c r="AA40" s="53"/>
      <c r="AB40" s="53"/>
      <c r="AC40" s="53"/>
      <c r="AD40" s="53"/>
    </row>
    <row r="41" spans="17:91" ht="20.100000000000001" customHeight="1" x14ac:dyDescent="0.2">
      <c r="Q41" s="6">
        <v>5</v>
      </c>
      <c r="R41" s="4">
        <v>43952</v>
      </c>
      <c r="S41" s="3">
        <v>43982</v>
      </c>
      <c r="T41" s="2">
        <v>418007.25</v>
      </c>
      <c r="U41" s="2">
        <f t="shared" ref="U41:U48" si="9">T41-T40</f>
        <v>7100.5100000000093</v>
      </c>
      <c r="V41" s="2">
        <f t="shared" ref="V41:V48" si="10">U14-U41</f>
        <v>899.48999999999069</v>
      </c>
      <c r="W41" s="2" t="s">
        <v>26</v>
      </c>
      <c r="X41" s="2"/>
      <c r="Y41" s="53"/>
      <c r="Z41" s="53"/>
      <c r="AA41" s="53"/>
      <c r="AB41" s="53"/>
      <c r="AC41" s="53"/>
      <c r="AD41" s="53"/>
    </row>
    <row r="42" spans="17:91" ht="20.100000000000001" customHeight="1" x14ac:dyDescent="0.2">
      <c r="Q42" s="6">
        <v>6</v>
      </c>
      <c r="R42" s="4">
        <v>43983</v>
      </c>
      <c r="S42" s="3">
        <v>44013</v>
      </c>
      <c r="T42" s="2">
        <v>424762.63</v>
      </c>
      <c r="U42" s="2">
        <f t="shared" si="9"/>
        <v>6755.3800000000047</v>
      </c>
      <c r="V42" s="2">
        <f t="shared" si="10"/>
        <v>444.61999999999534</v>
      </c>
      <c r="W42" s="2" t="s">
        <v>26</v>
      </c>
      <c r="X42" s="2"/>
      <c r="Y42" s="53"/>
      <c r="Z42" s="53"/>
      <c r="AA42" s="53"/>
      <c r="AB42" s="53"/>
      <c r="AC42" s="53"/>
      <c r="AD42" s="53"/>
    </row>
    <row r="43" spans="17:91" ht="20.100000000000001" customHeight="1" x14ac:dyDescent="0.2">
      <c r="Q43" s="6">
        <v>7</v>
      </c>
      <c r="R43" s="4">
        <v>44013</v>
      </c>
      <c r="S43" s="3">
        <v>44042</v>
      </c>
      <c r="T43" s="2">
        <v>430831.79</v>
      </c>
      <c r="U43" s="2">
        <f t="shared" si="9"/>
        <v>6069.1599999999744</v>
      </c>
      <c r="V43" s="2">
        <f t="shared" si="10"/>
        <v>730.84000000002561</v>
      </c>
      <c r="W43" s="2" t="s">
        <v>26</v>
      </c>
      <c r="X43" s="2"/>
      <c r="Y43" s="53"/>
      <c r="Z43" s="53"/>
      <c r="AA43" s="53"/>
      <c r="AB43" s="53"/>
      <c r="AC43" s="53"/>
      <c r="AD43" s="53"/>
    </row>
    <row r="44" spans="17:91" ht="20.100000000000001" customHeight="1" x14ac:dyDescent="0.2">
      <c r="Q44" s="6">
        <v>8</v>
      </c>
      <c r="R44" s="4">
        <v>44044</v>
      </c>
      <c r="S44" s="3">
        <v>44081</v>
      </c>
      <c r="T44" s="2">
        <v>438846.14</v>
      </c>
      <c r="U44" s="2">
        <f t="shared" si="9"/>
        <v>8014.3500000000349</v>
      </c>
      <c r="V44" s="2">
        <f t="shared" si="10"/>
        <v>-414.35000000003492</v>
      </c>
      <c r="W44" s="2" t="s">
        <v>26</v>
      </c>
      <c r="X44" s="2"/>
      <c r="Y44" s="53"/>
      <c r="Z44" s="53"/>
      <c r="AA44" s="53"/>
      <c r="AB44" s="53"/>
      <c r="AC44" s="53"/>
      <c r="AD44" s="53"/>
    </row>
    <row r="45" spans="17:91" ht="20.100000000000001" customHeight="1" x14ac:dyDescent="0.2">
      <c r="Q45" s="6">
        <v>9</v>
      </c>
      <c r="R45" s="4">
        <v>44075</v>
      </c>
      <c r="S45" s="3">
        <v>44104</v>
      </c>
      <c r="T45" s="2">
        <v>444092.85</v>
      </c>
      <c r="U45" s="2">
        <f t="shared" si="9"/>
        <v>5246.7099999999627</v>
      </c>
      <c r="V45" s="2">
        <f t="shared" si="10"/>
        <v>1953.2900000000373</v>
      </c>
      <c r="W45" s="2" t="s">
        <v>26</v>
      </c>
      <c r="X45" s="2"/>
      <c r="Y45" s="53"/>
      <c r="Z45" s="53"/>
      <c r="AA45" s="53"/>
      <c r="AB45" s="53"/>
      <c r="AC45" s="53"/>
      <c r="AD45" s="53"/>
    </row>
    <row r="46" spans="17:91" ht="21" customHeight="1" x14ac:dyDescent="0.2">
      <c r="Q46" s="6">
        <v>10</v>
      </c>
      <c r="R46" s="4">
        <v>44105</v>
      </c>
      <c r="S46" s="3">
        <v>44143</v>
      </c>
      <c r="T46" s="2">
        <v>455482.33</v>
      </c>
      <c r="U46" s="2">
        <f t="shared" si="9"/>
        <v>11389.48000000004</v>
      </c>
      <c r="V46" s="2">
        <f t="shared" si="10"/>
        <v>-2589.4800000000396</v>
      </c>
      <c r="W46" s="2" t="s">
        <v>26</v>
      </c>
      <c r="X46" s="2"/>
      <c r="Y46" s="53"/>
      <c r="Z46" s="53"/>
      <c r="AA46" s="53"/>
      <c r="AB46" s="53"/>
      <c r="AC46" s="53"/>
      <c r="AD46" s="53"/>
      <c r="CI46" s="43"/>
      <c r="CM46" s="76" t="s">
        <v>128</v>
      </c>
    </row>
    <row r="47" spans="17:91" ht="20.100000000000001" customHeight="1" x14ac:dyDescent="0.2">
      <c r="Q47" s="6">
        <v>11</v>
      </c>
      <c r="R47" s="4">
        <v>44136</v>
      </c>
      <c r="S47" s="3">
        <v>44165</v>
      </c>
      <c r="T47" s="2">
        <v>462571.39</v>
      </c>
      <c r="U47" s="2">
        <f t="shared" si="9"/>
        <v>7089.0599999999977</v>
      </c>
      <c r="V47" s="2">
        <f t="shared" si="10"/>
        <v>3710.9400000000023</v>
      </c>
      <c r="W47" s="2" t="s">
        <v>26</v>
      </c>
      <c r="X47" s="2"/>
      <c r="Y47" s="53"/>
      <c r="Z47" s="53"/>
      <c r="AA47" s="53"/>
      <c r="AB47" s="53"/>
      <c r="AC47" s="53"/>
      <c r="AD47" s="53"/>
      <c r="CI47" s="42"/>
      <c r="CM47" s="76">
        <f>U12/U11</f>
        <v>0.74603174603174605</v>
      </c>
    </row>
    <row r="48" spans="17:91" ht="20.100000000000001" customHeight="1" x14ac:dyDescent="0.2">
      <c r="Q48" s="20">
        <v>12</v>
      </c>
      <c r="R48" s="21">
        <v>44166</v>
      </c>
      <c r="S48" s="22">
        <v>44196</v>
      </c>
      <c r="T48" s="23">
        <v>475625.79</v>
      </c>
      <c r="U48" s="2">
        <f t="shared" si="9"/>
        <v>13054.399999999965</v>
      </c>
      <c r="V48" s="2">
        <f t="shared" si="10"/>
        <v>-454.39999999996508</v>
      </c>
      <c r="W48" s="23" t="s">
        <v>26</v>
      </c>
      <c r="X48" s="23"/>
      <c r="Y48" s="53"/>
      <c r="Z48" s="53"/>
      <c r="AA48" s="53"/>
      <c r="AB48" s="53"/>
      <c r="AC48" s="53"/>
      <c r="AD48" s="53"/>
      <c r="CI48" s="119" t="s">
        <v>130</v>
      </c>
      <c r="CJ48" s="120"/>
      <c r="CK48" s="120"/>
      <c r="CL48" s="121"/>
    </row>
    <row r="49" spans="17:280" ht="20.25" customHeight="1" x14ac:dyDescent="0.2">
      <c r="Q49" s="118" t="s">
        <v>103</v>
      </c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22" t="s">
        <v>117</v>
      </c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18" t="s">
        <v>121</v>
      </c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23" t="s">
        <v>122</v>
      </c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5"/>
      <c r="CV49" s="118" t="s">
        <v>140</v>
      </c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 t="s">
        <v>152</v>
      </c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 t="s">
        <v>157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 t="s">
        <v>160</v>
      </c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23" t="s">
        <v>166</v>
      </c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5"/>
      <c r="GS49" s="118" t="s">
        <v>187</v>
      </c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22" t="s">
        <v>192</v>
      </c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18" t="s">
        <v>195</v>
      </c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  <c r="IT49" s="118"/>
      <c r="IU49" s="118"/>
      <c r="IV49" s="118"/>
      <c r="IW49" s="118"/>
      <c r="IX49" s="118"/>
      <c r="IY49" s="118"/>
      <c r="IZ49" s="118"/>
      <c r="JA49" s="118" t="s">
        <v>197</v>
      </c>
      <c r="JB49" s="118"/>
      <c r="JC49" s="118"/>
      <c r="JD49" s="118"/>
      <c r="JE49" s="118"/>
      <c r="JF49" s="118"/>
      <c r="JG49" s="118"/>
      <c r="JH49" s="118"/>
      <c r="JI49" s="118"/>
      <c r="JJ49" s="118"/>
      <c r="JK49" s="118"/>
      <c r="JL49" s="118"/>
      <c r="JM49" s="118"/>
      <c r="JN49" s="118"/>
      <c r="JO49" s="118"/>
      <c r="JP49" s="118"/>
      <c r="JQ49" s="118"/>
      <c r="JR49" s="118"/>
      <c r="JS49" s="118"/>
      <c r="JT49" s="118"/>
    </row>
    <row r="50" spans="17:280" ht="75.75" customHeight="1" x14ac:dyDescent="0.2">
      <c r="Q50" s="24" t="s">
        <v>0</v>
      </c>
      <c r="R50" s="24" t="s">
        <v>1</v>
      </c>
      <c r="S50" s="24" t="s">
        <v>27</v>
      </c>
      <c r="T50" s="24" t="s">
        <v>2</v>
      </c>
      <c r="U50" s="24" t="s">
        <v>102</v>
      </c>
      <c r="V50" s="24" t="s">
        <v>3</v>
      </c>
      <c r="W50" s="24" t="s">
        <v>78</v>
      </c>
      <c r="X50" s="24" t="s">
        <v>87</v>
      </c>
      <c r="Y50" s="24" t="s">
        <v>88</v>
      </c>
      <c r="Z50" s="24" t="s">
        <v>79</v>
      </c>
      <c r="AA50" s="24" t="s">
        <v>35</v>
      </c>
      <c r="AB50" s="24" t="s">
        <v>18</v>
      </c>
      <c r="AC50" s="24" t="s">
        <v>17</v>
      </c>
      <c r="AD50" s="24" t="s">
        <v>19</v>
      </c>
      <c r="AE50" s="84" t="s">
        <v>96</v>
      </c>
      <c r="AF50" s="24" t="s">
        <v>97</v>
      </c>
      <c r="AG50" s="24" t="s">
        <v>100</v>
      </c>
      <c r="AH50" s="24" t="s">
        <v>104</v>
      </c>
      <c r="AI50" s="24" t="s">
        <v>64</v>
      </c>
      <c r="AJ50" s="24" t="s">
        <v>67</v>
      </c>
      <c r="AK50" s="24" t="s">
        <v>0</v>
      </c>
      <c r="AL50" s="24" t="s">
        <v>1</v>
      </c>
      <c r="AM50" s="24" t="s">
        <v>27</v>
      </c>
      <c r="AN50" s="24" t="s">
        <v>2</v>
      </c>
      <c r="AO50" s="24" t="s">
        <v>113</v>
      </c>
      <c r="AP50" s="24" t="s">
        <v>3</v>
      </c>
      <c r="AQ50" s="24" t="s">
        <v>78</v>
      </c>
      <c r="AR50" s="24" t="s">
        <v>87</v>
      </c>
      <c r="AS50" s="24" t="s">
        <v>88</v>
      </c>
      <c r="AT50" s="24" t="s">
        <v>79</v>
      </c>
      <c r="AU50" s="24" t="s">
        <v>35</v>
      </c>
      <c r="AV50" s="85" t="s">
        <v>115</v>
      </c>
      <c r="AW50" s="24" t="s">
        <v>17</v>
      </c>
      <c r="AX50" s="24" t="s">
        <v>19</v>
      </c>
      <c r="AY50" s="24" t="s">
        <v>96</v>
      </c>
      <c r="AZ50" s="24" t="s">
        <v>97</v>
      </c>
      <c r="BA50" s="24" t="s">
        <v>100</v>
      </c>
      <c r="BB50" s="24" t="s">
        <v>114</v>
      </c>
      <c r="BC50" s="24" t="s">
        <v>64</v>
      </c>
      <c r="BD50" s="24" t="s">
        <v>67</v>
      </c>
      <c r="BE50" s="24" t="s">
        <v>0</v>
      </c>
      <c r="BF50" s="24" t="s">
        <v>1</v>
      </c>
      <c r="BG50" s="24" t="s">
        <v>27</v>
      </c>
      <c r="BH50" s="24" t="s">
        <v>2</v>
      </c>
      <c r="BI50" s="24" t="s">
        <v>119</v>
      </c>
      <c r="BJ50" s="24" t="s">
        <v>3</v>
      </c>
      <c r="BK50" s="24" t="s">
        <v>78</v>
      </c>
      <c r="BL50" s="24" t="s">
        <v>87</v>
      </c>
      <c r="BM50" s="24" t="s">
        <v>88</v>
      </c>
      <c r="BN50" s="24" t="s">
        <v>79</v>
      </c>
      <c r="BO50" s="24" t="s">
        <v>35</v>
      </c>
      <c r="BP50" s="24" t="s">
        <v>115</v>
      </c>
      <c r="BQ50" s="24" t="s">
        <v>17</v>
      </c>
      <c r="BR50" s="24" t="s">
        <v>19</v>
      </c>
      <c r="BS50" s="24" t="s">
        <v>96</v>
      </c>
      <c r="BT50" s="24" t="s">
        <v>97</v>
      </c>
      <c r="BU50" s="24" t="s">
        <v>100</v>
      </c>
      <c r="BV50" s="24" t="s">
        <v>120</v>
      </c>
      <c r="BW50" s="24" t="s">
        <v>64</v>
      </c>
      <c r="BX50" s="24" t="s">
        <v>67</v>
      </c>
      <c r="BY50" s="24" t="s">
        <v>0</v>
      </c>
      <c r="BZ50" s="24" t="s">
        <v>1</v>
      </c>
      <c r="CA50" s="24" t="s">
        <v>27</v>
      </c>
      <c r="CB50" s="24" t="s">
        <v>2</v>
      </c>
      <c r="CC50" s="24" t="s">
        <v>123</v>
      </c>
      <c r="CD50" s="24" t="s">
        <v>3</v>
      </c>
      <c r="CE50" s="24" t="s">
        <v>78</v>
      </c>
      <c r="CF50" s="24" t="s">
        <v>87</v>
      </c>
      <c r="CG50" s="24" t="s">
        <v>88</v>
      </c>
      <c r="CH50" s="24" t="s">
        <v>79</v>
      </c>
      <c r="CI50" s="86" t="s">
        <v>124</v>
      </c>
      <c r="CJ50" s="86" t="s">
        <v>125</v>
      </c>
      <c r="CK50" s="86" t="s">
        <v>17</v>
      </c>
      <c r="CL50" s="86" t="s">
        <v>19</v>
      </c>
      <c r="CM50" s="24" t="s">
        <v>129</v>
      </c>
      <c r="CN50" s="24" t="s">
        <v>97</v>
      </c>
      <c r="CO50" s="24" t="s">
        <v>100</v>
      </c>
      <c r="CP50" s="24" t="s">
        <v>126</v>
      </c>
      <c r="CQ50" s="24" t="s">
        <v>64</v>
      </c>
      <c r="CR50" s="24" t="s">
        <v>67</v>
      </c>
      <c r="CS50" s="26"/>
      <c r="CT50" s="26"/>
      <c r="CU50" s="26"/>
      <c r="CV50" s="24" t="s">
        <v>0</v>
      </c>
      <c r="CW50" s="24" t="s">
        <v>1</v>
      </c>
      <c r="CX50" s="24" t="s">
        <v>27</v>
      </c>
      <c r="CY50" s="24" t="s">
        <v>2</v>
      </c>
      <c r="CZ50" s="24" t="s">
        <v>139</v>
      </c>
      <c r="DA50" s="24" t="s">
        <v>3</v>
      </c>
      <c r="DB50" s="24" t="s">
        <v>78</v>
      </c>
      <c r="DC50" s="24" t="s">
        <v>87</v>
      </c>
      <c r="DD50" s="24" t="s">
        <v>88</v>
      </c>
      <c r="DE50" s="24" t="s">
        <v>79</v>
      </c>
      <c r="DF50" s="24" t="s">
        <v>35</v>
      </c>
      <c r="DG50" s="87" t="s">
        <v>132</v>
      </c>
      <c r="DH50" s="86" t="s">
        <v>134</v>
      </c>
      <c r="DI50" s="11" t="s">
        <v>135</v>
      </c>
      <c r="DJ50" s="11" t="s">
        <v>136</v>
      </c>
      <c r="DK50" s="5" t="s">
        <v>137</v>
      </c>
      <c r="DL50" s="5" t="s">
        <v>141</v>
      </c>
      <c r="DM50" s="5" t="s">
        <v>142</v>
      </c>
      <c r="DN50" s="5" t="s">
        <v>138</v>
      </c>
      <c r="DO50" s="24" t="s">
        <v>64</v>
      </c>
      <c r="DP50" s="5" t="s">
        <v>67</v>
      </c>
      <c r="DQ50" s="5" t="s">
        <v>0</v>
      </c>
      <c r="DR50" s="5" t="s">
        <v>1</v>
      </c>
      <c r="DS50" s="5" t="s">
        <v>27</v>
      </c>
      <c r="DT50" s="5" t="s">
        <v>2</v>
      </c>
      <c r="DU50" s="5" t="s">
        <v>145</v>
      </c>
      <c r="DV50" s="5" t="s">
        <v>3</v>
      </c>
      <c r="DW50" s="24" t="s">
        <v>78</v>
      </c>
      <c r="DX50" s="24" t="s">
        <v>87</v>
      </c>
      <c r="DY50" s="24" t="s">
        <v>88</v>
      </c>
      <c r="DZ50" s="24" t="s">
        <v>79</v>
      </c>
      <c r="EA50" s="5" t="s">
        <v>35</v>
      </c>
      <c r="EB50" s="30" t="s">
        <v>146</v>
      </c>
      <c r="EC50" s="24" t="s">
        <v>147</v>
      </c>
      <c r="ED50" s="5" t="s">
        <v>148</v>
      </c>
      <c r="EE50" s="5" t="s">
        <v>155</v>
      </c>
      <c r="EF50" s="5" t="s">
        <v>153</v>
      </c>
      <c r="EG50" s="5" t="s">
        <v>150</v>
      </c>
      <c r="EH50" s="5" t="s">
        <v>151</v>
      </c>
      <c r="EI50" s="5" t="s">
        <v>64</v>
      </c>
      <c r="EJ50" s="5" t="s">
        <v>67</v>
      </c>
      <c r="EK50" s="5" t="s">
        <v>0</v>
      </c>
      <c r="EL50" s="5" t="s">
        <v>1</v>
      </c>
      <c r="EM50" s="5" t="s">
        <v>27</v>
      </c>
      <c r="EN50" s="5" t="s">
        <v>2</v>
      </c>
      <c r="EO50" s="5" t="s">
        <v>154</v>
      </c>
      <c r="EP50" s="5" t="s">
        <v>3</v>
      </c>
      <c r="EQ50" s="5" t="s">
        <v>78</v>
      </c>
      <c r="ER50" s="5" t="s">
        <v>87</v>
      </c>
      <c r="ES50" s="5" t="s">
        <v>88</v>
      </c>
      <c r="ET50" s="5" t="s">
        <v>79</v>
      </c>
      <c r="EU50" s="5" t="s">
        <v>35</v>
      </c>
      <c r="EV50" s="5" t="s">
        <v>146</v>
      </c>
      <c r="EW50" s="5" t="s">
        <v>147</v>
      </c>
      <c r="EX50" s="5" t="s">
        <v>148</v>
      </c>
      <c r="EY50" s="5" t="s">
        <v>149</v>
      </c>
      <c r="EZ50" s="5" t="s">
        <v>153</v>
      </c>
      <c r="FA50" s="5" t="s">
        <v>150</v>
      </c>
      <c r="FB50" s="5" t="s">
        <v>156</v>
      </c>
      <c r="FC50" s="5" t="s">
        <v>64</v>
      </c>
      <c r="FD50" s="5" t="s">
        <v>67</v>
      </c>
      <c r="FE50" s="5" t="s">
        <v>0</v>
      </c>
      <c r="FF50" s="5" t="s">
        <v>1</v>
      </c>
      <c r="FG50" s="5" t="s">
        <v>27</v>
      </c>
      <c r="FH50" s="5" t="s">
        <v>2</v>
      </c>
      <c r="FI50" s="5" t="s">
        <v>158</v>
      </c>
      <c r="FJ50" s="5" t="s">
        <v>3</v>
      </c>
      <c r="FK50" s="5" t="s">
        <v>78</v>
      </c>
      <c r="FL50" s="5" t="s">
        <v>87</v>
      </c>
      <c r="FM50" s="5" t="s">
        <v>88</v>
      </c>
      <c r="FN50" s="5" t="s">
        <v>79</v>
      </c>
      <c r="FO50" s="5" t="s">
        <v>35</v>
      </c>
      <c r="FP50" s="5" t="s">
        <v>146</v>
      </c>
      <c r="FQ50" s="5" t="s">
        <v>147</v>
      </c>
      <c r="FR50" s="5" t="s">
        <v>148</v>
      </c>
      <c r="FS50" s="5" t="s">
        <v>155</v>
      </c>
      <c r="FT50" s="5" t="s">
        <v>153</v>
      </c>
      <c r="FU50" s="5" t="s">
        <v>150</v>
      </c>
      <c r="FV50" s="5" t="s">
        <v>159</v>
      </c>
      <c r="FW50" s="24" t="s">
        <v>64</v>
      </c>
      <c r="FX50" s="5" t="s">
        <v>67</v>
      </c>
      <c r="FY50" s="5" t="s">
        <v>0</v>
      </c>
      <c r="FZ50" s="5" t="s">
        <v>1</v>
      </c>
      <c r="GA50" s="5" t="s">
        <v>27</v>
      </c>
      <c r="GB50" s="5" t="s">
        <v>2</v>
      </c>
      <c r="GC50" s="5" t="s">
        <v>165</v>
      </c>
      <c r="GD50" s="5" t="s">
        <v>3</v>
      </c>
      <c r="GE50" s="5" t="s">
        <v>78</v>
      </c>
      <c r="GF50" s="5" t="s">
        <v>87</v>
      </c>
      <c r="GG50" s="5" t="s">
        <v>88</v>
      </c>
      <c r="GH50" s="5" t="s">
        <v>79</v>
      </c>
      <c r="GI50" s="5" t="s">
        <v>35</v>
      </c>
      <c r="GJ50" s="5" t="s">
        <v>146</v>
      </c>
      <c r="GK50" s="5" t="s">
        <v>147</v>
      </c>
      <c r="GL50" s="5" t="s">
        <v>148</v>
      </c>
      <c r="GM50" s="5" t="s">
        <v>155</v>
      </c>
      <c r="GN50" s="5" t="s">
        <v>153</v>
      </c>
      <c r="GO50" s="5" t="s">
        <v>150</v>
      </c>
      <c r="GP50" s="5" t="s">
        <v>167</v>
      </c>
      <c r="GQ50" s="5" t="s">
        <v>64</v>
      </c>
      <c r="GR50" s="5" t="s">
        <v>67</v>
      </c>
      <c r="GS50" s="5" t="s">
        <v>0</v>
      </c>
      <c r="GT50" s="5" t="s">
        <v>1</v>
      </c>
      <c r="GU50" s="5" t="s">
        <v>27</v>
      </c>
      <c r="GV50" s="5" t="s">
        <v>2</v>
      </c>
      <c r="GW50" s="5" t="s">
        <v>3</v>
      </c>
      <c r="GX50" s="5" t="s">
        <v>186</v>
      </c>
      <c r="GY50" s="5" t="s">
        <v>78</v>
      </c>
      <c r="GZ50" s="5" t="s">
        <v>87</v>
      </c>
      <c r="HA50" s="5" t="s">
        <v>88</v>
      </c>
      <c r="HB50" s="5" t="s">
        <v>79</v>
      </c>
      <c r="HC50" s="5" t="s">
        <v>35</v>
      </c>
      <c r="HD50" s="5" t="s">
        <v>146</v>
      </c>
      <c r="HE50" s="5" t="s">
        <v>147</v>
      </c>
      <c r="HF50" s="5" t="s">
        <v>148</v>
      </c>
      <c r="HG50" s="5" t="s">
        <v>155</v>
      </c>
      <c r="HH50" s="5" t="s">
        <v>153</v>
      </c>
      <c r="HI50" s="5" t="s">
        <v>150</v>
      </c>
      <c r="HJ50" s="5" t="s">
        <v>188</v>
      </c>
      <c r="HK50" s="5" t="s">
        <v>64</v>
      </c>
      <c r="HL50" s="5" t="s">
        <v>67</v>
      </c>
      <c r="HM50" s="5" t="s">
        <v>0</v>
      </c>
      <c r="HN50" s="5" t="s">
        <v>1</v>
      </c>
      <c r="HO50" s="5" t="s">
        <v>27</v>
      </c>
      <c r="HP50" s="5" t="s">
        <v>2</v>
      </c>
      <c r="HQ50" s="5" t="s">
        <v>191</v>
      </c>
      <c r="HR50" s="5" t="s">
        <v>3</v>
      </c>
      <c r="HS50" s="5" t="s">
        <v>78</v>
      </c>
      <c r="HT50" s="5" t="s">
        <v>87</v>
      </c>
      <c r="HU50" s="5" t="s">
        <v>88</v>
      </c>
      <c r="HV50" s="5" t="s">
        <v>79</v>
      </c>
      <c r="HW50" s="5" t="s">
        <v>35</v>
      </c>
      <c r="HX50" s="5" t="s">
        <v>194</v>
      </c>
      <c r="HY50" s="5" t="s">
        <v>147</v>
      </c>
      <c r="HZ50" s="5" t="s">
        <v>148</v>
      </c>
      <c r="IA50" s="5" t="s">
        <v>155</v>
      </c>
      <c r="IB50" s="5" t="s">
        <v>153</v>
      </c>
      <c r="IC50" s="5" t="s">
        <v>150</v>
      </c>
      <c r="ID50" s="5" t="s">
        <v>193</v>
      </c>
      <c r="IE50" s="24" t="s">
        <v>64</v>
      </c>
      <c r="IF50" s="5" t="s">
        <v>67</v>
      </c>
      <c r="IG50" s="24" t="s">
        <v>0</v>
      </c>
      <c r="IH50" s="24" t="s">
        <v>1</v>
      </c>
      <c r="II50" s="24" t="s">
        <v>27</v>
      </c>
      <c r="IJ50" s="24" t="s">
        <v>2</v>
      </c>
      <c r="IK50" s="24" t="s">
        <v>102</v>
      </c>
      <c r="IL50" s="24" t="s">
        <v>3</v>
      </c>
      <c r="IM50" s="24" t="s">
        <v>78</v>
      </c>
      <c r="IN50" s="24" t="s">
        <v>87</v>
      </c>
      <c r="IO50" s="24" t="s">
        <v>88</v>
      </c>
      <c r="IP50" s="24" t="s">
        <v>79</v>
      </c>
      <c r="IQ50" s="24" t="s">
        <v>35</v>
      </c>
      <c r="IR50" s="24" t="s">
        <v>146</v>
      </c>
      <c r="IS50" s="24" t="s">
        <v>147</v>
      </c>
      <c r="IT50" s="24" t="s">
        <v>148</v>
      </c>
      <c r="IU50" s="24" t="s">
        <v>155</v>
      </c>
      <c r="IV50" s="24" t="s">
        <v>153</v>
      </c>
      <c r="IW50" s="24" t="s">
        <v>150</v>
      </c>
      <c r="IX50" s="24" t="s">
        <v>196</v>
      </c>
      <c r="IY50" s="24" t="s">
        <v>64</v>
      </c>
      <c r="IZ50" s="24" t="s">
        <v>67</v>
      </c>
      <c r="JA50" s="5" t="s">
        <v>0</v>
      </c>
      <c r="JB50" s="5" t="s">
        <v>1</v>
      </c>
      <c r="JC50" s="5" t="s">
        <v>27</v>
      </c>
      <c r="JD50" s="5" t="s">
        <v>2</v>
      </c>
      <c r="JE50" s="5" t="s">
        <v>102</v>
      </c>
      <c r="JF50" s="5" t="s">
        <v>3</v>
      </c>
      <c r="JG50" s="5" t="s">
        <v>78</v>
      </c>
      <c r="JH50" s="5" t="s">
        <v>87</v>
      </c>
      <c r="JI50" s="5" t="s">
        <v>88</v>
      </c>
      <c r="JJ50" s="5" t="s">
        <v>79</v>
      </c>
      <c r="JK50" s="5" t="s">
        <v>35</v>
      </c>
      <c r="JL50" s="5" t="s">
        <v>146</v>
      </c>
      <c r="JM50" s="5" t="s">
        <v>147</v>
      </c>
      <c r="JN50" s="5" t="s">
        <v>148</v>
      </c>
      <c r="JO50" s="5" t="s">
        <v>155</v>
      </c>
      <c r="JP50" s="5" t="s">
        <v>153</v>
      </c>
      <c r="JQ50" s="5" t="s">
        <v>150</v>
      </c>
      <c r="JR50" s="5" t="s">
        <v>198</v>
      </c>
      <c r="JS50" s="5" t="s">
        <v>64</v>
      </c>
      <c r="JT50" s="5" t="s">
        <v>67</v>
      </c>
    </row>
    <row r="51" spans="17:280" ht="20.100000000000001" customHeight="1" x14ac:dyDescent="0.2">
      <c r="Q51" s="6">
        <v>1</v>
      </c>
      <c r="R51" s="2" t="s">
        <v>39</v>
      </c>
      <c r="S51" s="2" t="s">
        <v>4</v>
      </c>
      <c r="T51" s="3">
        <v>43830</v>
      </c>
      <c r="U51" s="35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2">
        <v>-1305.86806185565</v>
      </c>
      <c r="AI51" s="16">
        <v>1</v>
      </c>
      <c r="AJ51" s="2" t="s">
        <v>30</v>
      </c>
      <c r="AK51" s="55">
        <v>1</v>
      </c>
      <c r="AL51" s="56" t="s">
        <v>39</v>
      </c>
      <c r="AM51" s="2" t="s">
        <v>4</v>
      </c>
      <c r="AN51" s="3">
        <v>43861</v>
      </c>
      <c r="AO51" s="35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9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2">
        <f>AH51-AO51+BA51</f>
        <v>-1305.86806185565</v>
      </c>
      <c r="BC51" s="16">
        <v>1</v>
      </c>
      <c r="BD51" s="2" t="s">
        <v>30</v>
      </c>
      <c r="BE51" s="68">
        <v>1</v>
      </c>
      <c r="BF51" s="2" t="s">
        <v>39</v>
      </c>
      <c r="BG51" s="2" t="s">
        <v>4</v>
      </c>
      <c r="BH51" s="3">
        <v>43890</v>
      </c>
      <c r="BI51" s="35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3.0000000000200089E-2</v>
      </c>
      <c r="BQ51" s="13">
        <f>$V$38/$U$38*BP51</f>
        <v>7.5501413594450222E-3</v>
      </c>
      <c r="BR51" s="9">
        <f>BP51+BQ51</f>
        <v>3.7550141359645114E-2</v>
      </c>
      <c r="BS51" s="5">
        <f>BR51*2.9</f>
        <v>0.10889540994297082</v>
      </c>
      <c r="BT51" s="2">
        <f>$AD$11/$AA$11*BS51</f>
        <v>-1.0719671307193925E-2</v>
      </c>
      <c r="BU51" s="7">
        <f>BS51+BT51</f>
        <v>9.8175738635776902E-2</v>
      </c>
      <c r="BV51" s="15">
        <f>BB51-BI51+BU51</f>
        <v>-1305.7698861170143</v>
      </c>
      <c r="BW51" s="16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5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3.0000000000200089E-2</v>
      </c>
      <c r="CK51" s="11">
        <f>BQ51</f>
        <v>7.5501413594450222E-3</v>
      </c>
      <c r="CL51" s="11">
        <f>CJ51+CK51</f>
        <v>3.7550141359645114E-2</v>
      </c>
      <c r="CM51" s="5">
        <f>CL51*2.9*$CM$47</f>
        <v>8.1239432814597279E-2</v>
      </c>
      <c r="CN51" s="8">
        <f>$AD$12/$AA$12*CM51</f>
        <v>-1.0719671307193925E-2</v>
      </c>
      <c r="CO51" s="10">
        <f>CM51+CN51</f>
        <v>7.0519761507403356E-2</v>
      </c>
      <c r="CP51" s="81">
        <f>BV51-CC51+CO51</f>
        <v>-1305.6993663555068</v>
      </c>
      <c r="CQ51" s="16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5"/>
      <c r="DA51" s="88">
        <v>2269.8200000000002</v>
      </c>
      <c r="DB51" s="2"/>
      <c r="DC51" s="2"/>
      <c r="DD51" s="2"/>
      <c r="DE51" s="2"/>
      <c r="DF51" s="80">
        <f>DA51+DB51+DC51+DD51</f>
        <v>2269.8200000000002</v>
      </c>
      <c r="DG51" s="12">
        <f>DF51-CI51</f>
        <v>49.829999999999927</v>
      </c>
      <c r="DH51" s="13">
        <f>$V$40/$U$40*DG51</f>
        <v>4.8987290415499771</v>
      </c>
      <c r="DI51" s="9">
        <f>DG51+DH51</f>
        <v>54.728729041549904</v>
      </c>
      <c r="DJ51" s="8">
        <f>DI51*2.9</f>
        <v>158.71331422049471</v>
      </c>
      <c r="DK51" s="5">
        <f>DJ51-CM51</f>
        <v>158.63207478768012</v>
      </c>
      <c r="DL51" s="2">
        <f>$AD$13/$AA$13*DK51</f>
        <v>-19.675847345216734</v>
      </c>
      <c r="DM51" s="7">
        <f t="shared" ref="DM51:DM80" si="11">DK51+DL51</f>
        <v>138.95622744246339</v>
      </c>
      <c r="DN51" s="89">
        <f t="shared" ref="DN51:DN80" si="12">CP51-CZ51+DM51</f>
        <v>-1166.7431389130434</v>
      </c>
      <c r="DO51" s="16">
        <v>1</v>
      </c>
      <c r="DP51" s="2" t="s">
        <v>30</v>
      </c>
      <c r="DQ51" s="6">
        <v>1</v>
      </c>
      <c r="DR51" s="2" t="s">
        <v>39</v>
      </c>
      <c r="DS51" s="2" t="s">
        <v>4</v>
      </c>
      <c r="DT51" s="3">
        <v>43982</v>
      </c>
      <c r="DU51" s="10"/>
      <c r="DV51" s="2">
        <v>2306.17</v>
      </c>
      <c r="DW51" s="2"/>
      <c r="DX51" s="2"/>
      <c r="DY51" s="2"/>
      <c r="DZ51" s="2"/>
      <c r="EA51" s="11">
        <v>2306.17</v>
      </c>
      <c r="EB51" s="12">
        <f>EA51-DF51</f>
        <v>36.349999999999909</v>
      </c>
      <c r="EC51" s="13">
        <f>$V$41/$U$41*EB51</f>
        <v>4.6048046548768378</v>
      </c>
      <c r="ED51" s="9">
        <f>EB51+EC51</f>
        <v>40.954804654876746</v>
      </c>
      <c r="EE51" s="5">
        <f>ED51*2.9</f>
        <v>118.76893349914256</v>
      </c>
      <c r="EF51" s="2">
        <f>$AD$14/$AA$14*EE51</f>
        <v>-18.414304042948956</v>
      </c>
      <c r="EG51" s="7">
        <f>EE51+EF51</f>
        <v>100.35462945619361</v>
      </c>
      <c r="EH51" s="89">
        <f>DN51-DU51+EG51</f>
        <v>-1066.3885094568498</v>
      </c>
      <c r="EI51" s="16">
        <v>1</v>
      </c>
      <c r="EJ51" s="2" t="s">
        <v>30</v>
      </c>
      <c r="EK51" s="6">
        <v>1</v>
      </c>
      <c r="EL51" s="2" t="s">
        <v>39</v>
      </c>
      <c r="EM51" s="2" t="s">
        <v>4</v>
      </c>
      <c r="EN51" s="3">
        <v>44013</v>
      </c>
      <c r="EO51" s="10"/>
      <c r="EP51" s="2">
        <v>2349.0700000000002</v>
      </c>
      <c r="EQ51" s="2"/>
      <c r="ER51" s="2"/>
      <c r="ES51" s="2"/>
      <c r="ET51" s="2"/>
      <c r="EU51" s="11">
        <v>2349.0700000000002</v>
      </c>
      <c r="EV51" s="12">
        <f>EU51-EA51</f>
        <v>42.900000000000091</v>
      </c>
      <c r="EW51" s="13">
        <f>$V$42/$U$42*EV51</f>
        <v>2.8235566318992906</v>
      </c>
      <c r="EX51" s="9">
        <f>EV51+EW51</f>
        <v>45.723556631899385</v>
      </c>
      <c r="EY51" s="5">
        <f>EX51*2.9</f>
        <v>132.59831423250822</v>
      </c>
      <c r="EZ51" s="2">
        <f>$AD$15/$AA$15*EY51</f>
        <v>-22.842726834019732</v>
      </c>
      <c r="FA51" s="7">
        <f>EY51+EZ51</f>
        <v>109.75558739848849</v>
      </c>
      <c r="FB51" s="32">
        <f>EH51-EO51+EY51+EZ51</f>
        <v>-956.63292205836126</v>
      </c>
      <c r="FC51" s="16">
        <v>1</v>
      </c>
      <c r="FD51" s="2" t="s">
        <v>30</v>
      </c>
      <c r="FE51" s="6">
        <v>1</v>
      </c>
      <c r="FF51" s="2" t="s">
        <v>39</v>
      </c>
      <c r="FG51" s="2" t="s">
        <v>4</v>
      </c>
      <c r="FH51" s="3">
        <v>44013</v>
      </c>
      <c r="FI51" s="10"/>
      <c r="FJ51" s="2">
        <v>2375.89</v>
      </c>
      <c r="FK51" s="2"/>
      <c r="FL51" s="2"/>
      <c r="FM51" s="2"/>
      <c r="FN51" s="2"/>
      <c r="FO51" s="11">
        <v>2375.89</v>
      </c>
      <c r="FP51" s="12">
        <f>FO51-EU51</f>
        <v>26.819999999999709</v>
      </c>
      <c r="FQ51" s="13">
        <f>$V$43/$U$43*FP51</f>
        <v>3.2296279551042577</v>
      </c>
      <c r="FR51" s="14">
        <f>FP51+FQ51</f>
        <v>30.049627955103965</v>
      </c>
      <c r="FS51" s="5">
        <f>FR51*3.05</f>
        <v>91.651365263067092</v>
      </c>
      <c r="FT51" s="2">
        <f>$AD$16/$AA$16*FS51</f>
        <v>-16.770343836708754</v>
      </c>
      <c r="FU51" s="7">
        <f>FS51+FT51</f>
        <v>74.88102142635833</v>
      </c>
      <c r="FV51" s="32">
        <f>FB51-FI51+FU51</f>
        <v>-881.75190063200296</v>
      </c>
      <c r="FW51" s="16">
        <v>1</v>
      </c>
      <c r="FX51" s="2" t="s">
        <v>30</v>
      </c>
      <c r="FY51" s="6">
        <v>1</v>
      </c>
      <c r="FZ51" s="2" t="s">
        <v>39</v>
      </c>
      <c r="GA51" s="2" t="s">
        <v>4</v>
      </c>
      <c r="GB51" s="3">
        <v>44081</v>
      </c>
      <c r="GC51" s="10"/>
      <c r="GD51" s="2">
        <v>2403.58</v>
      </c>
      <c r="GE51" s="2"/>
      <c r="GF51" s="2"/>
      <c r="GG51" s="2"/>
      <c r="GH51" s="2"/>
      <c r="GI51" s="11">
        <v>2403.58</v>
      </c>
      <c r="GJ51" s="12">
        <f>GI51-FO51</f>
        <v>27.690000000000055</v>
      </c>
      <c r="GK51" s="13">
        <f>$V$44/$U$44*GJ51</f>
        <v>-1.4316010032006263</v>
      </c>
      <c r="GL51" s="14">
        <f>GJ51+GK51</f>
        <v>26.258398996799428</v>
      </c>
      <c r="GM51" s="5">
        <f>GL51*3.05</f>
        <v>80.088116940238251</v>
      </c>
      <c r="GN51" s="2">
        <f>$AD$17/$AA$17*GM51</f>
        <v>-13.111924235901816</v>
      </c>
      <c r="GO51" s="7">
        <f>GM51+GN51</f>
        <v>66.976192704336441</v>
      </c>
      <c r="GP51" s="15">
        <f>FV51-GC51+GO51</f>
        <v>-814.77570792766653</v>
      </c>
      <c r="GQ51" s="16">
        <v>1</v>
      </c>
      <c r="GR51" s="2" t="s">
        <v>30</v>
      </c>
      <c r="GS51" s="16">
        <v>1</v>
      </c>
      <c r="GT51" s="2" t="s">
        <v>39</v>
      </c>
      <c r="GU51" s="2" t="s">
        <v>4</v>
      </c>
      <c r="GV51" s="3">
        <v>44104</v>
      </c>
      <c r="GW51" s="2">
        <v>2417.14</v>
      </c>
      <c r="GX51" s="10"/>
      <c r="GY51" s="2"/>
      <c r="GZ51" s="2"/>
      <c r="HA51" s="2"/>
      <c r="HB51" s="2"/>
      <c r="HC51" s="11">
        <v>2417.14</v>
      </c>
      <c r="HD51" s="12">
        <f>HC51-GI51</f>
        <v>13.559999999999945</v>
      </c>
      <c r="HE51" s="13">
        <f>$V$45/$U$45*HD51</f>
        <v>5.0482325876598075</v>
      </c>
      <c r="HF51" s="14">
        <f>HD51+HE51</f>
        <v>18.608232587659753</v>
      </c>
      <c r="HG51" s="5">
        <f>HF51*3.05</f>
        <v>56.755109392362243</v>
      </c>
      <c r="HH51" s="2">
        <f>$AD$18/$AA$18*HG51</f>
        <v>-12.096643420352983</v>
      </c>
      <c r="HI51" s="7">
        <f>HG51+HH51</f>
        <v>44.65846597200926</v>
      </c>
      <c r="HJ51" s="32">
        <f>GP51-GX51+HI51</f>
        <v>-770.11724195565728</v>
      </c>
      <c r="HK51" s="16">
        <v>1</v>
      </c>
      <c r="HL51" s="2" t="s">
        <v>30</v>
      </c>
      <c r="HM51" s="6">
        <v>1</v>
      </c>
      <c r="HN51" s="2" t="s">
        <v>39</v>
      </c>
      <c r="HO51" s="2" t="s">
        <v>4</v>
      </c>
      <c r="HP51" s="3">
        <v>44143</v>
      </c>
      <c r="HQ51" s="10"/>
      <c r="HR51" s="2">
        <v>2460.31</v>
      </c>
      <c r="HS51" s="2"/>
      <c r="HT51" s="2"/>
      <c r="HU51" s="2"/>
      <c r="HV51" s="2"/>
      <c r="HW51" s="11">
        <v>2460.31</v>
      </c>
      <c r="HX51" s="12">
        <f>HW51-HC51</f>
        <v>43.170000000000073</v>
      </c>
      <c r="HY51" s="13">
        <f>$V$46/$U$46*HX51</f>
        <v>-9.8150092541539653</v>
      </c>
      <c r="HZ51" s="14">
        <f>HX51+HY51</f>
        <v>33.354990745846109</v>
      </c>
      <c r="IA51" s="5">
        <f>HZ51*3.05</f>
        <v>101.73272177483062</v>
      </c>
      <c r="IB51" s="2">
        <f>$AD$19/$AA$19*IA51</f>
        <v>-17.740685702946898</v>
      </c>
      <c r="IC51" s="7">
        <f>IA51+IB51</f>
        <v>83.992036071883717</v>
      </c>
      <c r="ID51" s="32">
        <f>HJ51-HQ51+IC51</f>
        <v>-686.12520588377356</v>
      </c>
      <c r="IE51" s="16">
        <v>1</v>
      </c>
      <c r="IF51" s="2" t="s">
        <v>30</v>
      </c>
      <c r="IG51" s="6">
        <v>1</v>
      </c>
      <c r="IH51" s="2" t="s">
        <v>39</v>
      </c>
      <c r="II51" s="2" t="s">
        <v>4</v>
      </c>
      <c r="IJ51" s="3">
        <v>44165</v>
      </c>
      <c r="IK51" s="10"/>
      <c r="IL51" s="2">
        <v>2484.4500000000003</v>
      </c>
      <c r="IM51" s="2"/>
      <c r="IN51" s="2"/>
      <c r="IO51" s="2"/>
      <c r="IP51" s="2"/>
      <c r="IQ51" s="11">
        <v>2484.4500000000003</v>
      </c>
      <c r="IR51" s="12">
        <f>IQ51-HW51</f>
        <v>24.140000000000327</v>
      </c>
      <c r="IS51" s="13">
        <f>$V$47/$U$47*IR51</f>
        <v>12.636667146279096</v>
      </c>
      <c r="IT51" s="14">
        <f>IR51+IS51</f>
        <v>36.776667146279422</v>
      </c>
      <c r="IU51" s="5">
        <f>IT51*3.05</f>
        <v>112.16883479615223</v>
      </c>
      <c r="IV51" s="2">
        <f>$AD$20/$AA$20*IU51</f>
        <v>-15.938258386866741</v>
      </c>
      <c r="IW51" s="7">
        <f>IU51+IV51</f>
        <v>96.23057640928549</v>
      </c>
      <c r="IX51" s="15">
        <f>ID51-IK51+IW51</f>
        <v>-589.89462947448806</v>
      </c>
      <c r="IY51" s="16">
        <v>1</v>
      </c>
      <c r="IZ51" s="2" t="s">
        <v>30</v>
      </c>
      <c r="JA51" s="6">
        <v>1</v>
      </c>
      <c r="JB51" s="2" t="s">
        <v>39</v>
      </c>
      <c r="JC51" s="2" t="s">
        <v>4</v>
      </c>
      <c r="JD51" s="3">
        <v>44196</v>
      </c>
      <c r="JE51" s="10"/>
      <c r="JF51" s="2">
        <v>2484.4900000000002</v>
      </c>
      <c r="JG51" s="2"/>
      <c r="JH51" s="2"/>
      <c r="JI51" s="2"/>
      <c r="JJ51" s="2"/>
      <c r="JK51" s="11">
        <v>2484.4900000000002</v>
      </c>
      <c r="JL51" s="12">
        <f>JK51-IQ51</f>
        <v>3.999999999996362E-2</v>
      </c>
      <c r="JM51" s="13">
        <f>$V$48/$U$48*JL51</f>
        <v>-1.3923274911127376E-3</v>
      </c>
      <c r="JN51" s="14">
        <f>JL51+JM51</f>
        <v>3.8607672508850881E-2</v>
      </c>
      <c r="JO51" s="5">
        <f>JN51*3.05</f>
        <v>0.11775340115199517</v>
      </c>
      <c r="JP51" s="2">
        <f>$AD$21/$AA$21*JO51</f>
        <v>-1.4341524696640994E-2</v>
      </c>
      <c r="JQ51" s="7">
        <f>JO51+JP51</f>
        <v>0.10341187645535418</v>
      </c>
      <c r="JR51" s="32">
        <f>IX51-JE51+JQ51</f>
        <v>-589.79121759803274</v>
      </c>
      <c r="JS51" s="16">
        <v>1</v>
      </c>
      <c r="JT51" s="2" t="s">
        <v>30</v>
      </c>
    </row>
    <row r="52" spans="17:280" ht="20.100000000000001" customHeight="1" x14ac:dyDescent="0.2">
      <c r="Q52" s="6">
        <v>2</v>
      </c>
      <c r="R52" s="2" t="s">
        <v>40</v>
      </c>
      <c r="S52" s="2" t="s">
        <v>93</v>
      </c>
      <c r="T52" s="3">
        <v>43830</v>
      </c>
      <c r="U52" s="35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51.963599999999893</v>
      </c>
      <c r="AD52" s="9">
        <v>484.99359999999871</v>
      </c>
      <c r="AE52" s="5">
        <v>1406.4814399999962</v>
      </c>
      <c r="AF52" s="2">
        <v>-143.07018258133209</v>
      </c>
      <c r="AG52" s="7">
        <v>1263.411257418664</v>
      </c>
      <c r="AH52" s="32">
        <v>221.17680957021071</v>
      </c>
      <c r="AI52" s="16">
        <v>2</v>
      </c>
      <c r="AJ52" s="2" t="s">
        <v>30</v>
      </c>
      <c r="AK52" s="55">
        <v>2</v>
      </c>
      <c r="AL52" s="56" t="s">
        <v>40</v>
      </c>
      <c r="AM52" s="2" t="s">
        <v>93</v>
      </c>
      <c r="AN52" s="3">
        <v>43861</v>
      </c>
      <c r="AO52" s="35"/>
      <c r="AP52" s="8">
        <v>2732.98</v>
      </c>
      <c r="AQ52" s="8"/>
      <c r="AR52" s="2">
        <v>10906.67</v>
      </c>
      <c r="AS52" s="2"/>
      <c r="AT52" s="2">
        <v>6694.61</v>
      </c>
      <c r="AU52" s="11">
        <f t="shared" ref="AU52:AU80" si="13">AP52+AQ52+AR52+AS52</f>
        <v>13639.65</v>
      </c>
      <c r="AV52" s="59">
        <f t="shared" ref="AV52:AV80" si="14">AU52-AA52</f>
        <v>395.84000000000015</v>
      </c>
      <c r="AW52" s="13">
        <f t="shared" ref="AW52:AW80" si="15">$V$37/$U$37*AV52</f>
        <v>47.500800000000041</v>
      </c>
      <c r="AX52" s="9">
        <f t="shared" ref="AX52:AX80" si="16">AV52+AW52</f>
        <v>443.34080000000017</v>
      </c>
      <c r="AY52" s="5">
        <f t="shared" ref="AY52:AY80" si="17">AX52*2.9</f>
        <v>1285.6883200000004</v>
      </c>
      <c r="AZ52" s="8">
        <f t="shared" ref="AZ52:AZ80" si="18">$AD$9/$AA$9*AY52</f>
        <v>-137.19890151186704</v>
      </c>
      <c r="BA52" s="7">
        <f t="shared" ref="BA52:BA80" si="19">AY52+AZ52</f>
        <v>1148.4894184881334</v>
      </c>
      <c r="BB52" s="32">
        <f t="shared" ref="BB52:BB80" si="20">AH52-AO52+BA52</f>
        <v>1369.6662280583441</v>
      </c>
      <c r="BC52" s="16">
        <v>2</v>
      </c>
      <c r="BD52" s="2" t="s">
        <v>30</v>
      </c>
      <c r="BE52" s="68">
        <v>2</v>
      </c>
      <c r="BF52" s="2" t="s">
        <v>40</v>
      </c>
      <c r="BG52" s="2" t="s">
        <v>93</v>
      </c>
      <c r="BH52" s="3">
        <v>43890</v>
      </c>
      <c r="BI52" s="35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t="shared" ref="BP52:BP80" si="21">BO52-AU52</f>
        <v>418.01000000000022</v>
      </c>
      <c r="BQ52" s="13">
        <f t="shared" ref="BQ52:BQ80" si="22">$V$38/$U$38*BP52</f>
        <v>105.20115298801886</v>
      </c>
      <c r="BR52" s="9">
        <f t="shared" ref="BR52:BR80" si="23">BP52+BQ52</f>
        <v>523.21115298801908</v>
      </c>
      <c r="BS52" s="5">
        <f t="shared" ref="BS52:BS80" si="24">BR52*2.9</f>
        <v>1517.3123436652552</v>
      </c>
      <c r="BT52" s="2">
        <f t="shared" ref="BT52:BT80" si="25">$AD$11/$AA$11*BS52</f>
        <v>-149.36432676967493</v>
      </c>
      <c r="BU52" s="7">
        <f t="shared" ref="BU52:BU80" si="26">BS52+BT52</f>
        <v>1367.9480168955802</v>
      </c>
      <c r="BV52" s="15">
        <f t="shared" ref="BV52:BV80" si="27">BB52-BI52+BU52</f>
        <v>2737.6142449539243</v>
      </c>
      <c r="BW52" s="16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5"/>
      <c r="CD52" s="2">
        <v>3150.99</v>
      </c>
      <c r="CE52" s="2"/>
      <c r="CF52" s="2">
        <v>10906.67</v>
      </c>
      <c r="CG52" s="2"/>
      <c r="CH52" s="2">
        <v>6694.61</v>
      </c>
      <c r="CI52" s="11">
        <f t="shared" ref="CI52:CK80" si="28">BO52</f>
        <v>14057.66</v>
      </c>
      <c r="CJ52" s="11">
        <f t="shared" si="28"/>
        <v>418.01000000000022</v>
      </c>
      <c r="CK52" s="11">
        <f t="shared" si="28"/>
        <v>105.20115298801886</v>
      </c>
      <c r="CL52" s="11">
        <f t="shared" ref="CL52:CL80" si="29">CJ52+CK52</f>
        <v>523.21115298801908</v>
      </c>
      <c r="CM52" s="5">
        <f t="shared" ref="CM52:CM80" si="30">CL52*2.9*$CM$47</f>
        <v>1131.9631770201111</v>
      </c>
      <c r="CN52" s="8">
        <f t="shared" ref="CN52:CN80" si="31">$AD$12/$AA$12*CM52</f>
        <v>-149.36432676967496</v>
      </c>
      <c r="CO52" s="10">
        <f t="shared" ref="CO52:CO80" si="32">CM52+CN52</f>
        <v>982.59885025043604</v>
      </c>
      <c r="CP52" s="81">
        <f t="shared" ref="CP52:CP80" si="33">BV52-CC52+CO52</f>
        <v>3720.2130952043603</v>
      </c>
      <c r="CQ52" s="16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5">
        <v>5000</v>
      </c>
      <c r="DA52" s="88">
        <v>4144.1499999999996</v>
      </c>
      <c r="DB52" s="2"/>
      <c r="DC52" s="2">
        <v>10906.67</v>
      </c>
      <c r="DD52" s="2"/>
      <c r="DE52" s="2">
        <v>6694.61</v>
      </c>
      <c r="DF52" s="80">
        <f t="shared" ref="DF52:DF80" si="34">DA52+DB52+DC52+DD52</f>
        <v>15050.82</v>
      </c>
      <c r="DG52" s="12">
        <f t="shared" ref="DG52:DG80" si="35">DF52-CI52</f>
        <v>993.15999999999985</v>
      </c>
      <c r="DH52" s="13">
        <f t="shared" ref="DH52:DH80" si="36">$V$40/$U$40*DG52</f>
        <v>97.636398452855346</v>
      </c>
      <c r="DI52" s="9">
        <f t="shared" ref="DI52:DI80" si="37">DG52+DH52</f>
        <v>1090.7963984528551</v>
      </c>
      <c r="DJ52" s="8">
        <f t="shared" ref="DJ52:DJ80" si="38">DI52*2.9</f>
        <v>3163.3095555132795</v>
      </c>
      <c r="DK52" s="5">
        <f t="shared" ref="DK52:DK80" si="39">DJ52-CM52</f>
        <v>2031.3463784931685</v>
      </c>
      <c r="DL52" s="2">
        <f t="shared" ref="DL52:DL80" si="40">$AD$13/$AA$13*DK52</f>
        <v>-251.95699735999744</v>
      </c>
      <c r="DM52" s="7">
        <f t="shared" si="11"/>
        <v>1779.3893811331709</v>
      </c>
      <c r="DN52" s="89">
        <f t="shared" si="12"/>
        <v>499.60247633753124</v>
      </c>
      <c r="DO52" s="16">
        <v>2</v>
      </c>
      <c r="DP52" s="2" t="s">
        <v>30</v>
      </c>
      <c r="DQ52" s="6">
        <v>2</v>
      </c>
      <c r="DR52" s="2" t="s">
        <v>40</v>
      </c>
      <c r="DS52" s="2" t="s">
        <v>93</v>
      </c>
      <c r="DT52" s="3">
        <v>43982</v>
      </c>
      <c r="DU52" s="10"/>
      <c r="DV52" s="2">
        <v>4610.4399999999996</v>
      </c>
      <c r="DW52" s="2"/>
      <c r="DX52" s="2">
        <v>10906.67</v>
      </c>
      <c r="DY52" s="2"/>
      <c r="DZ52" s="2">
        <v>6694.61</v>
      </c>
      <c r="EA52" s="11">
        <v>15517.11</v>
      </c>
      <c r="EB52" s="12">
        <f t="shared" ref="EB52:EB80" si="41">EA52-DF52</f>
        <v>466.29000000000087</v>
      </c>
      <c r="EC52" s="13">
        <f t="shared" ref="EC52:EC80" si="42">$V$41/$U$41*EB52</f>
        <v>59.069446011623938</v>
      </c>
      <c r="ED52" s="9">
        <f t="shared" ref="ED52:ED80" si="43">EB52+EC52</f>
        <v>525.35944601162487</v>
      </c>
      <c r="EE52" s="5">
        <f t="shared" ref="EE52:EE80" si="44">ED52*2.9</f>
        <v>1523.542393433712</v>
      </c>
      <c r="EF52" s="2">
        <f t="shared" ref="EF52:EF80" si="45">$AD$14/$AA$14*EE52</f>
        <v>-236.21474091297679</v>
      </c>
      <c r="EG52" s="7">
        <f t="shared" ref="EG52:EG80" si="46">EE52+EF52</f>
        <v>1287.3276525207352</v>
      </c>
      <c r="EH52" s="89">
        <f t="shared" ref="EH52:EH80" si="47">DN52-DU52+EG52</f>
        <v>1786.9301288582665</v>
      </c>
      <c r="EI52" s="16">
        <v>2</v>
      </c>
      <c r="EJ52" s="2" t="s">
        <v>30</v>
      </c>
      <c r="EK52" s="6">
        <v>2</v>
      </c>
      <c r="EL52" s="2" t="s">
        <v>40</v>
      </c>
      <c r="EM52" s="2" t="s">
        <v>93</v>
      </c>
      <c r="EN52" s="3">
        <v>44013</v>
      </c>
      <c r="EO52" s="10">
        <v>2000</v>
      </c>
      <c r="EP52" s="2">
        <v>5063.1000000000004</v>
      </c>
      <c r="EQ52" s="2"/>
      <c r="ER52" s="2">
        <v>10906.67</v>
      </c>
      <c r="ES52" s="2"/>
      <c r="ET52" s="2">
        <v>6694.61</v>
      </c>
      <c r="EU52" s="11">
        <v>15969.77</v>
      </c>
      <c r="EV52" s="12">
        <f t="shared" ref="EV52:EV80" si="48">EU52-EA52</f>
        <v>452.65999999999985</v>
      </c>
      <c r="EW52" s="13">
        <f t="shared" ref="EW52:EW80" si="49">$V$42/$U$42*EV52</f>
        <v>29.792800582646382</v>
      </c>
      <c r="EX52" s="9">
        <f t="shared" ref="EX52:EX80" si="50">EV52+EW52</f>
        <v>482.45280058264626</v>
      </c>
      <c r="EY52" s="5">
        <f t="shared" ref="EY52:EY80" si="51">EX52*2.9</f>
        <v>1399.113121689674</v>
      </c>
      <c r="EZ52" s="2">
        <f t="shared" ref="EZ52:EZ80" si="52">$AD$15/$AA$15*EY52</f>
        <v>-241.02537829108033</v>
      </c>
      <c r="FA52" s="7">
        <f t="shared" ref="FA52:FA80" si="53">EY52+EZ52</f>
        <v>1158.0877433985936</v>
      </c>
      <c r="FB52" s="32">
        <f t="shared" ref="FB52:FB80" si="54">EH52-EO52+EY52+EZ52</f>
        <v>945.01787225686019</v>
      </c>
      <c r="FC52" s="16">
        <v>2</v>
      </c>
      <c r="FD52" s="2" t="s">
        <v>30</v>
      </c>
      <c r="FE52" s="6">
        <v>2</v>
      </c>
      <c r="FF52" s="2" t="s">
        <v>40</v>
      </c>
      <c r="FG52" s="2" t="s">
        <v>93</v>
      </c>
      <c r="FH52" s="3">
        <v>44013</v>
      </c>
      <c r="FI52" s="10">
        <v>1000</v>
      </c>
      <c r="FJ52" s="2">
        <v>5528.03</v>
      </c>
      <c r="FK52" s="2"/>
      <c r="FL52" s="2">
        <v>10906.67</v>
      </c>
      <c r="FM52" s="2"/>
      <c r="FN52" s="2">
        <v>6694.61</v>
      </c>
      <c r="FO52" s="11">
        <v>16434.7</v>
      </c>
      <c r="FP52" s="12">
        <f t="shared" ref="FP52:FP80" si="55">FO52-EU52</f>
        <v>464.93000000000029</v>
      </c>
      <c r="FQ52" s="13">
        <f t="shared" ref="FQ52:FQ80" si="56">$V$43/$U$43*FP52</f>
        <v>55.986238820530943</v>
      </c>
      <c r="FR52" s="14">
        <f t="shared" ref="FR52:FR80" si="57">FP52+FQ52</f>
        <v>520.91623882053125</v>
      </c>
      <c r="FS52" s="5">
        <f t="shared" ref="FS52:FS80" si="58">FR52*3.05</f>
        <v>1588.7945284026202</v>
      </c>
      <c r="FT52" s="2">
        <f t="shared" ref="FT52:FT80" si="59">$AD$16/$AA$16*FS52</f>
        <v>-290.7172244593994</v>
      </c>
      <c r="FU52" s="7">
        <f t="shared" ref="FU52:FU80" si="60">FS52+FT52</f>
        <v>1298.0773039432208</v>
      </c>
      <c r="FV52" s="32">
        <f t="shared" ref="FV52:FV80" si="61">FB52-FI52+FU52</f>
        <v>1243.0951762000809</v>
      </c>
      <c r="FW52" s="16">
        <v>2</v>
      </c>
      <c r="FX52" s="2" t="s">
        <v>30</v>
      </c>
      <c r="FY52" s="93">
        <v>2</v>
      </c>
      <c r="FZ52" s="94" t="s">
        <v>168</v>
      </c>
      <c r="GA52" s="94" t="s">
        <v>93</v>
      </c>
      <c r="GB52" s="95">
        <v>44081</v>
      </c>
      <c r="GC52" s="96">
        <v>1250</v>
      </c>
      <c r="GD52" s="94">
        <v>6185.64</v>
      </c>
      <c r="GE52" s="94"/>
      <c r="GF52" s="94">
        <v>10296.25</v>
      </c>
      <c r="GG52" s="94"/>
      <c r="GH52" s="94">
        <v>6694.61</v>
      </c>
      <c r="GI52" s="97">
        <v>16481.89</v>
      </c>
      <c r="GJ52" s="98">
        <f t="shared" ref="GJ52:GJ83" si="62">GI52-FO52</f>
        <v>47.18999999999869</v>
      </c>
      <c r="GK52" s="99">
        <f t="shared" ref="GK52:GK83" si="63">$V$44/$U$44*GJ52</f>
        <v>-2.4397707237643753</v>
      </c>
      <c r="GL52" s="100">
        <f t="shared" ref="GL52:GL83" si="64">GJ52+GK52</f>
        <v>44.750229276234315</v>
      </c>
      <c r="GM52" s="101">
        <f t="shared" ref="GM52:GM83" si="65">GL52*3.05</f>
        <v>136.48819929251465</v>
      </c>
      <c r="GN52" s="94">
        <f t="shared" ref="GN52:GN83" si="66">$AD$17/$AA$17*GM52</f>
        <v>-22.345673697803839</v>
      </c>
      <c r="GO52" s="102">
        <f t="shared" ref="GO52:GO83" si="67">GM52+GN52</f>
        <v>114.1425255947108</v>
      </c>
      <c r="GP52" s="103">
        <f t="shared" ref="GP52:GP83" si="68">FV52-GC52+GO52</f>
        <v>107.23770179479172</v>
      </c>
      <c r="GQ52" s="104">
        <v>2</v>
      </c>
      <c r="GR52" s="94" t="s">
        <v>30</v>
      </c>
      <c r="GS52" s="114"/>
      <c r="GT52" s="98" t="s">
        <v>172</v>
      </c>
      <c r="GU52" s="98" t="s">
        <v>93</v>
      </c>
      <c r="GV52" s="115">
        <v>44104</v>
      </c>
      <c r="GW52" s="98">
        <v>6185.64</v>
      </c>
      <c r="GX52" s="96">
        <v>110</v>
      </c>
      <c r="GY52" s="98"/>
      <c r="GZ52" s="98">
        <v>10296.25</v>
      </c>
      <c r="HA52" s="98"/>
      <c r="HB52" s="98">
        <v>6694.61</v>
      </c>
      <c r="HC52" s="98">
        <v>16481.89</v>
      </c>
      <c r="HD52" s="98">
        <f t="shared" ref="HD52:HD88" si="69">HC52-GI52</f>
        <v>0</v>
      </c>
      <c r="HE52" s="98">
        <f t="shared" ref="HE52:HE88" si="70">$V$45/$U$45*HD52</f>
        <v>0</v>
      </c>
      <c r="HF52" s="98">
        <f t="shared" ref="HF52:HF88" si="71">HD52+HE52</f>
        <v>0</v>
      </c>
      <c r="HG52" s="98">
        <f t="shared" ref="HG52:HG88" si="72">HF52*3.05</f>
        <v>0</v>
      </c>
      <c r="HH52" s="98">
        <f t="shared" ref="HH52:HH88" si="73">$AD$18/$AA$18*HG52</f>
        <v>0</v>
      </c>
      <c r="HI52" s="98">
        <f t="shared" ref="HI52:HI88" si="74">HG52+HH52</f>
        <v>0</v>
      </c>
      <c r="HJ52" s="98">
        <f t="shared" ref="HJ52:HJ88" si="75">GP52-GX52+HI52</f>
        <v>-2.7622982052082818</v>
      </c>
      <c r="HK52" s="114">
        <v>2</v>
      </c>
      <c r="HL52" s="98" t="s">
        <v>30</v>
      </c>
      <c r="HM52" s="116"/>
      <c r="HN52" s="98" t="s">
        <v>172</v>
      </c>
      <c r="HO52" s="98" t="s">
        <v>93</v>
      </c>
      <c r="HP52" s="115">
        <v>44104</v>
      </c>
      <c r="HQ52" s="98"/>
      <c r="HR52" s="98">
        <v>6185.64</v>
      </c>
      <c r="HS52" s="98"/>
      <c r="HT52" s="98">
        <v>10296.25</v>
      </c>
      <c r="HU52" s="98"/>
      <c r="HV52" s="98">
        <v>6694.61</v>
      </c>
      <c r="HW52" s="98">
        <v>16481.89</v>
      </c>
      <c r="HX52" s="98">
        <f t="shared" ref="HX52:HX88" si="76">HW52-HC52</f>
        <v>0</v>
      </c>
      <c r="HY52" s="98">
        <f t="shared" ref="HY52:HY88" si="77">$V$46/$U$46*HX52</f>
        <v>0</v>
      </c>
      <c r="HZ52" s="98">
        <f t="shared" ref="HZ52:HZ88" si="78">HX52+HY52</f>
        <v>0</v>
      </c>
      <c r="IA52" s="98">
        <f t="shared" ref="IA52:IA88" si="79">HZ52*3.05</f>
        <v>0</v>
      </c>
      <c r="IB52" s="98">
        <f t="shared" ref="IB52:IB88" si="80">$AD$19/$AA$19*IA52</f>
        <v>0</v>
      </c>
      <c r="IC52" s="98">
        <f t="shared" ref="IC52:IC88" si="81">IA52+IB52</f>
        <v>0</v>
      </c>
      <c r="ID52" s="98">
        <f t="shared" ref="ID52:ID88" si="82">HJ52-HQ52+IC52</f>
        <v>-2.7622982052082818</v>
      </c>
      <c r="IE52" s="114">
        <v>2</v>
      </c>
      <c r="IF52" s="98" t="s">
        <v>30</v>
      </c>
      <c r="IG52" s="77"/>
      <c r="IH52" s="12" t="s">
        <v>172</v>
      </c>
      <c r="II52" s="12" t="s">
        <v>93</v>
      </c>
      <c r="IJ52" s="79">
        <v>44104</v>
      </c>
      <c r="IK52" s="12"/>
      <c r="IL52" s="12">
        <v>6185.64</v>
      </c>
      <c r="IM52" s="12"/>
      <c r="IN52" s="12">
        <v>10296.25</v>
      </c>
      <c r="IO52" s="12"/>
      <c r="IP52" s="12">
        <v>6694.61</v>
      </c>
      <c r="IQ52" s="12">
        <v>16481.89</v>
      </c>
      <c r="IR52" s="12">
        <f t="shared" ref="IR52:IR88" si="83">IQ52-HW52</f>
        <v>0</v>
      </c>
      <c r="IS52" s="12">
        <f t="shared" ref="IS52:IS88" si="84">$V$47/$U$47*IR52</f>
        <v>0</v>
      </c>
      <c r="IT52" s="12">
        <f t="shared" ref="IT52:IT88" si="85">IR52+IS52</f>
        <v>0</v>
      </c>
      <c r="IU52" s="12">
        <f t="shared" ref="IU52:IU88" si="86">IT52*3.05</f>
        <v>0</v>
      </c>
      <c r="IV52" s="12">
        <f t="shared" ref="IV52:IV88" si="87">$AD$20/$AA$20*IU52</f>
        <v>0</v>
      </c>
      <c r="IW52" s="12">
        <f t="shared" ref="IW52:IW88" si="88">IU52+IV52</f>
        <v>0</v>
      </c>
      <c r="IX52" s="12">
        <f t="shared" ref="IX52:IX88" si="89">ID52-IK52+IW52</f>
        <v>-2.7622982052082818</v>
      </c>
      <c r="IY52" s="105">
        <v>2</v>
      </c>
      <c r="IZ52" s="12" t="s">
        <v>30</v>
      </c>
      <c r="JA52" s="77"/>
      <c r="JB52" s="12" t="s">
        <v>172</v>
      </c>
      <c r="JC52" s="12" t="s">
        <v>93</v>
      </c>
      <c r="JD52" s="79">
        <v>44104</v>
      </c>
      <c r="JE52" s="12"/>
      <c r="JF52" s="12">
        <v>6185.64</v>
      </c>
      <c r="JG52" s="12"/>
      <c r="JH52" s="12">
        <v>10296.25</v>
      </c>
      <c r="JI52" s="12"/>
      <c r="JJ52" s="12">
        <v>6694.61</v>
      </c>
      <c r="JK52" s="12">
        <v>16481.89</v>
      </c>
      <c r="JL52" s="12">
        <f t="shared" ref="JL52:JL88" si="90">JK52-IQ52</f>
        <v>0</v>
      </c>
      <c r="JM52" s="12">
        <f t="shared" ref="JM52:JM88" si="91">$V$48/$U$48*JL52</f>
        <v>0</v>
      </c>
      <c r="JN52" s="12">
        <f t="shared" ref="JN52:JN88" si="92">JL52+JM52</f>
        <v>0</v>
      </c>
      <c r="JO52" s="12">
        <f t="shared" ref="JO52:JO88" si="93">JN52*3.05</f>
        <v>0</v>
      </c>
      <c r="JP52" s="12">
        <f t="shared" ref="JP52:JP88" si="94">$AD$21/$AA$21*JO52</f>
        <v>0</v>
      </c>
      <c r="JQ52" s="12">
        <f t="shared" ref="JQ52:JQ88" si="95">JO52+JP52</f>
        <v>0</v>
      </c>
      <c r="JR52" s="12">
        <f t="shared" ref="JR52:JR88" si="96">IX52-JE52+JQ52</f>
        <v>-2.7622982052082818</v>
      </c>
      <c r="JS52" s="105">
        <v>2</v>
      </c>
      <c r="JT52" s="12" t="s">
        <v>30</v>
      </c>
    </row>
    <row r="53" spans="17:280" ht="20.100000000000001" customHeight="1" x14ac:dyDescent="0.2">
      <c r="Q53" s="6">
        <v>3</v>
      </c>
      <c r="R53" s="2" t="s">
        <v>41</v>
      </c>
      <c r="S53" s="2" t="s">
        <v>16</v>
      </c>
      <c r="T53" s="3">
        <v>43830</v>
      </c>
      <c r="U53" s="35"/>
      <c r="V53" s="2">
        <v>18.170000000000002</v>
      </c>
      <c r="W53" s="2"/>
      <c r="X53" s="2"/>
      <c r="Y53" s="2"/>
      <c r="Z53" s="2"/>
      <c r="AA53" s="11">
        <v>18.170000000000002</v>
      </c>
      <c r="AB53" s="12">
        <v>1.0000000000001563E-2</v>
      </c>
      <c r="AC53" s="13">
        <v>1.2000000000001883E-3</v>
      </c>
      <c r="AD53" s="9">
        <v>1.1200000000001752E-2</v>
      </c>
      <c r="AE53" s="5">
        <v>3.2480000000005081E-2</v>
      </c>
      <c r="AF53" s="2">
        <v>-3.3039323506767397E-3</v>
      </c>
      <c r="AG53" s="7">
        <v>2.9176067649328341E-2</v>
      </c>
      <c r="AH53" s="32">
        <v>-17.06215296743186</v>
      </c>
      <c r="AI53" s="16">
        <v>1</v>
      </c>
      <c r="AJ53" s="2" t="s">
        <v>30</v>
      </c>
      <c r="AK53" s="55">
        <v>3</v>
      </c>
      <c r="AL53" s="56" t="s">
        <v>41</v>
      </c>
      <c r="AM53" s="2" t="s">
        <v>16</v>
      </c>
      <c r="AN53" s="3">
        <v>43861</v>
      </c>
      <c r="AO53" s="35"/>
      <c r="AP53" s="8">
        <v>18.190000000000001</v>
      </c>
      <c r="AQ53" s="8"/>
      <c r="AR53" s="2"/>
      <c r="AS53" s="2"/>
      <c r="AT53" s="2"/>
      <c r="AU53" s="11">
        <f t="shared" si="13"/>
        <v>18.190000000000001</v>
      </c>
      <c r="AV53" s="59">
        <f t="shared" si="14"/>
        <v>1.9999999999999574E-2</v>
      </c>
      <c r="AW53" s="13">
        <f t="shared" si="15"/>
        <v>2.3999999999999499E-3</v>
      </c>
      <c r="AX53" s="9">
        <f t="shared" si="16"/>
        <v>2.2399999999999524E-2</v>
      </c>
      <c r="AY53" s="5">
        <f t="shared" si="17"/>
        <v>6.4959999999998616E-2</v>
      </c>
      <c r="AZ53" s="8">
        <f t="shared" si="18"/>
        <v>-6.9320382736390504E-3</v>
      </c>
      <c r="BA53" s="7">
        <f t="shared" si="19"/>
        <v>5.8027961726359566E-2</v>
      </c>
      <c r="BB53" s="32">
        <f t="shared" si="20"/>
        <v>-17.0041250057055</v>
      </c>
      <c r="BC53" s="16">
        <v>1</v>
      </c>
      <c r="BD53" s="2" t="s">
        <v>30</v>
      </c>
      <c r="BE53" s="68">
        <v>3</v>
      </c>
      <c r="BF53" s="2" t="s">
        <v>41</v>
      </c>
      <c r="BG53" s="2" t="s">
        <v>16</v>
      </c>
      <c r="BH53" s="3">
        <v>43890</v>
      </c>
      <c r="BI53" s="35"/>
      <c r="BJ53" s="2">
        <v>18.2</v>
      </c>
      <c r="BK53" s="2"/>
      <c r="BL53" s="2"/>
      <c r="BM53" s="2"/>
      <c r="BN53" s="2"/>
      <c r="BO53" s="11">
        <v>18.2</v>
      </c>
      <c r="BP53" s="12">
        <f t="shared" si="21"/>
        <v>9.9999999999980105E-3</v>
      </c>
      <c r="BQ53" s="13">
        <f t="shared" si="22"/>
        <v>2.5167137864643878E-3</v>
      </c>
      <c r="BR53" s="9">
        <f t="shared" si="23"/>
        <v>1.2516713786462397E-2</v>
      </c>
      <c r="BS53" s="5">
        <f t="shared" si="24"/>
        <v>3.6298469980740954E-2</v>
      </c>
      <c r="BT53" s="2">
        <f t="shared" si="25"/>
        <v>-3.5732237690400985E-3</v>
      </c>
      <c r="BU53" s="7">
        <f t="shared" si="26"/>
        <v>3.2725246211700858E-2</v>
      </c>
      <c r="BV53" s="15">
        <f t="shared" si="27"/>
        <v>-16.971399759493799</v>
      </c>
      <c r="BW53" s="16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5"/>
      <c r="CD53" s="2">
        <v>18.2</v>
      </c>
      <c r="CE53" s="2"/>
      <c r="CF53" s="2"/>
      <c r="CG53" s="2"/>
      <c r="CH53" s="2"/>
      <c r="CI53" s="11">
        <f t="shared" si="28"/>
        <v>18.2</v>
      </c>
      <c r="CJ53" s="11">
        <f t="shared" si="28"/>
        <v>9.9999999999980105E-3</v>
      </c>
      <c r="CK53" s="11">
        <f t="shared" si="28"/>
        <v>2.5167137864643878E-3</v>
      </c>
      <c r="CL53" s="11">
        <f t="shared" si="29"/>
        <v>1.2516713786462397E-2</v>
      </c>
      <c r="CM53" s="5">
        <f t="shared" si="30"/>
        <v>2.7079810938013094E-2</v>
      </c>
      <c r="CN53" s="8">
        <f t="shared" si="31"/>
        <v>-3.5732237690400985E-3</v>
      </c>
      <c r="CO53" s="10">
        <f t="shared" si="32"/>
        <v>2.3506587168972994E-2</v>
      </c>
      <c r="CP53" s="81">
        <f t="shared" si="33"/>
        <v>-16.947893172324825</v>
      </c>
      <c r="CQ53" s="16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5"/>
      <c r="DA53" s="88">
        <v>18.21</v>
      </c>
      <c r="DB53" s="2"/>
      <c r="DC53" s="2"/>
      <c r="DD53" s="2"/>
      <c r="DE53" s="2"/>
      <c r="DF53" s="80">
        <f t="shared" si="34"/>
        <v>18.21</v>
      </c>
      <c r="DG53" s="12">
        <f t="shared" si="35"/>
        <v>1.0000000000001563E-2</v>
      </c>
      <c r="DH53" s="13">
        <f t="shared" si="36"/>
        <v>9.8308830855925152E-4</v>
      </c>
      <c r="DI53" s="9">
        <f t="shared" si="37"/>
        <v>1.0983088308560814E-2</v>
      </c>
      <c r="DJ53" s="8">
        <f t="shared" si="38"/>
        <v>3.1850956094826362E-2</v>
      </c>
      <c r="DK53" s="5">
        <f t="shared" si="39"/>
        <v>4.7711451568132682E-3</v>
      </c>
      <c r="DL53" s="2">
        <f t="shared" si="40"/>
        <v>-5.917865216916318E-4</v>
      </c>
      <c r="DM53" s="7">
        <f t="shared" si="11"/>
        <v>4.179358635121636E-3</v>
      </c>
      <c r="DN53" s="89">
        <f t="shared" si="12"/>
        <v>-16.943713813689705</v>
      </c>
      <c r="DO53" s="16">
        <v>1</v>
      </c>
      <c r="DP53" s="2" t="s">
        <v>30</v>
      </c>
      <c r="DQ53" s="6">
        <v>3</v>
      </c>
      <c r="DR53" s="2" t="s">
        <v>41</v>
      </c>
      <c r="DS53" s="2" t="s">
        <v>16</v>
      </c>
      <c r="DT53" s="3">
        <v>43982</v>
      </c>
      <c r="DU53" s="10"/>
      <c r="DV53" s="2">
        <v>18.38</v>
      </c>
      <c r="DW53" s="2"/>
      <c r="DX53" s="2"/>
      <c r="DY53" s="2"/>
      <c r="DZ53" s="2"/>
      <c r="EA53" s="11">
        <v>18.38</v>
      </c>
      <c r="EB53" s="12">
        <f t="shared" si="41"/>
        <v>0.16999999999999815</v>
      </c>
      <c r="EC53" s="13">
        <f t="shared" si="42"/>
        <v>2.1535537588144592E-2</v>
      </c>
      <c r="ED53" s="9">
        <f t="shared" si="43"/>
        <v>0.19153553758814273</v>
      </c>
      <c r="EE53" s="5">
        <f t="shared" si="44"/>
        <v>0.55545305900561392</v>
      </c>
      <c r="EF53" s="2">
        <f t="shared" si="45"/>
        <v>-8.6119166088068674E-2</v>
      </c>
      <c r="EG53" s="7">
        <f t="shared" si="46"/>
        <v>0.46933389291754524</v>
      </c>
      <c r="EH53" s="89">
        <f t="shared" si="47"/>
        <v>-16.474379920772158</v>
      </c>
      <c r="EI53" s="16">
        <v>1</v>
      </c>
      <c r="EJ53" s="2" t="s">
        <v>30</v>
      </c>
      <c r="EK53" s="6">
        <v>3</v>
      </c>
      <c r="EL53" s="2" t="s">
        <v>41</v>
      </c>
      <c r="EM53" s="2" t="s">
        <v>16</v>
      </c>
      <c r="EN53" s="3">
        <v>44013</v>
      </c>
      <c r="EO53" s="10"/>
      <c r="EP53" s="2">
        <v>18.54</v>
      </c>
      <c r="EQ53" s="2"/>
      <c r="ER53" s="2"/>
      <c r="ES53" s="2"/>
      <c r="ET53" s="2"/>
      <c r="EU53" s="11">
        <v>18.54</v>
      </c>
      <c r="EV53" s="12">
        <f t="shared" si="48"/>
        <v>0.16000000000000014</v>
      </c>
      <c r="EW53" s="13">
        <f t="shared" si="49"/>
        <v>1.0530747345078926E-2</v>
      </c>
      <c r="EX53" s="9">
        <f t="shared" si="50"/>
        <v>0.17053074734507906</v>
      </c>
      <c r="EY53" s="5">
        <f t="shared" si="51"/>
        <v>0.49453916730072928</v>
      </c>
      <c r="EZ53" s="2">
        <f t="shared" si="52"/>
        <v>-8.5194319194479076E-2</v>
      </c>
      <c r="FA53" s="7">
        <f t="shared" si="53"/>
        <v>0.40934484810625021</v>
      </c>
      <c r="FB53" s="32">
        <f t="shared" si="54"/>
        <v>-16.065035072665907</v>
      </c>
      <c r="FC53" s="16">
        <v>1</v>
      </c>
      <c r="FD53" s="2" t="s">
        <v>30</v>
      </c>
      <c r="FE53" s="6">
        <v>3</v>
      </c>
      <c r="FF53" s="2" t="s">
        <v>41</v>
      </c>
      <c r="FG53" s="2" t="s">
        <v>16</v>
      </c>
      <c r="FH53" s="3">
        <v>44013</v>
      </c>
      <c r="FI53" s="10"/>
      <c r="FJ53" s="2">
        <v>18.54</v>
      </c>
      <c r="FK53" s="2"/>
      <c r="FL53" s="2"/>
      <c r="FM53" s="2"/>
      <c r="FN53" s="2"/>
      <c r="FO53" s="11">
        <v>18.54</v>
      </c>
      <c r="FP53" s="12">
        <f t="shared" si="55"/>
        <v>0</v>
      </c>
      <c r="FQ53" s="13">
        <f t="shared" si="56"/>
        <v>0</v>
      </c>
      <c r="FR53" s="14">
        <f t="shared" si="57"/>
        <v>0</v>
      </c>
      <c r="FS53" s="5">
        <f t="shared" si="58"/>
        <v>0</v>
      </c>
      <c r="FT53" s="2">
        <f t="shared" si="59"/>
        <v>0</v>
      </c>
      <c r="FU53" s="7">
        <f t="shared" si="60"/>
        <v>0</v>
      </c>
      <c r="FV53" s="32">
        <f t="shared" si="61"/>
        <v>-16.065035072665907</v>
      </c>
      <c r="FW53" s="16">
        <v>1</v>
      </c>
      <c r="FX53" s="2" t="s">
        <v>30</v>
      </c>
      <c r="FY53" s="6">
        <v>3</v>
      </c>
      <c r="FZ53" s="2" t="s">
        <v>41</v>
      </c>
      <c r="GA53" s="2" t="s">
        <v>16</v>
      </c>
      <c r="GB53" s="3">
        <v>44081</v>
      </c>
      <c r="GC53" s="10"/>
      <c r="GD53" s="2">
        <v>18.54</v>
      </c>
      <c r="GE53" s="2"/>
      <c r="GF53" s="2"/>
      <c r="GG53" s="2"/>
      <c r="GH53" s="2"/>
      <c r="GI53" s="11">
        <v>18.54</v>
      </c>
      <c r="GJ53" s="12">
        <f t="shared" si="62"/>
        <v>0</v>
      </c>
      <c r="GK53" s="13">
        <f t="shared" si="63"/>
        <v>0</v>
      </c>
      <c r="GL53" s="14">
        <f t="shared" si="64"/>
        <v>0</v>
      </c>
      <c r="GM53" s="5">
        <f t="shared" si="65"/>
        <v>0</v>
      </c>
      <c r="GN53" s="2">
        <f t="shared" si="66"/>
        <v>0</v>
      </c>
      <c r="GO53" s="7">
        <f t="shared" si="67"/>
        <v>0</v>
      </c>
      <c r="GP53" s="15">
        <f t="shared" si="68"/>
        <v>-16.065035072665907</v>
      </c>
      <c r="GQ53" s="16">
        <v>1</v>
      </c>
      <c r="GR53" s="2" t="s">
        <v>30</v>
      </c>
      <c r="GS53" s="16">
        <v>2</v>
      </c>
      <c r="GT53" s="2" t="s">
        <v>41</v>
      </c>
      <c r="GU53" s="2" t="s">
        <v>16</v>
      </c>
      <c r="GV53" s="3">
        <v>44104</v>
      </c>
      <c r="GW53" s="2">
        <v>18.54</v>
      </c>
      <c r="GX53" s="10"/>
      <c r="GY53" s="2"/>
      <c r="GZ53" s="2"/>
      <c r="HA53" s="2"/>
      <c r="HB53" s="2"/>
      <c r="HC53" s="11">
        <v>18.54</v>
      </c>
      <c r="HD53" s="12">
        <f t="shared" si="69"/>
        <v>0</v>
      </c>
      <c r="HE53" s="13">
        <f t="shared" si="70"/>
        <v>0</v>
      </c>
      <c r="HF53" s="14">
        <f t="shared" si="71"/>
        <v>0</v>
      </c>
      <c r="HG53" s="5">
        <f t="shared" si="72"/>
        <v>0</v>
      </c>
      <c r="HH53" s="2">
        <f t="shared" si="73"/>
        <v>0</v>
      </c>
      <c r="HI53" s="7">
        <f t="shared" si="74"/>
        <v>0</v>
      </c>
      <c r="HJ53" s="32">
        <f t="shared" si="75"/>
        <v>-16.065035072665907</v>
      </c>
      <c r="HK53" s="16">
        <v>1</v>
      </c>
      <c r="HL53" s="2" t="s">
        <v>30</v>
      </c>
      <c r="HM53" s="6">
        <v>2</v>
      </c>
      <c r="HN53" s="2" t="s">
        <v>41</v>
      </c>
      <c r="HO53" s="2" t="s">
        <v>16</v>
      </c>
      <c r="HP53" s="3">
        <v>44143</v>
      </c>
      <c r="HQ53" s="10"/>
      <c r="HR53" s="2">
        <v>18.54</v>
      </c>
      <c r="HS53" s="2"/>
      <c r="HT53" s="2"/>
      <c r="HU53" s="2"/>
      <c r="HV53" s="2"/>
      <c r="HW53" s="11">
        <v>18.54</v>
      </c>
      <c r="HX53" s="12">
        <f t="shared" si="76"/>
        <v>0</v>
      </c>
      <c r="HY53" s="13">
        <f t="shared" si="77"/>
        <v>0</v>
      </c>
      <c r="HZ53" s="14">
        <f t="shared" si="78"/>
        <v>0</v>
      </c>
      <c r="IA53" s="5">
        <f t="shared" si="79"/>
        <v>0</v>
      </c>
      <c r="IB53" s="2">
        <f t="shared" si="80"/>
        <v>0</v>
      </c>
      <c r="IC53" s="7">
        <f t="shared" si="81"/>
        <v>0</v>
      </c>
      <c r="ID53" s="32">
        <f t="shared" si="82"/>
        <v>-16.065035072665907</v>
      </c>
      <c r="IE53" s="16">
        <v>1</v>
      </c>
      <c r="IF53" s="2" t="s">
        <v>30</v>
      </c>
      <c r="IG53" s="6">
        <v>2</v>
      </c>
      <c r="IH53" s="2" t="s">
        <v>41</v>
      </c>
      <c r="II53" s="2" t="s">
        <v>16</v>
      </c>
      <c r="IJ53" s="3">
        <v>44165</v>
      </c>
      <c r="IK53" s="10"/>
      <c r="IL53" s="2">
        <v>18.54</v>
      </c>
      <c r="IM53" s="2"/>
      <c r="IN53" s="2"/>
      <c r="IO53" s="2"/>
      <c r="IP53" s="2"/>
      <c r="IQ53" s="11">
        <v>18.54</v>
      </c>
      <c r="IR53" s="12">
        <f t="shared" si="83"/>
        <v>0</v>
      </c>
      <c r="IS53" s="13">
        <f t="shared" si="84"/>
        <v>0</v>
      </c>
      <c r="IT53" s="14">
        <f t="shared" si="85"/>
        <v>0</v>
      </c>
      <c r="IU53" s="5">
        <f t="shared" si="86"/>
        <v>0</v>
      </c>
      <c r="IV53" s="2">
        <f t="shared" si="87"/>
        <v>0</v>
      </c>
      <c r="IW53" s="7">
        <f t="shared" si="88"/>
        <v>0</v>
      </c>
      <c r="IX53" s="15">
        <f t="shared" si="89"/>
        <v>-16.065035072665907</v>
      </c>
      <c r="IY53" s="16">
        <v>1</v>
      </c>
      <c r="IZ53" s="2" t="s">
        <v>30</v>
      </c>
      <c r="JA53" s="6">
        <v>2</v>
      </c>
      <c r="JB53" s="2" t="s">
        <v>41</v>
      </c>
      <c r="JC53" s="2" t="s">
        <v>16</v>
      </c>
      <c r="JD53" s="3">
        <v>44196</v>
      </c>
      <c r="JE53" s="10"/>
      <c r="JF53" s="2">
        <v>18.54</v>
      </c>
      <c r="JG53" s="2"/>
      <c r="JH53" s="2"/>
      <c r="JI53" s="2"/>
      <c r="JJ53" s="2"/>
      <c r="JK53" s="11">
        <v>18.54</v>
      </c>
      <c r="JL53" s="12">
        <f t="shared" si="90"/>
        <v>0</v>
      </c>
      <c r="JM53" s="13">
        <f t="shared" si="91"/>
        <v>0</v>
      </c>
      <c r="JN53" s="14">
        <f t="shared" si="92"/>
        <v>0</v>
      </c>
      <c r="JO53" s="5">
        <f t="shared" si="93"/>
        <v>0</v>
      </c>
      <c r="JP53" s="2">
        <f t="shared" si="94"/>
        <v>0</v>
      </c>
      <c r="JQ53" s="7">
        <f t="shared" si="95"/>
        <v>0</v>
      </c>
      <c r="JR53" s="32">
        <f t="shared" si="96"/>
        <v>-16.065035072665907</v>
      </c>
      <c r="JS53" s="16">
        <v>1</v>
      </c>
      <c r="JT53" s="2" t="s">
        <v>30</v>
      </c>
    </row>
    <row r="54" spans="17:280" ht="20.100000000000001" customHeight="1" x14ac:dyDescent="0.2">
      <c r="Q54" s="6">
        <v>4</v>
      </c>
      <c r="R54" s="2" t="s">
        <v>42</v>
      </c>
      <c r="S54" s="2" t="s">
        <v>6</v>
      </c>
      <c r="T54" s="3">
        <v>43830</v>
      </c>
      <c r="U54" s="35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4.6500000000000909</v>
      </c>
      <c r="AC54" s="13">
        <v>0.55800000000001126</v>
      </c>
      <c r="AD54" s="9">
        <v>5.2080000000001023</v>
      </c>
      <c r="AE54" s="5">
        <v>15.103200000000296</v>
      </c>
      <c r="AF54" s="2">
        <v>-1.5363285430644738</v>
      </c>
      <c r="AG54" s="7">
        <v>13.566871456935822</v>
      </c>
      <c r="AH54" s="32">
        <v>-116.59379155157364</v>
      </c>
      <c r="AI54" s="16">
        <v>1</v>
      </c>
      <c r="AJ54" s="2" t="s">
        <v>30</v>
      </c>
      <c r="AK54" s="55">
        <v>4</v>
      </c>
      <c r="AL54" s="56" t="s">
        <v>42</v>
      </c>
      <c r="AM54" s="2" t="s">
        <v>6</v>
      </c>
      <c r="AN54" s="3">
        <v>43861</v>
      </c>
      <c r="AO54" s="35"/>
      <c r="AP54" s="8">
        <v>1169.54</v>
      </c>
      <c r="AQ54" s="8"/>
      <c r="AR54" s="2"/>
      <c r="AS54" s="2"/>
      <c r="AT54" s="2"/>
      <c r="AU54" s="11">
        <f t="shared" si="13"/>
        <v>1169.54</v>
      </c>
      <c r="AV54" s="59">
        <f t="shared" si="14"/>
        <v>5.3499999999999091</v>
      </c>
      <c r="AW54" s="13">
        <f t="shared" si="15"/>
        <v>0.64199999999998936</v>
      </c>
      <c r="AX54" s="9">
        <f t="shared" si="16"/>
        <v>5.9919999999998987</v>
      </c>
      <c r="AY54" s="5">
        <f t="shared" si="17"/>
        <v>17.376799999999704</v>
      </c>
      <c r="AZ54" s="8">
        <f t="shared" si="18"/>
        <v>-1.8543202381984538</v>
      </c>
      <c r="BA54" s="7">
        <f t="shared" si="19"/>
        <v>15.52247976180125</v>
      </c>
      <c r="BB54" s="32">
        <f t="shared" si="20"/>
        <v>-101.07131178977239</v>
      </c>
      <c r="BC54" s="16">
        <v>1</v>
      </c>
      <c r="BD54" s="2" t="s">
        <v>30</v>
      </c>
      <c r="BE54" s="68">
        <v>4</v>
      </c>
      <c r="BF54" s="2" t="s">
        <v>42</v>
      </c>
      <c r="BG54" s="2" t="s">
        <v>6</v>
      </c>
      <c r="BH54" s="3">
        <v>43890</v>
      </c>
      <c r="BI54" s="35"/>
      <c r="BJ54" s="2">
        <v>1174.1300000000001</v>
      </c>
      <c r="BK54" s="2"/>
      <c r="BL54" s="2"/>
      <c r="BM54" s="2"/>
      <c r="BN54" s="2"/>
      <c r="BO54" s="11">
        <v>1174.1300000000001</v>
      </c>
      <c r="BP54" s="12">
        <f t="shared" si="21"/>
        <v>4.5900000000001455</v>
      </c>
      <c r="BQ54" s="13">
        <f t="shared" si="22"/>
        <v>1.1551716279874205</v>
      </c>
      <c r="BR54" s="9">
        <f t="shared" si="23"/>
        <v>5.745171627987566</v>
      </c>
      <c r="BS54" s="5">
        <f t="shared" si="24"/>
        <v>16.660997721163941</v>
      </c>
      <c r="BT54" s="2">
        <f t="shared" si="25"/>
        <v>-1.6401097099897834</v>
      </c>
      <c r="BU54" s="7">
        <f t="shared" si="26"/>
        <v>15.020888011174158</v>
      </c>
      <c r="BV54" s="15">
        <f t="shared" si="27"/>
        <v>-86.05042377859823</v>
      </c>
      <c r="BW54" s="16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5"/>
      <c r="CD54" s="2">
        <v>1174.1300000000001</v>
      </c>
      <c r="CE54" s="2"/>
      <c r="CF54" s="2"/>
      <c r="CG54" s="2"/>
      <c r="CH54" s="2"/>
      <c r="CI54" s="11">
        <f t="shared" si="28"/>
        <v>1174.1300000000001</v>
      </c>
      <c r="CJ54" s="11">
        <f t="shared" si="28"/>
        <v>4.5900000000001455</v>
      </c>
      <c r="CK54" s="11">
        <f t="shared" si="28"/>
        <v>1.1551716279874205</v>
      </c>
      <c r="CL54" s="11">
        <f t="shared" si="29"/>
        <v>5.745171627987566</v>
      </c>
      <c r="CM54" s="5">
        <f t="shared" si="30"/>
        <v>12.429633220550876</v>
      </c>
      <c r="CN54" s="8">
        <f t="shared" si="31"/>
        <v>-1.6401097099897834</v>
      </c>
      <c r="CO54" s="10">
        <f t="shared" si="32"/>
        <v>10.789523510561093</v>
      </c>
      <c r="CP54" s="81">
        <f t="shared" si="33"/>
        <v>-75.260900268037133</v>
      </c>
      <c r="CQ54" s="16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5"/>
      <c r="DA54" s="88">
        <v>1188.19</v>
      </c>
      <c r="DB54" s="2"/>
      <c r="DC54" s="2"/>
      <c r="DD54" s="2"/>
      <c r="DE54" s="2"/>
      <c r="DF54" s="80">
        <f t="shared" si="34"/>
        <v>1188.19</v>
      </c>
      <c r="DG54" s="12">
        <f t="shared" si="35"/>
        <v>14.059999999999945</v>
      </c>
      <c r="DH54" s="13">
        <f t="shared" si="36"/>
        <v>1.3822221618340862</v>
      </c>
      <c r="DI54" s="9">
        <f t="shared" si="37"/>
        <v>15.442222161834032</v>
      </c>
      <c r="DJ54" s="8">
        <f t="shared" si="38"/>
        <v>44.782444269318688</v>
      </c>
      <c r="DK54" s="5">
        <f t="shared" si="39"/>
        <v>32.352811048767812</v>
      </c>
      <c r="DL54" s="2">
        <f t="shared" si="40"/>
        <v>-4.0128641842213035</v>
      </c>
      <c r="DM54" s="7">
        <f t="shared" si="11"/>
        <v>28.339946864546508</v>
      </c>
      <c r="DN54" s="89">
        <f t="shared" si="12"/>
        <v>-46.920953403490628</v>
      </c>
      <c r="DO54" s="16">
        <v>1</v>
      </c>
      <c r="DP54" s="2" t="s">
        <v>30</v>
      </c>
      <c r="DQ54" s="6">
        <v>4</v>
      </c>
      <c r="DR54" s="2" t="s">
        <v>42</v>
      </c>
      <c r="DS54" s="2" t="s">
        <v>6</v>
      </c>
      <c r="DT54" s="3">
        <v>43982</v>
      </c>
      <c r="DU54" s="10"/>
      <c r="DV54" s="2">
        <v>1229.69</v>
      </c>
      <c r="DW54" s="2"/>
      <c r="DX54" s="2"/>
      <c r="DY54" s="2"/>
      <c r="DZ54" s="2"/>
      <c r="EA54" s="11">
        <v>1229.69</v>
      </c>
      <c r="EB54" s="12">
        <f t="shared" si="41"/>
        <v>41.5</v>
      </c>
      <c r="EC54" s="13">
        <f t="shared" si="42"/>
        <v>5.2572047641647668</v>
      </c>
      <c r="ED54" s="9">
        <f t="shared" si="43"/>
        <v>46.757204764164769</v>
      </c>
      <c r="EE54" s="5">
        <f t="shared" si="44"/>
        <v>135.59589381607782</v>
      </c>
      <c r="EF54" s="2">
        <f t="shared" si="45"/>
        <v>-21.02320819208758</v>
      </c>
      <c r="EG54" s="7">
        <f t="shared" si="46"/>
        <v>114.57268562399024</v>
      </c>
      <c r="EH54" s="89">
        <f t="shared" si="47"/>
        <v>67.651732220499611</v>
      </c>
      <c r="EI54" s="16">
        <v>1</v>
      </c>
      <c r="EJ54" s="2" t="s">
        <v>30</v>
      </c>
      <c r="EK54" s="6">
        <v>4</v>
      </c>
      <c r="EL54" s="2" t="s">
        <v>42</v>
      </c>
      <c r="EM54" s="2" t="s">
        <v>6</v>
      </c>
      <c r="EN54" s="3">
        <v>44013</v>
      </c>
      <c r="EO54" s="10"/>
      <c r="EP54" s="2">
        <v>1263.02</v>
      </c>
      <c r="EQ54" s="2"/>
      <c r="ER54" s="2"/>
      <c r="ES54" s="2"/>
      <c r="ET54" s="2"/>
      <c r="EU54" s="11">
        <v>1263.02</v>
      </c>
      <c r="EV54" s="12">
        <f t="shared" si="48"/>
        <v>33.329999999999927</v>
      </c>
      <c r="EW54" s="13">
        <f t="shared" si="49"/>
        <v>2.1936863063217471</v>
      </c>
      <c r="EX54" s="9">
        <f t="shared" si="50"/>
        <v>35.523686306321672</v>
      </c>
      <c r="EY54" s="5">
        <f t="shared" si="51"/>
        <v>103.01869028833285</v>
      </c>
      <c r="EZ54" s="2">
        <f t="shared" si="52"/>
        <v>-17.747041617199866</v>
      </c>
      <c r="FA54" s="7">
        <f t="shared" si="53"/>
        <v>85.271648671132979</v>
      </c>
      <c r="FB54" s="32">
        <f t="shared" si="54"/>
        <v>152.9233808916326</v>
      </c>
      <c r="FC54" s="16">
        <v>1</v>
      </c>
      <c r="FD54" s="2" t="s">
        <v>30</v>
      </c>
      <c r="FE54" s="6">
        <v>4</v>
      </c>
      <c r="FF54" s="2" t="s">
        <v>42</v>
      </c>
      <c r="FG54" s="2" t="s">
        <v>6</v>
      </c>
      <c r="FH54" s="3">
        <v>44013</v>
      </c>
      <c r="FI54" s="10"/>
      <c r="FJ54" s="2">
        <v>1307.67</v>
      </c>
      <c r="FK54" s="2"/>
      <c r="FL54" s="2"/>
      <c r="FM54" s="2"/>
      <c r="FN54" s="2"/>
      <c r="FO54" s="11">
        <v>1307.67</v>
      </c>
      <c r="FP54" s="12">
        <f t="shared" si="55"/>
        <v>44.650000000000091</v>
      </c>
      <c r="FQ54" s="13">
        <f t="shared" si="56"/>
        <v>5.3766923264506703</v>
      </c>
      <c r="FR54" s="14">
        <f t="shared" si="57"/>
        <v>50.026692326450764</v>
      </c>
      <c r="FS54" s="5">
        <f t="shared" si="58"/>
        <v>152.58141159567481</v>
      </c>
      <c r="FT54" s="2">
        <f t="shared" si="59"/>
        <v>-27.919308438070676</v>
      </c>
      <c r="FU54" s="7">
        <f t="shared" si="60"/>
        <v>124.66210315760414</v>
      </c>
      <c r="FV54" s="32">
        <f t="shared" si="61"/>
        <v>277.58548404923675</v>
      </c>
      <c r="FW54" s="16">
        <v>1</v>
      </c>
      <c r="FX54" s="2" t="s">
        <v>30</v>
      </c>
      <c r="FY54" s="6">
        <v>4</v>
      </c>
      <c r="FZ54" s="2" t="s">
        <v>42</v>
      </c>
      <c r="GA54" s="2" t="s">
        <v>6</v>
      </c>
      <c r="GB54" s="3">
        <v>44081</v>
      </c>
      <c r="GC54" s="10"/>
      <c r="GD54" s="2">
        <v>1360.67</v>
      </c>
      <c r="GE54" s="2"/>
      <c r="GF54" s="2"/>
      <c r="GG54" s="2"/>
      <c r="GH54" s="2"/>
      <c r="GI54" s="11">
        <v>1360.67</v>
      </c>
      <c r="GJ54" s="12">
        <f t="shared" si="62"/>
        <v>53</v>
      </c>
      <c r="GK54" s="13">
        <f t="shared" si="63"/>
        <v>-2.7401535994811503</v>
      </c>
      <c r="GL54" s="14">
        <f t="shared" si="64"/>
        <v>50.259846400518853</v>
      </c>
      <c r="GM54" s="5">
        <f t="shared" si="65"/>
        <v>153.2925315215825</v>
      </c>
      <c r="GN54" s="2">
        <f t="shared" si="66"/>
        <v>-25.096857511838028</v>
      </c>
      <c r="GO54" s="7">
        <f t="shared" si="67"/>
        <v>128.19567400974447</v>
      </c>
      <c r="GP54" s="15">
        <f t="shared" si="68"/>
        <v>405.78115805898119</v>
      </c>
      <c r="GQ54" s="16">
        <v>1</v>
      </c>
      <c r="GR54" s="2" t="s">
        <v>30</v>
      </c>
      <c r="GS54" s="16">
        <v>3</v>
      </c>
      <c r="GT54" s="2" t="s">
        <v>42</v>
      </c>
      <c r="GU54" s="2" t="s">
        <v>6</v>
      </c>
      <c r="GV54" s="3">
        <v>44104</v>
      </c>
      <c r="GW54" s="2">
        <v>1377.44</v>
      </c>
      <c r="GX54" s="10">
        <v>800</v>
      </c>
      <c r="GY54" s="2"/>
      <c r="GZ54" s="2"/>
      <c r="HA54" s="2"/>
      <c r="HB54" s="2"/>
      <c r="HC54" s="11">
        <v>1377.44</v>
      </c>
      <c r="HD54" s="12">
        <f t="shared" si="69"/>
        <v>16.769999999999982</v>
      </c>
      <c r="HE54" s="13">
        <f t="shared" si="70"/>
        <v>6.2432787975704436</v>
      </c>
      <c r="HF54" s="14">
        <f t="shared" si="71"/>
        <v>23.013278797570425</v>
      </c>
      <c r="HG54" s="5">
        <f t="shared" si="72"/>
        <v>70.190500332589792</v>
      </c>
      <c r="HH54" s="2">
        <f t="shared" si="73"/>
        <v>-14.960229362781718</v>
      </c>
      <c r="HI54" s="7">
        <f t="shared" si="74"/>
        <v>55.230270969808075</v>
      </c>
      <c r="HJ54" s="32">
        <f t="shared" si="75"/>
        <v>-338.98857097121072</v>
      </c>
      <c r="HK54" s="16">
        <v>1</v>
      </c>
      <c r="HL54" s="2" t="s">
        <v>30</v>
      </c>
      <c r="HM54" s="6">
        <v>3</v>
      </c>
      <c r="HN54" s="2" t="s">
        <v>42</v>
      </c>
      <c r="HO54" s="2" t="s">
        <v>6</v>
      </c>
      <c r="HP54" s="3">
        <v>44143</v>
      </c>
      <c r="HQ54" s="10"/>
      <c r="HR54" s="2">
        <v>1391.76</v>
      </c>
      <c r="HS54" s="2"/>
      <c r="HT54" s="2"/>
      <c r="HU54" s="2"/>
      <c r="HV54" s="2"/>
      <c r="HW54" s="11">
        <v>1391.76</v>
      </c>
      <c r="HX54" s="12">
        <f t="shared" si="76"/>
        <v>14.319999999999936</v>
      </c>
      <c r="HY54" s="13">
        <f t="shared" si="77"/>
        <v>-3.2557547491193866</v>
      </c>
      <c r="HZ54" s="14">
        <f t="shared" si="78"/>
        <v>11.06424525088055</v>
      </c>
      <c r="IA54" s="5">
        <f t="shared" si="79"/>
        <v>33.745948015185675</v>
      </c>
      <c r="IB54" s="2">
        <f t="shared" si="80"/>
        <v>-5.8847954428120923</v>
      </c>
      <c r="IC54" s="7">
        <f t="shared" si="81"/>
        <v>27.861152572373584</v>
      </c>
      <c r="ID54" s="32">
        <f t="shared" si="82"/>
        <v>-311.12741839883711</v>
      </c>
      <c r="IE54" s="16">
        <v>1</v>
      </c>
      <c r="IF54" s="2" t="s">
        <v>30</v>
      </c>
      <c r="IG54" s="6">
        <v>3</v>
      </c>
      <c r="IH54" s="2" t="s">
        <v>42</v>
      </c>
      <c r="II54" s="2" t="s">
        <v>6</v>
      </c>
      <c r="IJ54" s="3">
        <v>44165</v>
      </c>
      <c r="IK54" s="10"/>
      <c r="IL54" s="2">
        <v>1394.99</v>
      </c>
      <c r="IM54" s="2"/>
      <c r="IN54" s="2"/>
      <c r="IO54" s="2"/>
      <c r="IP54" s="2"/>
      <c r="IQ54" s="11">
        <v>1394.99</v>
      </c>
      <c r="IR54" s="12">
        <f t="shared" si="83"/>
        <v>3.2300000000000182</v>
      </c>
      <c r="IS54" s="13">
        <f t="shared" si="84"/>
        <v>1.6908216604176121</v>
      </c>
      <c r="IT54" s="14">
        <f t="shared" si="85"/>
        <v>4.92082166041763</v>
      </c>
      <c r="IU54" s="5">
        <f t="shared" si="86"/>
        <v>15.008506064273771</v>
      </c>
      <c r="IV54" s="2">
        <f t="shared" si="87"/>
        <v>-2.1325838686652512</v>
      </c>
      <c r="IW54" s="7">
        <f t="shared" si="88"/>
        <v>12.875922195608521</v>
      </c>
      <c r="IX54" s="15">
        <f t="shared" si="89"/>
        <v>-298.25149620322861</v>
      </c>
      <c r="IY54" s="16">
        <v>1</v>
      </c>
      <c r="IZ54" s="2" t="s">
        <v>30</v>
      </c>
      <c r="JA54" s="6">
        <v>3</v>
      </c>
      <c r="JB54" s="2" t="s">
        <v>42</v>
      </c>
      <c r="JC54" s="2" t="s">
        <v>6</v>
      </c>
      <c r="JD54" s="3">
        <v>44196</v>
      </c>
      <c r="JE54" s="10"/>
      <c r="JF54" s="2">
        <v>1399.52</v>
      </c>
      <c r="JG54" s="2"/>
      <c r="JH54" s="2"/>
      <c r="JI54" s="2"/>
      <c r="JJ54" s="2"/>
      <c r="JK54" s="11">
        <v>1399.52</v>
      </c>
      <c r="JL54" s="12">
        <f t="shared" si="90"/>
        <v>4.5299999999999727</v>
      </c>
      <c r="JM54" s="13">
        <f t="shared" si="91"/>
        <v>-0.15768108836865999</v>
      </c>
      <c r="JN54" s="14">
        <f t="shared" si="92"/>
        <v>4.3723189116313126</v>
      </c>
      <c r="JO54" s="5">
        <f t="shared" si="93"/>
        <v>13.335572680475503</v>
      </c>
      <c r="JP54" s="2">
        <f t="shared" si="94"/>
        <v>-1.6241776718960601</v>
      </c>
      <c r="JQ54" s="7">
        <f t="shared" si="95"/>
        <v>11.711395008579442</v>
      </c>
      <c r="JR54" s="32">
        <f t="shared" si="96"/>
        <v>-286.5401011946492</v>
      </c>
      <c r="JS54" s="16">
        <v>1</v>
      </c>
      <c r="JT54" s="2" t="s">
        <v>30</v>
      </c>
    </row>
    <row r="55" spans="17:280" ht="20.100000000000001" customHeight="1" x14ac:dyDescent="0.2">
      <c r="Q55" s="6">
        <v>5</v>
      </c>
      <c r="R55" s="2" t="s">
        <v>69</v>
      </c>
      <c r="S55" s="2" t="s">
        <v>70</v>
      </c>
      <c r="T55" s="3">
        <v>43830</v>
      </c>
      <c r="U55" s="35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592.61000000000058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1729.0029449665781</v>
      </c>
      <c r="AH55" s="32">
        <v>-2325.9709225298493</v>
      </c>
      <c r="AI55" s="16">
        <v>2</v>
      </c>
      <c r="AJ55" s="2" t="s">
        <v>30</v>
      </c>
      <c r="AK55" s="55">
        <v>5</v>
      </c>
      <c r="AL55" s="56" t="s">
        <v>69</v>
      </c>
      <c r="AM55" s="2" t="s">
        <v>70</v>
      </c>
      <c r="AN55" s="3">
        <v>43861</v>
      </c>
      <c r="AO55" s="35">
        <v>-325.97000000000003</v>
      </c>
      <c r="AP55" s="8">
        <v>8782.880000000001</v>
      </c>
      <c r="AQ55" s="8"/>
      <c r="AR55" s="2"/>
      <c r="AS55" s="2"/>
      <c r="AT55" s="2">
        <v>9664.83</v>
      </c>
      <c r="AU55" s="11">
        <f t="shared" si="13"/>
        <v>8782.880000000001</v>
      </c>
      <c r="AV55" s="59">
        <f t="shared" si="14"/>
        <v>619.20000000000073</v>
      </c>
      <c r="AW55" s="13">
        <f t="shared" si="15"/>
        <v>74.304000000000116</v>
      </c>
      <c r="AX55" s="9">
        <f t="shared" si="16"/>
        <v>693.50400000000081</v>
      </c>
      <c r="AY55" s="5">
        <f t="shared" si="17"/>
        <v>2011.1616000000024</v>
      </c>
      <c r="AZ55" s="8">
        <f t="shared" si="18"/>
        <v>-214.61590495186982</v>
      </c>
      <c r="BA55" s="7">
        <f t="shared" si="19"/>
        <v>1796.5456950481325</v>
      </c>
      <c r="BB55" s="32">
        <f t="shared" si="20"/>
        <v>-203.45522748171675</v>
      </c>
      <c r="BC55" s="16">
        <v>2</v>
      </c>
      <c r="BD55" s="2" t="s">
        <v>30</v>
      </c>
      <c r="BE55" s="68">
        <v>5</v>
      </c>
      <c r="BF55" s="2" t="s">
        <v>69</v>
      </c>
      <c r="BG55" s="2" t="s">
        <v>70</v>
      </c>
      <c r="BH55" s="3">
        <v>43890</v>
      </c>
      <c r="BI55" s="35"/>
      <c r="BJ55" s="2">
        <v>9385.7100000000009</v>
      </c>
      <c r="BK55" s="2"/>
      <c r="BL55" s="2"/>
      <c r="BM55" s="2"/>
      <c r="BN55" s="2">
        <v>9664.83</v>
      </c>
      <c r="BO55" s="11">
        <v>9385.7100000000009</v>
      </c>
      <c r="BP55" s="12">
        <f t="shared" si="21"/>
        <v>602.82999999999993</v>
      </c>
      <c r="BQ55" s="13">
        <f t="shared" si="22"/>
        <v>151.71505718946287</v>
      </c>
      <c r="BR55" s="9">
        <f t="shared" si="23"/>
        <v>754.5450571894628</v>
      </c>
      <c r="BS55" s="5">
        <f t="shared" si="24"/>
        <v>2188.180665849442</v>
      </c>
      <c r="BT55" s="2">
        <f t="shared" si="25"/>
        <v>-215.40464846908708</v>
      </c>
      <c r="BU55" s="7">
        <f t="shared" si="26"/>
        <v>1972.7760173803549</v>
      </c>
      <c r="BV55" s="15">
        <f t="shared" si="27"/>
        <v>1769.3207898986382</v>
      </c>
      <c r="BW55" s="16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5">
        <v>1769.32</v>
      </c>
      <c r="CD55" s="2">
        <v>9385.7100000000009</v>
      </c>
      <c r="CE55" s="2"/>
      <c r="CF55" s="2"/>
      <c r="CG55" s="2"/>
      <c r="CH55" s="2">
        <v>9664.83</v>
      </c>
      <c r="CI55" s="11">
        <f t="shared" si="28"/>
        <v>9385.7100000000009</v>
      </c>
      <c r="CJ55" s="11">
        <f t="shared" si="28"/>
        <v>602.82999999999993</v>
      </c>
      <c r="CK55" s="11">
        <f t="shared" si="28"/>
        <v>151.71505718946287</v>
      </c>
      <c r="CL55" s="11">
        <f t="shared" si="29"/>
        <v>754.5450571894628</v>
      </c>
      <c r="CM55" s="5">
        <f t="shared" si="30"/>
        <v>1632.4522427765678</v>
      </c>
      <c r="CN55" s="8">
        <f t="shared" si="31"/>
        <v>-215.40464846908708</v>
      </c>
      <c r="CO55" s="10">
        <f t="shared" si="32"/>
        <v>1417.0475943074807</v>
      </c>
      <c r="CP55" s="81">
        <f t="shared" si="33"/>
        <v>1417.048384206119</v>
      </c>
      <c r="CQ55" s="16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5">
        <v>1417.05</v>
      </c>
      <c r="DA55" s="88">
        <v>10841.630000000001</v>
      </c>
      <c r="DB55" s="2"/>
      <c r="DC55" s="2"/>
      <c r="DD55" s="2"/>
      <c r="DE55" s="2">
        <v>9664.83</v>
      </c>
      <c r="DF55" s="80">
        <f t="shared" si="34"/>
        <v>10841.630000000001</v>
      </c>
      <c r="DG55" s="12">
        <f t="shared" si="35"/>
        <v>1455.92</v>
      </c>
      <c r="DH55" s="13">
        <f t="shared" si="36"/>
        <v>143.12979301973618</v>
      </c>
      <c r="DI55" s="9">
        <f t="shared" si="37"/>
        <v>1599.0497930197362</v>
      </c>
      <c r="DJ55" s="8">
        <f t="shared" si="38"/>
        <v>4637.2443997572345</v>
      </c>
      <c r="DK55" s="5">
        <f t="shared" si="39"/>
        <v>3004.7921569806667</v>
      </c>
      <c r="DL55" s="2">
        <f t="shared" si="40"/>
        <v>-372.6978409882571</v>
      </c>
      <c r="DM55" s="7">
        <f t="shared" si="11"/>
        <v>2632.0943159924095</v>
      </c>
      <c r="DN55" s="89">
        <f t="shared" si="12"/>
        <v>2632.0927001985283</v>
      </c>
      <c r="DO55" s="16">
        <v>2</v>
      </c>
      <c r="DP55" s="2" t="s">
        <v>30</v>
      </c>
      <c r="DQ55" s="6">
        <v>5</v>
      </c>
      <c r="DR55" s="2" t="s">
        <v>69</v>
      </c>
      <c r="DS55" s="2" t="s">
        <v>70</v>
      </c>
      <c r="DT55" s="3">
        <v>43982</v>
      </c>
      <c r="DU55" s="10"/>
      <c r="DV55" s="2">
        <v>11394.7</v>
      </c>
      <c r="DW55" s="2"/>
      <c r="DX55" s="2"/>
      <c r="DY55" s="2"/>
      <c r="DZ55" s="2">
        <v>9664.83</v>
      </c>
      <c r="EA55" s="11">
        <v>11394.7</v>
      </c>
      <c r="EB55" s="12">
        <f t="shared" si="41"/>
        <v>553.06999999999971</v>
      </c>
      <c r="EC55" s="13">
        <f t="shared" si="42"/>
        <v>70.062704552207364</v>
      </c>
      <c r="ED55" s="9">
        <f t="shared" si="43"/>
        <v>623.13270455220709</v>
      </c>
      <c r="EE55" s="5">
        <f t="shared" si="44"/>
        <v>1807.0848432014004</v>
      </c>
      <c r="EF55" s="2">
        <f t="shared" si="45"/>
        <v>-280.17604228428604</v>
      </c>
      <c r="EG55" s="7">
        <f t="shared" si="46"/>
        <v>1526.9088009171144</v>
      </c>
      <c r="EH55" s="89">
        <f t="shared" si="47"/>
        <v>4159.0015011156429</v>
      </c>
      <c r="EI55" s="16">
        <v>2</v>
      </c>
      <c r="EJ55" s="2" t="s">
        <v>30</v>
      </c>
      <c r="EK55" s="6">
        <v>5</v>
      </c>
      <c r="EL55" s="2" t="s">
        <v>69</v>
      </c>
      <c r="EM55" s="2" t="s">
        <v>70</v>
      </c>
      <c r="EN55" s="3">
        <v>44013</v>
      </c>
      <c r="EO55" s="10">
        <v>4159</v>
      </c>
      <c r="EP55" s="2">
        <v>12120.550000000001</v>
      </c>
      <c r="EQ55" s="2"/>
      <c r="ER55" s="2"/>
      <c r="ES55" s="2"/>
      <c r="ET55" s="2">
        <v>9664.83</v>
      </c>
      <c r="EU55" s="11">
        <v>12120.550000000001</v>
      </c>
      <c r="EV55" s="12">
        <f t="shared" si="48"/>
        <v>725.85000000000036</v>
      </c>
      <c r="EW55" s="13">
        <f t="shared" si="49"/>
        <v>47.773393502659594</v>
      </c>
      <c r="EX55" s="9">
        <f t="shared" si="50"/>
        <v>773.62339350265995</v>
      </c>
      <c r="EY55" s="5">
        <f t="shared" si="51"/>
        <v>2243.5078411577138</v>
      </c>
      <c r="EZ55" s="2">
        <f t="shared" si="52"/>
        <v>-386.48935367070385</v>
      </c>
      <c r="FA55" s="7">
        <f t="shared" si="53"/>
        <v>1857.0184874870099</v>
      </c>
      <c r="FB55" s="32">
        <f t="shared" si="54"/>
        <v>1857.0199886026528</v>
      </c>
      <c r="FC55" s="16">
        <v>2</v>
      </c>
      <c r="FD55" s="2" t="s">
        <v>30</v>
      </c>
      <c r="FE55" s="6">
        <v>5</v>
      </c>
      <c r="FF55" s="2" t="s">
        <v>69</v>
      </c>
      <c r="FG55" s="2" t="s">
        <v>70</v>
      </c>
      <c r="FH55" s="3">
        <v>44013</v>
      </c>
      <c r="FI55" s="10">
        <v>1857.02</v>
      </c>
      <c r="FJ55" s="2">
        <v>12591.87</v>
      </c>
      <c r="FK55" s="2"/>
      <c r="FL55" s="2"/>
      <c r="FM55" s="2"/>
      <c r="FN55" s="2">
        <v>9664.83</v>
      </c>
      <c r="FO55" s="11">
        <v>12591.87</v>
      </c>
      <c r="FP55" s="12">
        <f t="shared" si="55"/>
        <v>471.31999999999971</v>
      </c>
      <c r="FQ55" s="13">
        <f t="shared" si="56"/>
        <v>56.755713937351018</v>
      </c>
      <c r="FR55" s="14">
        <f t="shared" si="57"/>
        <v>528.07571393735077</v>
      </c>
      <c r="FS55" s="5">
        <f t="shared" si="58"/>
        <v>1610.6309275089197</v>
      </c>
      <c r="FT55" s="2">
        <f t="shared" si="59"/>
        <v>-294.71284329297731</v>
      </c>
      <c r="FU55" s="7">
        <f t="shared" si="60"/>
        <v>1315.9180842159424</v>
      </c>
      <c r="FV55" s="32">
        <f t="shared" si="61"/>
        <v>1315.9180728185952</v>
      </c>
      <c r="FW55" s="16">
        <v>2</v>
      </c>
      <c r="FX55" s="2" t="s">
        <v>30</v>
      </c>
      <c r="FY55" s="6">
        <v>5</v>
      </c>
      <c r="FZ55" s="2" t="s">
        <v>161</v>
      </c>
      <c r="GA55" s="2" t="s">
        <v>70</v>
      </c>
      <c r="GB55" s="3">
        <v>44081</v>
      </c>
      <c r="GC55" s="10">
        <v>1315.92</v>
      </c>
      <c r="GD55" s="2">
        <v>13309.11</v>
      </c>
      <c r="GE55" s="2"/>
      <c r="GF55" s="2"/>
      <c r="GG55" s="2"/>
      <c r="GH55" s="2">
        <v>9664.83</v>
      </c>
      <c r="GI55" s="11">
        <v>13309.11</v>
      </c>
      <c r="GJ55" s="12">
        <f t="shared" si="62"/>
        <v>717.23999999999978</v>
      </c>
      <c r="GK55" s="13">
        <f t="shared" si="63"/>
        <v>-37.082033352676596</v>
      </c>
      <c r="GL55" s="14">
        <f t="shared" si="64"/>
        <v>680.15796664732318</v>
      </c>
      <c r="GM55" s="5">
        <f t="shared" si="65"/>
        <v>2074.4817982743357</v>
      </c>
      <c r="GN55" s="2">
        <f t="shared" si="66"/>
        <v>-339.63151097718304</v>
      </c>
      <c r="GO55" s="7">
        <f t="shared" si="67"/>
        <v>1734.8502872971526</v>
      </c>
      <c r="GP55" s="15">
        <f t="shared" si="68"/>
        <v>1734.8483601157477</v>
      </c>
      <c r="GQ55" s="16">
        <v>2</v>
      </c>
      <c r="GR55" s="2" t="s">
        <v>30</v>
      </c>
      <c r="GS55" s="16">
        <v>4</v>
      </c>
      <c r="GT55" s="2" t="s">
        <v>161</v>
      </c>
      <c r="GU55" s="2" t="s">
        <v>70</v>
      </c>
      <c r="GV55" s="3">
        <v>44104</v>
      </c>
      <c r="GW55" s="2">
        <v>13850.050000000001</v>
      </c>
      <c r="GX55" s="10">
        <v>1734.85</v>
      </c>
      <c r="GY55" s="2"/>
      <c r="GZ55" s="2"/>
      <c r="HA55" s="2"/>
      <c r="HB55" s="2">
        <v>9664.83</v>
      </c>
      <c r="HC55" s="11">
        <v>13850.050000000001</v>
      </c>
      <c r="HD55" s="12">
        <f t="shared" si="69"/>
        <v>540.94000000000051</v>
      </c>
      <c r="HE55" s="13">
        <f t="shared" si="70"/>
        <v>201.38576223958037</v>
      </c>
      <c r="HF55" s="14">
        <f t="shared" si="71"/>
        <v>742.32576223958085</v>
      </c>
      <c r="HG55" s="5">
        <f t="shared" si="72"/>
        <v>2264.0935748307215</v>
      </c>
      <c r="HH55" s="2">
        <f t="shared" si="73"/>
        <v>-482.5632958558831</v>
      </c>
      <c r="HI55" s="7">
        <f t="shared" si="74"/>
        <v>1781.5302789748384</v>
      </c>
      <c r="HJ55" s="32">
        <f t="shared" si="75"/>
        <v>1781.5286390905862</v>
      </c>
      <c r="HK55" s="16">
        <v>2</v>
      </c>
      <c r="HL55" s="2" t="s">
        <v>30</v>
      </c>
      <c r="HM55" s="6">
        <v>4</v>
      </c>
      <c r="HN55" s="2" t="s">
        <v>161</v>
      </c>
      <c r="HO55" s="2" t="s">
        <v>70</v>
      </c>
      <c r="HP55" s="3">
        <v>44143</v>
      </c>
      <c r="HQ55" s="10">
        <v>1781.53</v>
      </c>
      <c r="HR55" s="2">
        <v>15258.08</v>
      </c>
      <c r="HS55" s="2"/>
      <c r="HT55" s="2"/>
      <c r="HU55" s="2"/>
      <c r="HV55" s="2">
        <v>9664.83</v>
      </c>
      <c r="HW55" s="11">
        <v>15258.08</v>
      </c>
      <c r="HX55" s="12">
        <f t="shared" si="76"/>
        <v>1408.0299999999988</v>
      </c>
      <c r="HY55" s="13">
        <f t="shared" si="77"/>
        <v>-320.12572342196836</v>
      </c>
      <c r="HZ55" s="14">
        <f t="shared" si="78"/>
        <v>1087.9042765780305</v>
      </c>
      <c r="IA55" s="5">
        <f t="shared" si="79"/>
        <v>3318.1080435629929</v>
      </c>
      <c r="IB55" s="2">
        <f t="shared" si="80"/>
        <v>-578.62908710493991</v>
      </c>
      <c r="IC55" s="7">
        <f t="shared" si="81"/>
        <v>2739.4789564580528</v>
      </c>
      <c r="ID55" s="32">
        <f t="shared" si="82"/>
        <v>2739.4775955486393</v>
      </c>
      <c r="IE55" s="16">
        <v>2</v>
      </c>
      <c r="IF55" s="2" t="s">
        <v>30</v>
      </c>
      <c r="IG55" s="6">
        <v>4</v>
      </c>
      <c r="IH55" s="2" t="s">
        <v>161</v>
      </c>
      <c r="II55" s="2" t="s">
        <v>70</v>
      </c>
      <c r="IJ55" s="3">
        <v>44165</v>
      </c>
      <c r="IK55" s="10">
        <v>1909.25</v>
      </c>
      <c r="IL55" s="2">
        <v>15676.49</v>
      </c>
      <c r="IM55" s="2"/>
      <c r="IN55" s="2"/>
      <c r="IO55" s="2"/>
      <c r="IP55" s="2">
        <v>9664.83</v>
      </c>
      <c r="IQ55" s="11">
        <v>15676.49</v>
      </c>
      <c r="IR55" s="12">
        <f t="shared" si="83"/>
        <v>418.40999999999985</v>
      </c>
      <c r="IS55" s="13">
        <f t="shared" si="84"/>
        <v>219.02683929886342</v>
      </c>
      <c r="IT55" s="14">
        <f t="shared" si="85"/>
        <v>637.43683929886333</v>
      </c>
      <c r="IU55" s="5">
        <f t="shared" si="86"/>
        <v>1944.1823598615331</v>
      </c>
      <c r="IV55" s="2">
        <f t="shared" si="87"/>
        <v>-276.25214132762312</v>
      </c>
      <c r="IW55" s="7">
        <f t="shared" si="88"/>
        <v>1667.93021853391</v>
      </c>
      <c r="IX55" s="15">
        <f t="shared" si="89"/>
        <v>2498.1578140825495</v>
      </c>
      <c r="IY55" s="16">
        <v>2</v>
      </c>
      <c r="IZ55" s="2" t="s">
        <v>30</v>
      </c>
      <c r="JA55" s="6">
        <v>4</v>
      </c>
      <c r="JB55" s="2" t="s">
        <v>161</v>
      </c>
      <c r="JC55" s="2" t="s">
        <v>70</v>
      </c>
      <c r="JD55" s="3">
        <v>44196</v>
      </c>
      <c r="JE55" s="10">
        <v>2498.86</v>
      </c>
      <c r="JF55" s="2">
        <v>16238.03</v>
      </c>
      <c r="JG55" s="2"/>
      <c r="JH55" s="2"/>
      <c r="JI55" s="2"/>
      <c r="JJ55" s="2">
        <v>9664.83</v>
      </c>
      <c r="JK55" s="11">
        <v>16238.03</v>
      </c>
      <c r="JL55" s="12">
        <f t="shared" si="90"/>
        <v>561.54000000000087</v>
      </c>
      <c r="JM55" s="13">
        <f t="shared" si="91"/>
        <v>-19.546189484003971</v>
      </c>
      <c r="JN55" s="14">
        <f t="shared" si="92"/>
        <v>541.99381051599687</v>
      </c>
      <c r="JO55" s="5">
        <f t="shared" si="93"/>
        <v>1653.0811220737903</v>
      </c>
      <c r="JP55" s="2">
        <f t="shared" si="94"/>
        <v>-201.33349445397803</v>
      </c>
      <c r="JQ55" s="7">
        <f t="shared" si="95"/>
        <v>1451.7476276198122</v>
      </c>
      <c r="JR55" s="32">
        <f t="shared" si="96"/>
        <v>1451.0454417023616</v>
      </c>
      <c r="JS55" s="16">
        <v>2</v>
      </c>
      <c r="JT55" s="2" t="s">
        <v>30</v>
      </c>
    </row>
    <row r="56" spans="17:280" ht="20.100000000000001" customHeight="1" x14ac:dyDescent="0.2">
      <c r="Q56" s="6">
        <v>6</v>
      </c>
      <c r="R56" s="2" t="s">
        <v>43</v>
      </c>
      <c r="S56" s="2" t="s">
        <v>36</v>
      </c>
      <c r="T56" s="3">
        <v>43830</v>
      </c>
      <c r="U56" s="35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538.18240000000048</v>
      </c>
      <c r="AE56" s="5">
        <v>1560.7289600000013</v>
      </c>
      <c r="AF56" s="2">
        <v>-158.76055731469398</v>
      </c>
      <c r="AG56" s="7">
        <v>1401.9684026853074</v>
      </c>
      <c r="AH56" s="32">
        <v>1401.7276053982969</v>
      </c>
      <c r="AI56" s="16">
        <v>2</v>
      </c>
      <c r="AJ56" s="2" t="s">
        <v>30</v>
      </c>
      <c r="AK56" s="55">
        <v>6</v>
      </c>
      <c r="AL56" s="56" t="s">
        <v>43</v>
      </c>
      <c r="AM56" s="2" t="s">
        <v>36</v>
      </c>
      <c r="AN56" s="3">
        <v>43861</v>
      </c>
      <c r="AO56" s="35"/>
      <c r="AP56" s="8">
        <v>18776.97</v>
      </c>
      <c r="AQ56" s="8"/>
      <c r="AR56" s="2"/>
      <c r="AS56" s="2"/>
      <c r="AT56" s="2">
        <v>8268.33</v>
      </c>
      <c r="AU56" s="11">
        <f t="shared" si="13"/>
        <v>18776.97</v>
      </c>
      <c r="AV56" s="59">
        <f t="shared" si="14"/>
        <v>502.01000000000204</v>
      </c>
      <c r="AW56" s="13">
        <f t="shared" si="15"/>
        <v>60.241200000000269</v>
      </c>
      <c r="AX56" s="9">
        <f t="shared" si="16"/>
        <v>562.25120000000231</v>
      </c>
      <c r="AY56" s="5">
        <f t="shared" si="17"/>
        <v>1630.5284800000068</v>
      </c>
      <c r="AZ56" s="8">
        <f t="shared" si="18"/>
        <v>-173.99762668748141</v>
      </c>
      <c r="BA56" s="7">
        <f t="shared" si="19"/>
        <v>1456.5308533125253</v>
      </c>
      <c r="BB56" s="32">
        <f t="shared" si="20"/>
        <v>2858.2584587108222</v>
      </c>
      <c r="BC56" s="16">
        <v>2</v>
      </c>
      <c r="BD56" s="2" t="s">
        <v>30</v>
      </c>
      <c r="BE56" s="68">
        <v>6</v>
      </c>
      <c r="BF56" s="2" t="s">
        <v>43</v>
      </c>
      <c r="BG56" s="2" t="s">
        <v>36</v>
      </c>
      <c r="BH56" s="3">
        <v>43890</v>
      </c>
      <c r="BI56" s="35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21"/>
        <v>399.79000000000087</v>
      </c>
      <c r="BQ56" s="13">
        <f t="shared" si="22"/>
        <v>100.61570046908</v>
      </c>
      <c r="BR56" s="9">
        <f t="shared" si="23"/>
        <v>500.4057004690809</v>
      </c>
      <c r="BS56" s="5">
        <f t="shared" si="24"/>
        <v>1451.1765313603346</v>
      </c>
      <c r="BT56" s="2">
        <f t="shared" si="25"/>
        <v>-142.85391306248283</v>
      </c>
      <c r="BU56" s="7">
        <f t="shared" si="26"/>
        <v>1308.3226182978517</v>
      </c>
      <c r="BV56" s="15">
        <f t="shared" si="27"/>
        <v>1306.5810770086739</v>
      </c>
      <c r="BW56" s="16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5"/>
      <c r="CD56" s="2">
        <v>19176.760000000002</v>
      </c>
      <c r="CE56" s="2"/>
      <c r="CF56" s="2"/>
      <c r="CG56" s="2"/>
      <c r="CH56" s="2">
        <v>8268.33</v>
      </c>
      <c r="CI56" s="11">
        <f t="shared" si="28"/>
        <v>19176.760000000002</v>
      </c>
      <c r="CJ56" s="11">
        <f t="shared" si="28"/>
        <v>399.79000000000087</v>
      </c>
      <c r="CK56" s="11">
        <f t="shared" si="28"/>
        <v>100.61570046908</v>
      </c>
      <c r="CL56" s="11">
        <f t="shared" si="29"/>
        <v>500.4057004690809</v>
      </c>
      <c r="CM56" s="5">
        <f t="shared" si="30"/>
        <v>1082.6237614910433</v>
      </c>
      <c r="CN56" s="8">
        <f t="shared" si="31"/>
        <v>-142.85391306248286</v>
      </c>
      <c r="CO56" s="10">
        <f t="shared" si="32"/>
        <v>939.76984842856041</v>
      </c>
      <c r="CP56" s="81">
        <f t="shared" si="33"/>
        <v>2246.3509254372343</v>
      </c>
      <c r="CQ56" s="16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5">
        <v>2250</v>
      </c>
      <c r="DA56" s="88">
        <v>19957.170000000002</v>
      </c>
      <c r="DB56" s="2"/>
      <c r="DC56" s="2"/>
      <c r="DD56" s="2"/>
      <c r="DE56" s="2">
        <v>8268.33</v>
      </c>
      <c r="DF56" s="80">
        <f t="shared" si="34"/>
        <v>19957.170000000002</v>
      </c>
      <c r="DG56" s="12">
        <f t="shared" si="35"/>
        <v>780.40999999999985</v>
      </c>
      <c r="DH56" s="13">
        <f t="shared" si="36"/>
        <v>76.721194688260539</v>
      </c>
      <c r="DI56" s="9">
        <f t="shared" si="37"/>
        <v>857.13119468826039</v>
      </c>
      <c r="DJ56" s="8">
        <f t="shared" si="38"/>
        <v>2485.6804645959551</v>
      </c>
      <c r="DK56" s="5">
        <f t="shared" si="39"/>
        <v>1403.0567031049118</v>
      </c>
      <c r="DL56" s="2">
        <f t="shared" si="40"/>
        <v>-174.02741245063334</v>
      </c>
      <c r="DM56" s="7">
        <f t="shared" si="11"/>
        <v>1229.0292906542784</v>
      </c>
      <c r="DN56" s="89">
        <f t="shared" si="12"/>
        <v>1225.3802160915127</v>
      </c>
      <c r="DO56" s="16">
        <v>2</v>
      </c>
      <c r="DP56" s="2" t="s">
        <v>30</v>
      </c>
      <c r="DQ56" s="6">
        <v>6</v>
      </c>
      <c r="DR56" s="2" t="s">
        <v>43</v>
      </c>
      <c r="DS56" s="2" t="s">
        <v>36</v>
      </c>
      <c r="DT56" s="3">
        <v>43982</v>
      </c>
      <c r="DU56" s="10"/>
      <c r="DV56" s="2">
        <v>20386.04</v>
      </c>
      <c r="DW56" s="2"/>
      <c r="DX56" s="2"/>
      <c r="DY56" s="2"/>
      <c r="DZ56" s="2">
        <v>8268.33</v>
      </c>
      <c r="EA56" s="11">
        <v>20386.04</v>
      </c>
      <c r="EB56" s="12">
        <f t="shared" si="41"/>
        <v>428.86999999999898</v>
      </c>
      <c r="EC56" s="13">
        <f t="shared" si="42"/>
        <v>54.329094149574409</v>
      </c>
      <c r="ED56" s="9">
        <f t="shared" si="43"/>
        <v>483.1990941495734</v>
      </c>
      <c r="EE56" s="5">
        <f t="shared" si="44"/>
        <v>1401.2773730337628</v>
      </c>
      <c r="EF56" s="2">
        <f t="shared" si="45"/>
        <v>-217.25839270700192</v>
      </c>
      <c r="EG56" s="7">
        <f t="shared" si="46"/>
        <v>1184.0189803267608</v>
      </c>
      <c r="EH56" s="89">
        <f t="shared" si="47"/>
        <v>2409.3991964182733</v>
      </c>
      <c r="EI56" s="16">
        <v>2</v>
      </c>
      <c r="EJ56" s="2" t="s">
        <v>30</v>
      </c>
      <c r="EK56" s="6">
        <v>6</v>
      </c>
      <c r="EL56" s="2" t="s">
        <v>43</v>
      </c>
      <c r="EM56" s="2" t="s">
        <v>36</v>
      </c>
      <c r="EN56" s="3">
        <v>44013</v>
      </c>
      <c r="EO56" s="10"/>
      <c r="EP56" s="2">
        <v>20719.310000000001</v>
      </c>
      <c r="EQ56" s="2"/>
      <c r="ER56" s="2"/>
      <c r="ES56" s="2"/>
      <c r="ET56" s="2">
        <v>8268.33</v>
      </c>
      <c r="EU56" s="11">
        <v>20719.310000000001</v>
      </c>
      <c r="EV56" s="12">
        <f t="shared" si="48"/>
        <v>333.27000000000044</v>
      </c>
      <c r="EW56" s="13">
        <f t="shared" si="49"/>
        <v>21.934888548090345</v>
      </c>
      <c r="EX56" s="9">
        <f t="shared" si="50"/>
        <v>355.20488854809076</v>
      </c>
      <c r="EY56" s="5">
        <f t="shared" si="51"/>
        <v>1030.0941767894633</v>
      </c>
      <c r="EZ56" s="2">
        <f t="shared" si="52"/>
        <v>-177.45444223715035</v>
      </c>
      <c r="FA56" s="7">
        <f t="shared" si="53"/>
        <v>852.63973455231292</v>
      </c>
      <c r="FB56" s="32">
        <f t="shared" si="54"/>
        <v>3262.0389309705861</v>
      </c>
      <c r="FC56" s="16">
        <v>2</v>
      </c>
      <c r="FD56" s="2" t="s">
        <v>30</v>
      </c>
      <c r="FE56" s="6">
        <v>6</v>
      </c>
      <c r="FF56" s="2" t="s">
        <v>43</v>
      </c>
      <c r="FG56" s="2" t="s">
        <v>36</v>
      </c>
      <c r="FH56" s="3">
        <v>44013</v>
      </c>
      <c r="FI56" s="10">
        <v>3262</v>
      </c>
      <c r="FJ56" s="2">
        <v>21054.799999999999</v>
      </c>
      <c r="FK56" s="2"/>
      <c r="FL56" s="2"/>
      <c r="FM56" s="2"/>
      <c r="FN56" s="2">
        <v>8268.33</v>
      </c>
      <c r="FO56" s="11">
        <v>21054.799999999999</v>
      </c>
      <c r="FP56" s="12">
        <f t="shared" si="55"/>
        <v>335.48999999999796</v>
      </c>
      <c r="FQ56" s="13">
        <f t="shared" si="56"/>
        <v>40.399249912674591</v>
      </c>
      <c r="FR56" s="14">
        <f t="shared" si="57"/>
        <v>375.88924991267254</v>
      </c>
      <c r="FS56" s="5">
        <f t="shared" si="58"/>
        <v>1146.4622122336511</v>
      </c>
      <c r="FT56" s="2">
        <f t="shared" si="59"/>
        <v>-209.77936814979293</v>
      </c>
      <c r="FU56" s="7">
        <f t="shared" si="60"/>
        <v>936.68284408385819</v>
      </c>
      <c r="FV56" s="32">
        <f t="shared" si="61"/>
        <v>936.72177505444427</v>
      </c>
      <c r="FW56" s="16">
        <v>2</v>
      </c>
      <c r="FX56" s="2" t="s">
        <v>30</v>
      </c>
      <c r="FY56" s="6">
        <v>6</v>
      </c>
      <c r="FZ56" s="2" t="s">
        <v>43</v>
      </c>
      <c r="GA56" s="2" t="s">
        <v>36</v>
      </c>
      <c r="GB56" s="3">
        <v>44081</v>
      </c>
      <c r="GC56" s="10">
        <v>1000</v>
      </c>
      <c r="GD56" s="2">
        <v>21619.4</v>
      </c>
      <c r="GE56" s="2"/>
      <c r="GF56" s="2"/>
      <c r="GG56" s="2"/>
      <c r="GH56" s="2">
        <v>8268.33</v>
      </c>
      <c r="GI56" s="11">
        <v>21619.4</v>
      </c>
      <c r="GJ56" s="12">
        <f t="shared" si="62"/>
        <v>564.60000000000218</v>
      </c>
      <c r="GK56" s="13">
        <f t="shared" si="63"/>
        <v>-29.190390986171007</v>
      </c>
      <c r="GL56" s="14">
        <f t="shared" si="64"/>
        <v>535.40960901383119</v>
      </c>
      <c r="GM56" s="5">
        <f t="shared" si="65"/>
        <v>1632.9993074921849</v>
      </c>
      <c r="GN56" s="2">
        <f t="shared" si="66"/>
        <v>-267.3525613430906</v>
      </c>
      <c r="GO56" s="7">
        <f t="shared" si="67"/>
        <v>1365.6467461490943</v>
      </c>
      <c r="GP56" s="15">
        <f t="shared" si="68"/>
        <v>1302.3685212035384</v>
      </c>
      <c r="GQ56" s="16">
        <v>2</v>
      </c>
      <c r="GR56" s="2" t="s">
        <v>30</v>
      </c>
      <c r="GS56" s="16">
        <v>5</v>
      </c>
      <c r="GT56" s="2" t="s">
        <v>43</v>
      </c>
      <c r="GU56" s="2" t="s">
        <v>36</v>
      </c>
      <c r="GV56" s="3">
        <v>44104</v>
      </c>
      <c r="GW56" s="2">
        <v>21934.37</v>
      </c>
      <c r="GX56" s="10">
        <v>1300</v>
      </c>
      <c r="GY56" s="2"/>
      <c r="GZ56" s="2"/>
      <c r="HA56" s="2"/>
      <c r="HB56" s="2">
        <v>8268.33</v>
      </c>
      <c r="HC56" s="11">
        <v>21934.37</v>
      </c>
      <c r="HD56" s="12">
        <f t="shared" si="69"/>
        <v>314.96999999999753</v>
      </c>
      <c r="HE56" s="13">
        <f t="shared" si="70"/>
        <v>117.25972110141619</v>
      </c>
      <c r="HF56" s="14">
        <f t="shared" si="71"/>
        <v>432.2297211014137</v>
      </c>
      <c r="HG56" s="5">
        <f t="shared" si="72"/>
        <v>1318.3006493593118</v>
      </c>
      <c r="HH56" s="2">
        <f t="shared" si="73"/>
        <v>-280.97933466877316</v>
      </c>
      <c r="HI56" s="7">
        <f t="shared" si="74"/>
        <v>1037.3213146905387</v>
      </c>
      <c r="HJ56" s="32">
        <f t="shared" si="75"/>
        <v>1039.6898358940771</v>
      </c>
      <c r="HK56" s="16">
        <v>2</v>
      </c>
      <c r="HL56" s="2" t="s">
        <v>30</v>
      </c>
      <c r="HM56" s="6">
        <v>5</v>
      </c>
      <c r="HN56" s="2" t="s">
        <v>43</v>
      </c>
      <c r="HO56" s="2" t="s">
        <v>36</v>
      </c>
      <c r="HP56" s="3">
        <v>44143</v>
      </c>
      <c r="HQ56" s="10">
        <v>1040</v>
      </c>
      <c r="HR56" s="2">
        <v>22537.29</v>
      </c>
      <c r="HS56" s="2"/>
      <c r="HT56" s="2"/>
      <c r="HU56" s="2"/>
      <c r="HV56" s="2">
        <v>8268.33</v>
      </c>
      <c r="HW56" s="11">
        <v>22537.29</v>
      </c>
      <c r="HX56" s="12">
        <f t="shared" si="76"/>
        <v>602.92000000000189</v>
      </c>
      <c r="HY56" s="13">
        <f t="shared" si="77"/>
        <v>-137.07818808233768</v>
      </c>
      <c r="HZ56" s="14">
        <f t="shared" si="78"/>
        <v>465.84181191766424</v>
      </c>
      <c r="IA56" s="5">
        <f t="shared" si="79"/>
        <v>1420.8175263488758</v>
      </c>
      <c r="IB56" s="2">
        <f t="shared" si="80"/>
        <v>-247.76961371370766</v>
      </c>
      <c r="IC56" s="7">
        <f t="shared" si="81"/>
        <v>1173.0479126351681</v>
      </c>
      <c r="ID56" s="32">
        <f t="shared" si="82"/>
        <v>1172.7377485292452</v>
      </c>
      <c r="IE56" s="16">
        <v>2</v>
      </c>
      <c r="IF56" s="2" t="s">
        <v>30</v>
      </c>
      <c r="IG56" s="6">
        <v>5</v>
      </c>
      <c r="IH56" s="2" t="s">
        <v>43</v>
      </c>
      <c r="II56" s="2" t="s">
        <v>36</v>
      </c>
      <c r="IJ56" s="3">
        <v>44165</v>
      </c>
      <c r="IK56" s="10">
        <v>1173</v>
      </c>
      <c r="IL56" s="2">
        <v>22911.22</v>
      </c>
      <c r="IM56" s="2"/>
      <c r="IN56" s="2"/>
      <c r="IO56" s="2"/>
      <c r="IP56" s="2">
        <v>8268.33</v>
      </c>
      <c r="IQ56" s="11">
        <v>22911.22</v>
      </c>
      <c r="IR56" s="12">
        <f t="shared" si="83"/>
        <v>373.93000000000029</v>
      </c>
      <c r="IS56" s="13">
        <f t="shared" si="84"/>
        <v>195.74270695973829</v>
      </c>
      <c r="IT56" s="14">
        <f t="shared" si="85"/>
        <v>569.67270695973855</v>
      </c>
      <c r="IU56" s="5">
        <f t="shared" si="86"/>
        <v>1737.5017562272026</v>
      </c>
      <c r="IV56" s="2">
        <f t="shared" si="87"/>
        <v>-246.88454675232001</v>
      </c>
      <c r="IW56" s="7">
        <f t="shared" si="88"/>
        <v>1490.6172094748827</v>
      </c>
      <c r="IX56" s="15">
        <f t="shared" si="89"/>
        <v>1490.3549580041279</v>
      </c>
      <c r="IY56" s="16">
        <v>2</v>
      </c>
      <c r="IZ56" s="2" t="s">
        <v>30</v>
      </c>
      <c r="JA56" s="6">
        <v>5</v>
      </c>
      <c r="JB56" s="2" t="s">
        <v>43</v>
      </c>
      <c r="JC56" s="2" t="s">
        <v>36</v>
      </c>
      <c r="JD56" s="3">
        <v>44196</v>
      </c>
      <c r="JE56" s="10"/>
      <c r="JF56" s="2">
        <v>23489.39</v>
      </c>
      <c r="JG56" s="2"/>
      <c r="JH56" s="2"/>
      <c r="JI56" s="2"/>
      <c r="JJ56" s="2">
        <v>8268.33</v>
      </c>
      <c r="JK56" s="11">
        <v>23489.39</v>
      </c>
      <c r="JL56" s="12">
        <f t="shared" si="90"/>
        <v>578.16999999999825</v>
      </c>
      <c r="JM56" s="13">
        <f t="shared" si="91"/>
        <v>-20.125049638434529</v>
      </c>
      <c r="JN56" s="14">
        <f t="shared" si="92"/>
        <v>558.04495036156368</v>
      </c>
      <c r="JO56" s="5">
        <f t="shared" si="93"/>
        <v>1702.0370986027692</v>
      </c>
      <c r="JP56" s="2">
        <f t="shared" si="94"/>
        <v>-207.29598334661102</v>
      </c>
      <c r="JQ56" s="7">
        <f t="shared" si="95"/>
        <v>1494.7411152561581</v>
      </c>
      <c r="JR56" s="32">
        <f t="shared" si="96"/>
        <v>2985.0960732602862</v>
      </c>
      <c r="JS56" s="16">
        <v>2</v>
      </c>
      <c r="JT56" s="2" t="s">
        <v>30</v>
      </c>
    </row>
    <row r="57" spans="17:280" ht="20.100000000000001" customHeight="1" x14ac:dyDescent="0.2">
      <c r="Q57" s="6">
        <v>7</v>
      </c>
      <c r="R57" s="2" t="s">
        <v>44</v>
      </c>
      <c r="S57" s="2" t="s">
        <v>66</v>
      </c>
      <c r="T57" s="3">
        <v>43830</v>
      </c>
      <c r="U57" s="35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2">
        <v>-289.173760573594</v>
      </c>
      <c r="AI57" s="16">
        <v>2</v>
      </c>
      <c r="AJ57" s="2" t="s">
        <v>30</v>
      </c>
      <c r="AK57" s="55">
        <v>7</v>
      </c>
      <c r="AL57" s="56" t="s">
        <v>44</v>
      </c>
      <c r="AM57" s="2" t="s">
        <v>66</v>
      </c>
      <c r="AN57" s="3">
        <v>43861</v>
      </c>
      <c r="AO57" s="35"/>
      <c r="AP57" s="8">
        <v>3526.94</v>
      </c>
      <c r="AQ57" s="8"/>
      <c r="AR57" s="2"/>
      <c r="AS57" s="2"/>
      <c r="AT57" s="2">
        <v>-1433.3799999999999</v>
      </c>
      <c r="AU57" s="11">
        <f t="shared" si="13"/>
        <v>3526.94</v>
      </c>
      <c r="AV57" s="59">
        <f t="shared" si="14"/>
        <v>0</v>
      </c>
      <c r="AW57" s="13">
        <f t="shared" si="15"/>
        <v>0</v>
      </c>
      <c r="AX57" s="9">
        <f t="shared" si="16"/>
        <v>0</v>
      </c>
      <c r="AY57" s="5">
        <f t="shared" si="17"/>
        <v>0</v>
      </c>
      <c r="AZ57" s="8">
        <f t="shared" si="18"/>
        <v>0</v>
      </c>
      <c r="BA57" s="7">
        <f t="shared" si="19"/>
        <v>0</v>
      </c>
      <c r="BB57" s="32">
        <f t="shared" si="20"/>
        <v>-289.173760573594</v>
      </c>
      <c r="BC57" s="16">
        <v>2</v>
      </c>
      <c r="BD57" s="2" t="s">
        <v>30</v>
      </c>
      <c r="BE57" s="68">
        <v>7</v>
      </c>
      <c r="BF57" s="2" t="s">
        <v>44</v>
      </c>
      <c r="BG57" s="2" t="s">
        <v>66</v>
      </c>
      <c r="BH57" s="3">
        <v>43890</v>
      </c>
      <c r="BI57" s="35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21"/>
        <v>0</v>
      </c>
      <c r="BQ57" s="13">
        <f t="shared" si="22"/>
        <v>0</v>
      </c>
      <c r="BR57" s="9">
        <f t="shared" si="23"/>
        <v>0</v>
      </c>
      <c r="BS57" s="5">
        <f t="shared" si="24"/>
        <v>0</v>
      </c>
      <c r="BT57" s="2">
        <f t="shared" si="25"/>
        <v>0</v>
      </c>
      <c r="BU57" s="7">
        <f t="shared" si="26"/>
        <v>0</v>
      </c>
      <c r="BV57" s="15">
        <f t="shared" si="27"/>
        <v>-289.173760573594</v>
      </c>
      <c r="BW57" s="16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5"/>
      <c r="CD57" s="2">
        <v>3526.94</v>
      </c>
      <c r="CE57" s="2"/>
      <c r="CF57" s="2"/>
      <c r="CG57" s="2"/>
      <c r="CH57" s="2">
        <v>-1433.3799999999999</v>
      </c>
      <c r="CI57" s="11">
        <f t="shared" si="28"/>
        <v>3526.94</v>
      </c>
      <c r="CJ57" s="11">
        <f t="shared" si="28"/>
        <v>0</v>
      </c>
      <c r="CK57" s="11">
        <f t="shared" si="28"/>
        <v>0</v>
      </c>
      <c r="CL57" s="11">
        <f t="shared" si="29"/>
        <v>0</v>
      </c>
      <c r="CM57" s="5">
        <f t="shared" si="30"/>
        <v>0</v>
      </c>
      <c r="CN57" s="8">
        <f t="shared" si="31"/>
        <v>0</v>
      </c>
      <c r="CO57" s="10">
        <f t="shared" si="32"/>
        <v>0</v>
      </c>
      <c r="CP57" s="81">
        <f t="shared" si="33"/>
        <v>-289.173760573594</v>
      </c>
      <c r="CQ57" s="16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5"/>
      <c r="DA57" s="88">
        <v>3533.36</v>
      </c>
      <c r="DB57" s="2"/>
      <c r="DC57" s="2"/>
      <c r="DD57" s="2"/>
      <c r="DE57" s="2">
        <v>-1433.3799999999999</v>
      </c>
      <c r="DF57" s="80">
        <f t="shared" si="34"/>
        <v>3533.36</v>
      </c>
      <c r="DG57" s="12">
        <f t="shared" si="35"/>
        <v>6.4200000000000728</v>
      </c>
      <c r="DH57" s="13">
        <f t="shared" si="36"/>
        <v>0.63114269409494794</v>
      </c>
      <c r="DI57" s="9">
        <f t="shared" si="37"/>
        <v>7.051142694095021</v>
      </c>
      <c r="DJ57" s="8">
        <f t="shared" si="38"/>
        <v>20.448313812875561</v>
      </c>
      <c r="DK57" s="5">
        <f t="shared" si="39"/>
        <v>20.448313812875561</v>
      </c>
      <c r="DL57" s="2">
        <f t="shared" si="40"/>
        <v>-2.5362960270659785</v>
      </c>
      <c r="DM57" s="7">
        <f t="shared" si="11"/>
        <v>17.912017785809581</v>
      </c>
      <c r="DN57" s="89">
        <f t="shared" si="12"/>
        <v>-271.26174278778444</v>
      </c>
      <c r="DO57" s="16">
        <v>2</v>
      </c>
      <c r="DP57" s="2" t="s">
        <v>30</v>
      </c>
      <c r="DQ57" s="6">
        <v>7</v>
      </c>
      <c r="DR57" s="2" t="s">
        <v>44</v>
      </c>
      <c r="DS57" s="2" t="s">
        <v>66</v>
      </c>
      <c r="DT57" s="3">
        <v>43982</v>
      </c>
      <c r="DU57" s="10"/>
      <c r="DV57" s="2">
        <v>3602.4300000000003</v>
      </c>
      <c r="DW57" s="2"/>
      <c r="DX57" s="2"/>
      <c r="DY57" s="2"/>
      <c r="DZ57" s="2">
        <v>-1433.3799999999999</v>
      </c>
      <c r="EA57" s="11">
        <v>3602.4300000000003</v>
      </c>
      <c r="EB57" s="12">
        <f t="shared" si="41"/>
        <v>69.070000000000164</v>
      </c>
      <c r="EC57" s="13">
        <f t="shared" si="42"/>
        <v>8.7497622424303927</v>
      </c>
      <c r="ED57" s="9">
        <f t="shared" si="43"/>
        <v>77.819762242430556</v>
      </c>
      <c r="EE57" s="5">
        <f t="shared" si="44"/>
        <v>225.6773105030486</v>
      </c>
      <c r="EF57" s="2">
        <f t="shared" si="45"/>
        <v>-34.989710598252834</v>
      </c>
      <c r="EG57" s="7">
        <f t="shared" si="46"/>
        <v>190.68759990479577</v>
      </c>
      <c r="EH57" s="89">
        <f t="shared" si="47"/>
        <v>-80.574142882988667</v>
      </c>
      <c r="EI57" s="16">
        <v>2</v>
      </c>
      <c r="EJ57" s="2" t="s">
        <v>30</v>
      </c>
      <c r="EK57" s="6">
        <v>7</v>
      </c>
      <c r="EL57" s="2" t="s">
        <v>44</v>
      </c>
      <c r="EM57" s="2" t="s">
        <v>66</v>
      </c>
      <c r="EN57" s="3">
        <v>44013</v>
      </c>
      <c r="EO57" s="10"/>
      <c r="EP57" s="2">
        <v>3687.63</v>
      </c>
      <c r="EQ57" s="2"/>
      <c r="ER57" s="2"/>
      <c r="ES57" s="2"/>
      <c r="ET57" s="2">
        <v>-1433.3799999999999</v>
      </c>
      <c r="EU57" s="11">
        <v>3687.63</v>
      </c>
      <c r="EV57" s="12">
        <f t="shared" si="48"/>
        <v>85.199999999999818</v>
      </c>
      <c r="EW57" s="13">
        <f t="shared" si="49"/>
        <v>5.6076229612545117</v>
      </c>
      <c r="EX57" s="9">
        <f t="shared" si="50"/>
        <v>90.807622961254324</v>
      </c>
      <c r="EY57" s="5">
        <f t="shared" si="51"/>
        <v>263.34210658763755</v>
      </c>
      <c r="EZ57" s="2">
        <f t="shared" si="52"/>
        <v>-45.36597497105997</v>
      </c>
      <c r="FA57" s="7">
        <f t="shared" si="53"/>
        <v>217.97613161657756</v>
      </c>
      <c r="FB57" s="32">
        <f t="shared" si="54"/>
        <v>137.40198873358889</v>
      </c>
      <c r="FC57" s="16">
        <v>2</v>
      </c>
      <c r="FD57" s="2" t="s">
        <v>30</v>
      </c>
      <c r="FE57" s="6">
        <v>7</v>
      </c>
      <c r="FF57" s="2" t="s">
        <v>44</v>
      </c>
      <c r="FG57" s="2" t="s">
        <v>66</v>
      </c>
      <c r="FH57" s="3">
        <v>44013</v>
      </c>
      <c r="FI57" s="10">
        <v>1000</v>
      </c>
      <c r="FJ57" s="2">
        <v>3764.1800000000003</v>
      </c>
      <c r="FK57" s="2"/>
      <c r="FL57" s="2"/>
      <c r="FM57" s="2"/>
      <c r="FN57" s="2">
        <v>-1433.3799999999999</v>
      </c>
      <c r="FO57" s="11">
        <v>3764.1800000000003</v>
      </c>
      <c r="FP57" s="12">
        <f t="shared" si="55"/>
        <v>76.550000000000182</v>
      </c>
      <c r="FQ57" s="13">
        <f t="shared" si="56"/>
        <v>9.2180469784949359</v>
      </c>
      <c r="FR57" s="14">
        <f t="shared" si="57"/>
        <v>85.768046978495121</v>
      </c>
      <c r="FS57" s="5">
        <f t="shared" si="58"/>
        <v>261.59254328441011</v>
      </c>
      <c r="FT57" s="2">
        <f t="shared" si="59"/>
        <v>-47.866137982851313</v>
      </c>
      <c r="FU57" s="7">
        <f t="shared" si="60"/>
        <v>213.7264053015588</v>
      </c>
      <c r="FV57" s="32">
        <f t="shared" si="61"/>
        <v>-648.87160596485228</v>
      </c>
      <c r="FW57" s="16">
        <v>2</v>
      </c>
      <c r="FX57" s="2" t="s">
        <v>30</v>
      </c>
      <c r="FY57" s="6">
        <v>7</v>
      </c>
      <c r="FZ57" s="2" t="s">
        <v>44</v>
      </c>
      <c r="GA57" s="2" t="s">
        <v>66</v>
      </c>
      <c r="GB57" s="3">
        <v>44081</v>
      </c>
      <c r="GC57" s="10"/>
      <c r="GD57" s="2">
        <v>3902.89</v>
      </c>
      <c r="GE57" s="2"/>
      <c r="GF57" s="2"/>
      <c r="GG57" s="2"/>
      <c r="GH57" s="2">
        <v>-1433.3799999999999</v>
      </c>
      <c r="GI57" s="11">
        <v>3902.89</v>
      </c>
      <c r="GJ57" s="12">
        <f t="shared" si="62"/>
        <v>138.70999999999958</v>
      </c>
      <c r="GK57" s="13">
        <f t="shared" si="63"/>
        <v>-7.1714472789439476</v>
      </c>
      <c r="GL57" s="14">
        <f t="shared" si="64"/>
        <v>131.53855272105562</v>
      </c>
      <c r="GM57" s="5">
        <f t="shared" si="65"/>
        <v>401.19258579921961</v>
      </c>
      <c r="GN57" s="2">
        <f t="shared" si="66"/>
        <v>-65.682737839000779</v>
      </c>
      <c r="GO57" s="7">
        <f t="shared" si="67"/>
        <v>335.50984796021885</v>
      </c>
      <c r="GP57" s="15">
        <f t="shared" si="68"/>
        <v>-313.36175800463343</v>
      </c>
      <c r="GQ57" s="16">
        <v>2</v>
      </c>
      <c r="GR57" s="2" t="s">
        <v>30</v>
      </c>
      <c r="GS57" s="16">
        <v>6</v>
      </c>
      <c r="GT57" s="2" t="s">
        <v>44</v>
      </c>
      <c r="GU57" s="2" t="s">
        <v>66</v>
      </c>
      <c r="GV57" s="3">
        <v>44104</v>
      </c>
      <c r="GW57" s="2">
        <v>3933.4</v>
      </c>
      <c r="GX57" s="10"/>
      <c r="GY57" s="2"/>
      <c r="GZ57" s="2"/>
      <c r="HA57" s="2"/>
      <c r="HB57" s="2">
        <v>-1433.3799999999999</v>
      </c>
      <c r="HC57" s="11">
        <v>3933.4</v>
      </c>
      <c r="HD57" s="12">
        <f t="shared" si="69"/>
        <v>30.510000000000218</v>
      </c>
      <c r="HE57" s="13">
        <f t="shared" si="70"/>
        <v>11.358523322234694</v>
      </c>
      <c r="HF57" s="14">
        <f t="shared" si="71"/>
        <v>41.868523322234914</v>
      </c>
      <c r="HG57" s="5">
        <f t="shared" si="72"/>
        <v>127.69899613281648</v>
      </c>
      <c r="HH57" s="2">
        <f t="shared" si="73"/>
        <v>-27.217447695794515</v>
      </c>
      <c r="HI57" s="7">
        <f t="shared" si="74"/>
        <v>100.48154843702196</v>
      </c>
      <c r="HJ57" s="32">
        <f t="shared" si="75"/>
        <v>-212.88020956761147</v>
      </c>
      <c r="HK57" s="16">
        <v>2</v>
      </c>
      <c r="HL57" s="2" t="s">
        <v>30</v>
      </c>
      <c r="HM57" s="6">
        <v>6</v>
      </c>
      <c r="HN57" s="2" t="s">
        <v>44</v>
      </c>
      <c r="HO57" s="2" t="s">
        <v>66</v>
      </c>
      <c r="HP57" s="3">
        <v>44143</v>
      </c>
      <c r="HQ57" s="10"/>
      <c r="HR57" s="2">
        <v>3975.77</v>
      </c>
      <c r="HS57" s="2"/>
      <c r="HT57" s="2"/>
      <c r="HU57" s="2"/>
      <c r="HV57" s="2">
        <v>-1433.3799999999999</v>
      </c>
      <c r="HW57" s="11">
        <v>3975.77</v>
      </c>
      <c r="HX57" s="12">
        <f t="shared" si="76"/>
        <v>42.369999999999891</v>
      </c>
      <c r="HY57" s="13">
        <f t="shared" si="77"/>
        <v>-9.6331235139796565</v>
      </c>
      <c r="HZ57" s="14">
        <f t="shared" si="78"/>
        <v>32.736876486020236</v>
      </c>
      <c r="IA57" s="5">
        <f t="shared" si="79"/>
        <v>99.847473282361719</v>
      </c>
      <c r="IB57" s="2">
        <f t="shared" si="80"/>
        <v>-17.411926181002013</v>
      </c>
      <c r="IC57" s="7">
        <f t="shared" si="81"/>
        <v>82.435547101359703</v>
      </c>
      <c r="ID57" s="32">
        <f t="shared" si="82"/>
        <v>-130.44466246625177</v>
      </c>
      <c r="IE57" s="16">
        <v>2</v>
      </c>
      <c r="IF57" s="2" t="s">
        <v>30</v>
      </c>
      <c r="IG57" s="6">
        <v>6</v>
      </c>
      <c r="IH57" s="2" t="s">
        <v>44</v>
      </c>
      <c r="II57" s="2" t="s">
        <v>66</v>
      </c>
      <c r="IJ57" s="3">
        <v>44165</v>
      </c>
      <c r="IK57" s="10"/>
      <c r="IL57" s="2">
        <v>3975.77</v>
      </c>
      <c r="IM57" s="2"/>
      <c r="IN57" s="2"/>
      <c r="IO57" s="2"/>
      <c r="IP57" s="2">
        <v>-1433.3799999999999</v>
      </c>
      <c r="IQ57" s="11">
        <v>3975.77</v>
      </c>
      <c r="IR57" s="12">
        <f t="shared" si="83"/>
        <v>0</v>
      </c>
      <c r="IS57" s="13">
        <f t="shared" si="84"/>
        <v>0</v>
      </c>
      <c r="IT57" s="14">
        <f t="shared" si="85"/>
        <v>0</v>
      </c>
      <c r="IU57" s="5">
        <f t="shared" si="86"/>
        <v>0</v>
      </c>
      <c r="IV57" s="2">
        <f t="shared" si="87"/>
        <v>0</v>
      </c>
      <c r="IW57" s="7">
        <f t="shared" si="88"/>
        <v>0</v>
      </c>
      <c r="IX57" s="15">
        <f t="shared" si="89"/>
        <v>-130.44466246625177</v>
      </c>
      <c r="IY57" s="16">
        <v>2</v>
      </c>
      <c r="IZ57" s="2" t="s">
        <v>30</v>
      </c>
      <c r="JA57" s="6">
        <v>6</v>
      </c>
      <c r="JB57" s="2" t="s">
        <v>44</v>
      </c>
      <c r="JC57" s="2" t="s">
        <v>66</v>
      </c>
      <c r="JD57" s="3">
        <v>44196</v>
      </c>
      <c r="JE57" s="10"/>
      <c r="JF57" s="2">
        <v>3975.77</v>
      </c>
      <c r="JG57" s="2"/>
      <c r="JH57" s="2"/>
      <c r="JI57" s="2"/>
      <c r="JJ57" s="2">
        <v>-1433.3799999999999</v>
      </c>
      <c r="JK57" s="11">
        <v>3975.77</v>
      </c>
      <c r="JL57" s="12">
        <f t="shared" si="90"/>
        <v>0</v>
      </c>
      <c r="JM57" s="13">
        <f t="shared" si="91"/>
        <v>0</v>
      </c>
      <c r="JN57" s="14">
        <f t="shared" si="92"/>
        <v>0</v>
      </c>
      <c r="JO57" s="5">
        <f t="shared" si="93"/>
        <v>0</v>
      </c>
      <c r="JP57" s="2">
        <f t="shared" si="94"/>
        <v>0</v>
      </c>
      <c r="JQ57" s="7">
        <f t="shared" si="95"/>
        <v>0</v>
      </c>
      <c r="JR57" s="32">
        <f t="shared" si="96"/>
        <v>-130.44466246625177</v>
      </c>
      <c r="JS57" s="16">
        <v>2</v>
      </c>
      <c r="JT57" s="2" t="s">
        <v>30</v>
      </c>
    </row>
    <row r="58" spans="17:280" ht="20.100000000000001" customHeight="1" x14ac:dyDescent="0.2">
      <c r="Q58" s="6">
        <v>8</v>
      </c>
      <c r="R58" s="2" t="s">
        <v>45</v>
      </c>
      <c r="S58" s="2" t="s">
        <v>11</v>
      </c>
      <c r="T58" s="3">
        <v>43830</v>
      </c>
      <c r="U58" s="35"/>
      <c r="V58" s="2">
        <v>3284.8</v>
      </c>
      <c r="W58" s="2"/>
      <c r="X58" s="2"/>
      <c r="Y58" s="2"/>
      <c r="Z58" s="2"/>
      <c r="AA58" s="11">
        <v>3284.8</v>
      </c>
      <c r="AB58" s="12">
        <v>19.260000000000218</v>
      </c>
      <c r="AC58" s="13">
        <v>2.3112000000000279</v>
      </c>
      <c r="AD58" s="9">
        <v>21.571200000000246</v>
      </c>
      <c r="AE58" s="5">
        <v>62.556480000000711</v>
      </c>
      <c r="AF58" s="2">
        <v>-6.3633737074024772</v>
      </c>
      <c r="AG58" s="7">
        <v>56.19310629259823</v>
      </c>
      <c r="AH58" s="32">
        <v>-84.146738778760749</v>
      </c>
      <c r="AI58" s="16">
        <v>1</v>
      </c>
      <c r="AJ58" s="2" t="s">
        <v>30</v>
      </c>
      <c r="AK58" s="55">
        <v>8</v>
      </c>
      <c r="AL58" s="56" t="s">
        <v>45</v>
      </c>
      <c r="AM58" s="2" t="s">
        <v>11</v>
      </c>
      <c r="AN58" s="3">
        <v>43861</v>
      </c>
      <c r="AO58" s="35"/>
      <c r="AP58" s="8">
        <v>3310.9500000000003</v>
      </c>
      <c r="AQ58" s="8"/>
      <c r="AR58" s="2"/>
      <c r="AS58" s="2"/>
      <c r="AT58" s="2"/>
      <c r="AU58" s="11">
        <f t="shared" si="13"/>
        <v>3310.9500000000003</v>
      </c>
      <c r="AV58" s="59">
        <f t="shared" si="14"/>
        <v>26.150000000000091</v>
      </c>
      <c r="AW58" s="13">
        <f t="shared" si="15"/>
        <v>3.1380000000000123</v>
      </c>
      <c r="AX58" s="9">
        <f t="shared" si="16"/>
        <v>29.288000000000103</v>
      </c>
      <c r="AY58" s="5">
        <f t="shared" si="17"/>
        <v>84.935200000000293</v>
      </c>
      <c r="AZ58" s="8">
        <f t="shared" si="18"/>
        <v>-9.0636400427832822</v>
      </c>
      <c r="BA58" s="7">
        <f t="shared" si="19"/>
        <v>75.871559957217016</v>
      </c>
      <c r="BB58" s="32">
        <f t="shared" si="20"/>
        <v>-8.275178821543733</v>
      </c>
      <c r="BC58" s="16">
        <v>1</v>
      </c>
      <c r="BD58" s="2" t="s">
        <v>30</v>
      </c>
      <c r="BE58" s="68">
        <v>8</v>
      </c>
      <c r="BF58" s="2" t="s">
        <v>45</v>
      </c>
      <c r="BG58" s="2" t="s">
        <v>11</v>
      </c>
      <c r="BH58" s="3">
        <v>43890</v>
      </c>
      <c r="BI58" s="35"/>
      <c r="BJ58" s="2">
        <v>3311.88</v>
      </c>
      <c r="BK58" s="2"/>
      <c r="BL58" s="2"/>
      <c r="BM58" s="2"/>
      <c r="BN58" s="2"/>
      <c r="BO58" s="11">
        <v>3311.88</v>
      </c>
      <c r="BP58" s="12">
        <f t="shared" si="21"/>
        <v>0.92999999999983629</v>
      </c>
      <c r="BQ58" s="13">
        <f t="shared" si="22"/>
        <v>0.23405438214119345</v>
      </c>
      <c r="BR58" s="9">
        <f t="shared" si="23"/>
        <v>1.1640543821410296</v>
      </c>
      <c r="BS58" s="5">
        <f t="shared" si="24"/>
        <v>3.3757577082089858</v>
      </c>
      <c r="BT58" s="2">
        <f t="shared" si="25"/>
        <v>-0.33230981052073671</v>
      </c>
      <c r="BU58" s="7">
        <f t="shared" si="26"/>
        <v>3.0434478976882491</v>
      </c>
      <c r="BV58" s="15">
        <f t="shared" si="27"/>
        <v>-5.2317309238554834</v>
      </c>
      <c r="BW58" s="16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5"/>
      <c r="CD58" s="2">
        <v>3311.88</v>
      </c>
      <c r="CE58" s="2"/>
      <c r="CF58" s="2"/>
      <c r="CG58" s="2"/>
      <c r="CH58" s="2"/>
      <c r="CI58" s="11">
        <f t="shared" si="28"/>
        <v>3311.88</v>
      </c>
      <c r="CJ58" s="11">
        <f t="shared" si="28"/>
        <v>0.92999999999983629</v>
      </c>
      <c r="CK58" s="11">
        <f t="shared" si="28"/>
        <v>0.23405438214119345</v>
      </c>
      <c r="CL58" s="11">
        <f t="shared" si="29"/>
        <v>1.1640543821410296</v>
      </c>
      <c r="CM58" s="5">
        <f t="shared" si="30"/>
        <v>2.5184224172352754</v>
      </c>
      <c r="CN58" s="8">
        <f t="shared" si="31"/>
        <v>-0.33230981052073677</v>
      </c>
      <c r="CO58" s="10">
        <f t="shared" si="32"/>
        <v>2.1861126067145387</v>
      </c>
      <c r="CP58" s="81">
        <f t="shared" si="33"/>
        <v>-3.0456183171409448</v>
      </c>
      <c r="CQ58" s="16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5"/>
      <c r="DA58" s="88">
        <v>3404.39</v>
      </c>
      <c r="DB58" s="2"/>
      <c r="DC58" s="2"/>
      <c r="DD58" s="2"/>
      <c r="DE58" s="2"/>
      <c r="DF58" s="80">
        <f t="shared" si="34"/>
        <v>3404.39</v>
      </c>
      <c r="DG58" s="12">
        <f t="shared" si="35"/>
        <v>92.509999999999764</v>
      </c>
      <c r="DH58" s="13">
        <f t="shared" si="36"/>
        <v>9.0945499424801906</v>
      </c>
      <c r="DI58" s="9">
        <f t="shared" si="37"/>
        <v>101.60454994247995</v>
      </c>
      <c r="DJ58" s="8">
        <f t="shared" si="38"/>
        <v>294.65319483319183</v>
      </c>
      <c r="DK58" s="5">
        <f t="shared" si="39"/>
        <v>292.13477241595655</v>
      </c>
      <c r="DL58" s="2">
        <f t="shared" si="40"/>
        <v>-36.234785392420534</v>
      </c>
      <c r="DM58" s="7">
        <f t="shared" si="11"/>
        <v>255.89998702353603</v>
      </c>
      <c r="DN58" s="89">
        <f t="shared" si="12"/>
        <v>252.85436870639509</v>
      </c>
      <c r="DO58" s="16">
        <v>1</v>
      </c>
      <c r="DP58" s="2" t="s">
        <v>30</v>
      </c>
      <c r="DQ58" s="6">
        <v>8</v>
      </c>
      <c r="DR58" s="2" t="s">
        <v>45</v>
      </c>
      <c r="DS58" s="2" t="s">
        <v>11</v>
      </c>
      <c r="DT58" s="3">
        <v>43982</v>
      </c>
      <c r="DU58" s="10">
        <v>300</v>
      </c>
      <c r="DV58" s="2">
        <v>3512.36</v>
      </c>
      <c r="DW58" s="2"/>
      <c r="DX58" s="2"/>
      <c r="DY58" s="2"/>
      <c r="DZ58" s="2"/>
      <c r="EA58" s="11">
        <v>3512.36</v>
      </c>
      <c r="EB58" s="12">
        <f t="shared" si="41"/>
        <v>107.97000000000025</v>
      </c>
      <c r="EC58" s="13">
        <f t="shared" si="42"/>
        <v>13.677599961129426</v>
      </c>
      <c r="ED58" s="9">
        <f t="shared" si="43"/>
        <v>121.64759996112969</v>
      </c>
      <c r="EE58" s="5">
        <f t="shared" si="44"/>
        <v>352.77803988727607</v>
      </c>
      <c r="EF58" s="2">
        <f t="shared" si="45"/>
        <v>-54.695802132522928</v>
      </c>
      <c r="EG58" s="7">
        <f t="shared" si="46"/>
        <v>298.08223775475312</v>
      </c>
      <c r="EH58" s="89">
        <f t="shared" si="47"/>
        <v>250.93660646114822</v>
      </c>
      <c r="EI58" s="16">
        <v>1</v>
      </c>
      <c r="EJ58" s="2" t="s">
        <v>30</v>
      </c>
      <c r="EK58" s="6">
        <v>8</v>
      </c>
      <c r="EL58" s="2" t="s">
        <v>45</v>
      </c>
      <c r="EM58" s="2" t="s">
        <v>11</v>
      </c>
      <c r="EN58" s="3">
        <v>44013</v>
      </c>
      <c r="EO58" s="10"/>
      <c r="EP58" s="2">
        <v>3685.04</v>
      </c>
      <c r="EQ58" s="2"/>
      <c r="ER58" s="2"/>
      <c r="ES58" s="2"/>
      <c r="ET58" s="2"/>
      <c r="EU58" s="11">
        <v>3685.04</v>
      </c>
      <c r="EV58" s="12">
        <f t="shared" si="48"/>
        <v>172.67999999999984</v>
      </c>
      <c r="EW58" s="13">
        <f t="shared" si="49"/>
        <v>11.365309072176411</v>
      </c>
      <c r="EX58" s="9">
        <f t="shared" si="50"/>
        <v>184.04530907217625</v>
      </c>
      <c r="EY58" s="5">
        <f t="shared" si="51"/>
        <v>533.73139630931109</v>
      </c>
      <c r="EZ58" s="2">
        <f t="shared" si="52"/>
        <v>-91.945968990641376</v>
      </c>
      <c r="FA58" s="7">
        <f t="shared" si="53"/>
        <v>441.78542731866969</v>
      </c>
      <c r="FB58" s="32">
        <f t="shared" si="54"/>
        <v>692.72203377981793</v>
      </c>
      <c r="FC58" s="16">
        <v>1</v>
      </c>
      <c r="FD58" s="2" t="s">
        <v>30</v>
      </c>
      <c r="FE58" s="6">
        <v>8</v>
      </c>
      <c r="FF58" s="2" t="s">
        <v>45</v>
      </c>
      <c r="FG58" s="2" t="s">
        <v>11</v>
      </c>
      <c r="FH58" s="3">
        <v>44013</v>
      </c>
      <c r="FI58" s="10">
        <v>700</v>
      </c>
      <c r="FJ58" s="2">
        <v>3809.41</v>
      </c>
      <c r="FK58" s="2"/>
      <c r="FL58" s="2"/>
      <c r="FM58" s="2"/>
      <c r="FN58" s="2"/>
      <c r="FO58" s="11">
        <v>3809.41</v>
      </c>
      <c r="FP58" s="12">
        <f t="shared" si="55"/>
        <v>124.36999999999989</v>
      </c>
      <c r="FQ58" s="13">
        <f t="shared" si="56"/>
        <v>14.976466397327387</v>
      </c>
      <c r="FR58" s="14">
        <f t="shared" si="57"/>
        <v>139.34646639732728</v>
      </c>
      <c r="FS58" s="5">
        <f t="shared" si="58"/>
        <v>425.00672251184818</v>
      </c>
      <c r="FT58" s="2">
        <f t="shared" si="59"/>
        <v>-77.767623526155433</v>
      </c>
      <c r="FU58" s="7">
        <f t="shared" si="60"/>
        <v>347.23909898569275</v>
      </c>
      <c r="FV58" s="32">
        <f t="shared" si="61"/>
        <v>339.96113276551068</v>
      </c>
      <c r="FW58" s="16">
        <v>1</v>
      </c>
      <c r="FX58" s="2" t="s">
        <v>30</v>
      </c>
      <c r="FY58" s="6">
        <v>8</v>
      </c>
      <c r="FZ58" s="2" t="s">
        <v>45</v>
      </c>
      <c r="GA58" s="2" t="s">
        <v>11</v>
      </c>
      <c r="GB58" s="3">
        <v>44081</v>
      </c>
      <c r="GC58" s="10">
        <v>340</v>
      </c>
      <c r="GD58" s="2">
        <v>3985.52</v>
      </c>
      <c r="GE58" s="2"/>
      <c r="GF58" s="2"/>
      <c r="GG58" s="2"/>
      <c r="GH58" s="2"/>
      <c r="GI58" s="11">
        <v>3985.52</v>
      </c>
      <c r="GJ58" s="12">
        <f t="shared" si="62"/>
        <v>176.11000000000013</v>
      </c>
      <c r="GK58" s="13">
        <f t="shared" si="63"/>
        <v>-9.1050651019740698</v>
      </c>
      <c r="GL58" s="14">
        <f t="shared" si="64"/>
        <v>167.00493489802605</v>
      </c>
      <c r="GM58" s="5">
        <f t="shared" si="65"/>
        <v>509.36505143897944</v>
      </c>
      <c r="GN58" s="2">
        <f t="shared" si="66"/>
        <v>-83.392595781316942</v>
      </c>
      <c r="GO58" s="7">
        <f t="shared" si="67"/>
        <v>425.97245565766252</v>
      </c>
      <c r="GP58" s="15">
        <f t="shared" si="68"/>
        <v>425.93358842317321</v>
      </c>
      <c r="GQ58" s="16">
        <v>1</v>
      </c>
      <c r="GR58" s="2" t="s">
        <v>30</v>
      </c>
      <c r="GS58" s="16">
        <v>7</v>
      </c>
      <c r="GT58" s="2" t="s">
        <v>45</v>
      </c>
      <c r="GU58" s="2" t="s">
        <v>11</v>
      </c>
      <c r="GV58" s="3">
        <v>44104</v>
      </c>
      <c r="GW58" s="2">
        <v>4077.1600000000003</v>
      </c>
      <c r="GX58" s="10">
        <v>426</v>
      </c>
      <c r="GY58" s="2"/>
      <c r="GZ58" s="2"/>
      <c r="HA58" s="2"/>
      <c r="HB58" s="2"/>
      <c r="HC58" s="11">
        <v>4077.1600000000003</v>
      </c>
      <c r="HD58" s="12">
        <f t="shared" si="69"/>
        <v>91.640000000000327</v>
      </c>
      <c r="HE58" s="13">
        <f t="shared" si="70"/>
        <v>34.116521705984383</v>
      </c>
      <c r="HF58" s="14">
        <f t="shared" si="71"/>
        <v>125.75652170598471</v>
      </c>
      <c r="HG58" s="5">
        <f t="shared" si="72"/>
        <v>383.55739120325336</v>
      </c>
      <c r="HH58" s="2">
        <f t="shared" si="73"/>
        <v>-81.750472200675205</v>
      </c>
      <c r="HI58" s="7">
        <f t="shared" si="74"/>
        <v>301.80691900257818</v>
      </c>
      <c r="HJ58" s="32">
        <f t="shared" si="75"/>
        <v>301.74050742575139</v>
      </c>
      <c r="HK58" s="16">
        <v>1</v>
      </c>
      <c r="HL58" s="2" t="s">
        <v>30</v>
      </c>
      <c r="HM58" s="6">
        <v>7</v>
      </c>
      <c r="HN58" s="2" t="s">
        <v>45</v>
      </c>
      <c r="HO58" s="2" t="s">
        <v>11</v>
      </c>
      <c r="HP58" s="3">
        <v>44143</v>
      </c>
      <c r="HQ58" s="10">
        <v>302.74</v>
      </c>
      <c r="HR58" s="2">
        <v>4211.5600000000004</v>
      </c>
      <c r="HS58" s="2"/>
      <c r="HT58" s="2"/>
      <c r="HU58" s="2"/>
      <c r="HV58" s="2"/>
      <c r="HW58" s="11">
        <v>4211.5600000000004</v>
      </c>
      <c r="HX58" s="12">
        <f t="shared" si="76"/>
        <v>134.40000000000009</v>
      </c>
      <c r="HY58" s="13">
        <f t="shared" si="77"/>
        <v>-30.55680434927708</v>
      </c>
      <c r="HZ58" s="14">
        <f t="shared" si="78"/>
        <v>103.843195650723</v>
      </c>
      <c r="IA58" s="5">
        <f t="shared" si="79"/>
        <v>316.72174673470516</v>
      </c>
      <c r="IB58" s="2">
        <f t="shared" si="80"/>
        <v>-55.231599686728295</v>
      </c>
      <c r="IC58" s="7">
        <f t="shared" si="81"/>
        <v>261.49014704797685</v>
      </c>
      <c r="ID58" s="32">
        <f t="shared" si="82"/>
        <v>260.49065447372823</v>
      </c>
      <c r="IE58" s="16">
        <v>1</v>
      </c>
      <c r="IF58" s="2" t="s">
        <v>30</v>
      </c>
      <c r="IG58" s="6">
        <v>7</v>
      </c>
      <c r="IH58" s="2" t="s">
        <v>45</v>
      </c>
      <c r="II58" s="2" t="s">
        <v>11</v>
      </c>
      <c r="IJ58" s="3">
        <v>44165</v>
      </c>
      <c r="IK58" s="10"/>
      <c r="IL58" s="2">
        <v>4278.4800000000005</v>
      </c>
      <c r="IM58" s="2"/>
      <c r="IN58" s="2"/>
      <c r="IO58" s="2"/>
      <c r="IP58" s="2"/>
      <c r="IQ58" s="11">
        <v>4278.4800000000005</v>
      </c>
      <c r="IR58" s="12">
        <f t="shared" si="83"/>
        <v>66.920000000000073</v>
      </c>
      <c r="IS58" s="13">
        <f t="shared" si="84"/>
        <v>35.030893348342445</v>
      </c>
      <c r="IT58" s="14">
        <f t="shared" si="85"/>
        <v>101.95089334834252</v>
      </c>
      <c r="IU58" s="5">
        <f t="shared" si="86"/>
        <v>310.95022471244465</v>
      </c>
      <c r="IV58" s="2">
        <f t="shared" si="87"/>
        <v>-44.183440399714542</v>
      </c>
      <c r="IW58" s="7">
        <f t="shared" si="88"/>
        <v>266.76678431273012</v>
      </c>
      <c r="IX58" s="15">
        <f t="shared" si="89"/>
        <v>527.25743878645835</v>
      </c>
      <c r="IY58" s="16">
        <v>1</v>
      </c>
      <c r="IZ58" s="2" t="s">
        <v>30</v>
      </c>
      <c r="JA58" s="6">
        <v>7</v>
      </c>
      <c r="JB58" s="2" t="s">
        <v>45</v>
      </c>
      <c r="JC58" s="2" t="s">
        <v>11</v>
      </c>
      <c r="JD58" s="3">
        <v>44196</v>
      </c>
      <c r="JE58" s="10">
        <v>526.28</v>
      </c>
      <c r="JF58" s="2">
        <v>4352.08</v>
      </c>
      <c r="JG58" s="2"/>
      <c r="JH58" s="2"/>
      <c r="JI58" s="2"/>
      <c r="JJ58" s="2"/>
      <c r="JK58" s="11">
        <v>4352.08</v>
      </c>
      <c r="JL58" s="12">
        <f t="shared" si="90"/>
        <v>73.599999999999454</v>
      </c>
      <c r="JM58" s="13">
        <f t="shared" si="91"/>
        <v>-2.5618825836497479</v>
      </c>
      <c r="JN58" s="14">
        <f t="shared" si="92"/>
        <v>71.038117416349706</v>
      </c>
      <c r="JO58" s="5">
        <f t="shared" si="93"/>
        <v>216.6662581198666</v>
      </c>
      <c r="JP58" s="2">
        <f t="shared" si="94"/>
        <v>-26.38840544184324</v>
      </c>
      <c r="JQ58" s="7">
        <f t="shared" si="95"/>
        <v>190.27785267802335</v>
      </c>
      <c r="JR58" s="32">
        <f t="shared" si="96"/>
        <v>191.25529146448173</v>
      </c>
      <c r="JS58" s="16">
        <v>1</v>
      </c>
      <c r="JT58" s="2" t="s">
        <v>30</v>
      </c>
    </row>
    <row r="59" spans="17:280" ht="20.100000000000001" customHeight="1" x14ac:dyDescent="0.2">
      <c r="Q59" s="6">
        <v>9</v>
      </c>
      <c r="R59" s="2" t="s">
        <v>46</v>
      </c>
      <c r="S59" s="2" t="s">
        <v>5</v>
      </c>
      <c r="T59" s="3">
        <v>43830</v>
      </c>
      <c r="U59" s="35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-4.4272693499061688</v>
      </c>
      <c r="AG59" s="7">
        <v>39.095930650094125</v>
      </c>
      <c r="AH59" s="32">
        <v>-42.689237877088793</v>
      </c>
      <c r="AI59" s="16">
        <v>1</v>
      </c>
      <c r="AJ59" s="2" t="s">
        <v>30</v>
      </c>
      <c r="AK59" s="55">
        <v>9</v>
      </c>
      <c r="AL59" s="56" t="s">
        <v>46</v>
      </c>
      <c r="AM59" s="2" t="s">
        <v>5</v>
      </c>
      <c r="AN59" s="3">
        <v>43861</v>
      </c>
      <c r="AO59" s="35"/>
      <c r="AP59" s="8">
        <v>3370.1</v>
      </c>
      <c r="AQ59" s="8"/>
      <c r="AR59" s="2"/>
      <c r="AS59" s="2"/>
      <c r="AT59" s="2"/>
      <c r="AU59" s="11">
        <f t="shared" si="13"/>
        <v>3370.1</v>
      </c>
      <c r="AV59" s="59">
        <f t="shared" si="14"/>
        <v>3.3899999999998727</v>
      </c>
      <c r="AW59" s="13">
        <f t="shared" si="15"/>
        <v>0.4067999999999849</v>
      </c>
      <c r="AX59" s="9">
        <f t="shared" si="16"/>
        <v>3.7967999999998576</v>
      </c>
      <c r="AY59" s="5">
        <f t="shared" si="17"/>
        <v>11.010719999999587</v>
      </c>
      <c r="AZ59" s="8">
        <f t="shared" si="18"/>
        <v>-1.1749804873817999</v>
      </c>
      <c r="BA59" s="7">
        <f t="shared" si="19"/>
        <v>9.8357395126177867</v>
      </c>
      <c r="BB59" s="32">
        <f t="shared" si="20"/>
        <v>-32.853498364471008</v>
      </c>
      <c r="BC59" s="16">
        <v>1</v>
      </c>
      <c r="BD59" s="2" t="s">
        <v>30</v>
      </c>
      <c r="BE59" s="68">
        <v>9</v>
      </c>
      <c r="BF59" s="2" t="s">
        <v>46</v>
      </c>
      <c r="BG59" s="2" t="s">
        <v>5</v>
      </c>
      <c r="BH59" s="3">
        <v>43890</v>
      </c>
      <c r="BI59" s="35"/>
      <c r="BJ59" s="2">
        <v>3390.1</v>
      </c>
      <c r="BK59" s="2"/>
      <c r="BL59" s="2"/>
      <c r="BM59" s="2"/>
      <c r="BN59" s="2"/>
      <c r="BO59" s="11">
        <v>3390.1</v>
      </c>
      <c r="BP59" s="12">
        <f t="shared" si="21"/>
        <v>20</v>
      </c>
      <c r="BQ59" s="13">
        <f t="shared" si="22"/>
        <v>5.033427572929777</v>
      </c>
      <c r="BR59" s="9">
        <f t="shared" si="23"/>
        <v>25.033427572929778</v>
      </c>
      <c r="BS59" s="5">
        <f t="shared" si="24"/>
        <v>72.596939961496361</v>
      </c>
      <c r="BT59" s="2">
        <f t="shared" si="25"/>
        <v>-7.1464475380816195</v>
      </c>
      <c r="BU59" s="7">
        <f t="shared" si="26"/>
        <v>65.450492423414744</v>
      </c>
      <c r="BV59" s="15">
        <f t="shared" si="27"/>
        <v>32.596994058943736</v>
      </c>
      <c r="BW59" s="16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5"/>
      <c r="CD59" s="2">
        <v>3390.1</v>
      </c>
      <c r="CE59" s="2"/>
      <c r="CF59" s="2"/>
      <c r="CG59" s="2"/>
      <c r="CH59" s="2"/>
      <c r="CI59" s="11">
        <f t="shared" si="28"/>
        <v>3390.1</v>
      </c>
      <c r="CJ59" s="11">
        <f t="shared" si="28"/>
        <v>20</v>
      </c>
      <c r="CK59" s="11">
        <f t="shared" si="28"/>
        <v>5.033427572929777</v>
      </c>
      <c r="CL59" s="11">
        <f t="shared" si="29"/>
        <v>25.033427572929778</v>
      </c>
      <c r="CM59" s="5">
        <f t="shared" si="30"/>
        <v>54.159621876036965</v>
      </c>
      <c r="CN59" s="8">
        <f t="shared" si="31"/>
        <v>-7.1464475380816195</v>
      </c>
      <c r="CO59" s="10">
        <f t="shared" si="32"/>
        <v>47.013174337955348</v>
      </c>
      <c r="CP59" s="81">
        <f t="shared" si="33"/>
        <v>79.610168396899084</v>
      </c>
      <c r="CQ59" s="16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5">
        <v>100</v>
      </c>
      <c r="DA59" s="88">
        <v>3446.02</v>
      </c>
      <c r="DB59" s="2"/>
      <c r="DC59" s="2"/>
      <c r="DD59" s="2"/>
      <c r="DE59" s="2"/>
      <c r="DF59" s="80">
        <f t="shared" si="34"/>
        <v>3446.02</v>
      </c>
      <c r="DG59" s="12">
        <f t="shared" si="35"/>
        <v>55.920000000000073</v>
      </c>
      <c r="DH59" s="13">
        <f t="shared" si="36"/>
        <v>5.4974298214624824</v>
      </c>
      <c r="DI59" s="9">
        <f t="shared" si="37"/>
        <v>61.417429821462555</v>
      </c>
      <c r="DJ59" s="8">
        <f t="shared" si="38"/>
        <v>178.1105464822414</v>
      </c>
      <c r="DK59" s="5">
        <f t="shared" si="39"/>
        <v>123.95092460620444</v>
      </c>
      <c r="DL59" s="2">
        <f t="shared" si="40"/>
        <v>-15.374188820983354</v>
      </c>
      <c r="DM59" s="7">
        <f t="shared" si="11"/>
        <v>108.57673578522109</v>
      </c>
      <c r="DN59" s="89">
        <f t="shared" si="12"/>
        <v>88.186904182120173</v>
      </c>
      <c r="DO59" s="16">
        <v>1</v>
      </c>
      <c r="DP59" s="2" t="s">
        <v>30</v>
      </c>
      <c r="DQ59" s="6">
        <v>9</v>
      </c>
      <c r="DR59" s="2" t="s">
        <v>46</v>
      </c>
      <c r="DS59" s="2" t="s">
        <v>5</v>
      </c>
      <c r="DT59" s="3">
        <v>43982</v>
      </c>
      <c r="DU59" s="10">
        <v>100</v>
      </c>
      <c r="DV59" s="2">
        <v>3604.2200000000003</v>
      </c>
      <c r="DW59" s="2"/>
      <c r="DX59" s="2"/>
      <c r="DY59" s="2"/>
      <c r="DZ59" s="2"/>
      <c r="EA59" s="11">
        <v>3604.2200000000003</v>
      </c>
      <c r="EB59" s="12">
        <f t="shared" si="41"/>
        <v>158.20000000000027</v>
      </c>
      <c r="EC59" s="13">
        <f t="shared" si="42"/>
        <v>20.040717920261866</v>
      </c>
      <c r="ED59" s="9">
        <f t="shared" si="43"/>
        <v>178.24071792026214</v>
      </c>
      <c r="EE59" s="5">
        <f t="shared" si="44"/>
        <v>516.89808196876015</v>
      </c>
      <c r="EF59" s="2">
        <f t="shared" si="45"/>
        <v>-80.141482794897854</v>
      </c>
      <c r="EG59" s="7">
        <f t="shared" si="46"/>
        <v>436.7565991738623</v>
      </c>
      <c r="EH59" s="89">
        <f t="shared" si="47"/>
        <v>424.94350335598244</v>
      </c>
      <c r="EI59" s="16">
        <v>1</v>
      </c>
      <c r="EJ59" s="2" t="s">
        <v>30</v>
      </c>
      <c r="EK59" s="6">
        <v>9</v>
      </c>
      <c r="EL59" s="2" t="s">
        <v>46</v>
      </c>
      <c r="EM59" s="2" t="s">
        <v>5</v>
      </c>
      <c r="EN59" s="3">
        <v>44013</v>
      </c>
      <c r="EO59" s="10">
        <v>500</v>
      </c>
      <c r="EP59" s="2">
        <v>3791.03</v>
      </c>
      <c r="EQ59" s="2"/>
      <c r="ER59" s="2"/>
      <c r="ES59" s="2"/>
      <c r="ET59" s="2"/>
      <c r="EU59" s="11">
        <v>3791.03</v>
      </c>
      <c r="EV59" s="12">
        <f t="shared" si="48"/>
        <v>186.80999999999995</v>
      </c>
      <c r="EW59" s="13">
        <f t="shared" si="49"/>
        <v>12.295305697088699</v>
      </c>
      <c r="EX59" s="9">
        <f t="shared" si="50"/>
        <v>199.10530569708865</v>
      </c>
      <c r="EY59" s="5">
        <f t="shared" si="51"/>
        <v>577.40538652155703</v>
      </c>
      <c r="EZ59" s="2">
        <f t="shared" si="52"/>
        <v>-99.469692304503852</v>
      </c>
      <c r="FA59" s="7">
        <f t="shared" si="53"/>
        <v>477.9356942170532</v>
      </c>
      <c r="FB59" s="32">
        <f t="shared" si="54"/>
        <v>402.87919757303564</v>
      </c>
      <c r="FC59" s="16">
        <v>1</v>
      </c>
      <c r="FD59" s="2" t="s">
        <v>30</v>
      </c>
      <c r="FE59" s="6">
        <v>9</v>
      </c>
      <c r="FF59" s="2" t="s">
        <v>46</v>
      </c>
      <c r="FG59" s="2" t="s">
        <v>5</v>
      </c>
      <c r="FH59" s="3">
        <v>44013</v>
      </c>
      <c r="FI59" s="10">
        <v>500</v>
      </c>
      <c r="FJ59" s="2">
        <v>4007.29</v>
      </c>
      <c r="FK59" s="2"/>
      <c r="FL59" s="2"/>
      <c r="FM59" s="2"/>
      <c r="FN59" s="2"/>
      <c r="FO59" s="11">
        <v>4007.29</v>
      </c>
      <c r="FP59" s="12">
        <f t="shared" si="55"/>
        <v>216.25999999999976</v>
      </c>
      <c r="FQ59" s="13">
        <f t="shared" si="56"/>
        <v>26.041735330755166</v>
      </c>
      <c r="FR59" s="14">
        <f t="shared" si="57"/>
        <v>242.30173533075492</v>
      </c>
      <c r="FS59" s="5">
        <f t="shared" si="58"/>
        <v>739.0202927588025</v>
      </c>
      <c r="FT59" s="2">
        <f t="shared" si="59"/>
        <v>-135.22574787944336</v>
      </c>
      <c r="FU59" s="7">
        <f t="shared" si="60"/>
        <v>603.79454487935914</v>
      </c>
      <c r="FV59" s="32">
        <f t="shared" si="61"/>
        <v>506.67374245239478</v>
      </c>
      <c r="FW59" s="16">
        <v>1</v>
      </c>
      <c r="FX59" s="2" t="s">
        <v>30</v>
      </c>
      <c r="FY59" s="6">
        <v>9</v>
      </c>
      <c r="FZ59" s="2" t="s">
        <v>46</v>
      </c>
      <c r="GA59" s="2" t="s">
        <v>5</v>
      </c>
      <c r="GB59" s="3">
        <v>44081</v>
      </c>
      <c r="GC59" s="10">
        <v>600</v>
      </c>
      <c r="GD59" s="2">
        <v>4260.5600000000004</v>
      </c>
      <c r="GE59" s="2"/>
      <c r="GF59" s="2"/>
      <c r="GG59" s="2"/>
      <c r="GH59" s="2"/>
      <c r="GI59" s="11">
        <v>4260.5600000000004</v>
      </c>
      <c r="GJ59" s="12">
        <f t="shared" si="62"/>
        <v>253.27000000000044</v>
      </c>
      <c r="GK59" s="13">
        <f t="shared" si="63"/>
        <v>-13.094315134728154</v>
      </c>
      <c r="GL59" s="14">
        <f t="shared" si="64"/>
        <v>240.17568486527227</v>
      </c>
      <c r="GM59" s="5">
        <f t="shared" si="65"/>
        <v>732.53583883908038</v>
      </c>
      <c r="GN59" s="2">
        <f t="shared" si="66"/>
        <v>-119.92983211364579</v>
      </c>
      <c r="GO59" s="7">
        <f t="shared" si="67"/>
        <v>612.60600672543455</v>
      </c>
      <c r="GP59" s="15">
        <f t="shared" si="68"/>
        <v>519.27974917782933</v>
      </c>
      <c r="GQ59" s="16">
        <v>1</v>
      </c>
      <c r="GR59" s="2" t="s">
        <v>30</v>
      </c>
      <c r="GS59" s="16">
        <v>8</v>
      </c>
      <c r="GT59" s="2" t="s">
        <v>46</v>
      </c>
      <c r="GU59" s="2" t="s">
        <v>5</v>
      </c>
      <c r="GV59" s="3">
        <v>44104</v>
      </c>
      <c r="GW59" s="2">
        <v>4449.12</v>
      </c>
      <c r="GX59" s="10">
        <v>600</v>
      </c>
      <c r="GY59" s="2"/>
      <c r="GZ59" s="2"/>
      <c r="HA59" s="2"/>
      <c r="HB59" s="2"/>
      <c r="HC59" s="11">
        <v>4449.12</v>
      </c>
      <c r="HD59" s="12">
        <f t="shared" si="69"/>
        <v>188.55999999999949</v>
      </c>
      <c r="HE59" s="13">
        <f t="shared" si="70"/>
        <v>70.198726897428799</v>
      </c>
      <c r="HF59" s="14">
        <f t="shared" si="71"/>
        <v>258.75872689742829</v>
      </c>
      <c r="HG59" s="5">
        <f t="shared" si="72"/>
        <v>789.21411703715626</v>
      </c>
      <c r="HH59" s="2">
        <f t="shared" si="73"/>
        <v>-168.21114183936294</v>
      </c>
      <c r="HI59" s="7">
        <f t="shared" si="74"/>
        <v>621.00297519779338</v>
      </c>
      <c r="HJ59" s="32">
        <f t="shared" si="75"/>
        <v>540.28272437562271</v>
      </c>
      <c r="HK59" s="16">
        <v>1</v>
      </c>
      <c r="HL59" s="2" t="s">
        <v>30</v>
      </c>
      <c r="HM59" s="6">
        <v>8</v>
      </c>
      <c r="HN59" s="2" t="s">
        <v>46</v>
      </c>
      <c r="HO59" s="2" t="s">
        <v>5</v>
      </c>
      <c r="HP59" s="3">
        <v>44143</v>
      </c>
      <c r="HQ59" s="10"/>
      <c r="HR59" s="2">
        <v>4744.6400000000003</v>
      </c>
      <c r="HS59" s="2"/>
      <c r="HT59" s="2"/>
      <c r="HU59" s="2"/>
      <c r="HV59" s="2"/>
      <c r="HW59" s="11">
        <v>4744.6400000000003</v>
      </c>
      <c r="HX59" s="12">
        <f t="shared" si="76"/>
        <v>295.52000000000044</v>
      </c>
      <c r="HY59" s="13">
        <f t="shared" si="77"/>
        <v>-67.188592420374775</v>
      </c>
      <c r="HZ59" s="14">
        <f t="shared" si="78"/>
        <v>228.33140757962565</v>
      </c>
      <c r="IA59" s="5">
        <f t="shared" si="79"/>
        <v>696.41079311785813</v>
      </c>
      <c r="IB59" s="2">
        <f t="shared" si="80"/>
        <v>-121.44376740641337</v>
      </c>
      <c r="IC59" s="7">
        <f t="shared" si="81"/>
        <v>574.96702571144476</v>
      </c>
      <c r="ID59" s="32">
        <f t="shared" si="82"/>
        <v>1115.2497500870675</v>
      </c>
      <c r="IE59" s="16">
        <v>1</v>
      </c>
      <c r="IF59" s="2" t="s">
        <v>30</v>
      </c>
      <c r="IG59" s="6">
        <v>8</v>
      </c>
      <c r="IH59" s="2" t="s">
        <v>46</v>
      </c>
      <c r="II59" s="2" t="s">
        <v>5</v>
      </c>
      <c r="IJ59" s="3">
        <v>44165</v>
      </c>
      <c r="IK59" s="10"/>
      <c r="IL59" s="2">
        <v>5036.63</v>
      </c>
      <c r="IM59" s="2"/>
      <c r="IN59" s="2"/>
      <c r="IO59" s="2"/>
      <c r="IP59" s="2"/>
      <c r="IQ59" s="11">
        <v>5036.63</v>
      </c>
      <c r="IR59" s="12">
        <f t="shared" si="83"/>
        <v>291.98999999999978</v>
      </c>
      <c r="IS59" s="13">
        <f t="shared" si="84"/>
        <v>152.84923115335462</v>
      </c>
      <c r="IT59" s="14">
        <f t="shared" si="85"/>
        <v>444.83923115335438</v>
      </c>
      <c r="IU59" s="5">
        <f t="shared" si="86"/>
        <v>1356.7596550177307</v>
      </c>
      <c r="IV59" s="2">
        <f t="shared" si="87"/>
        <v>-192.78426124196989</v>
      </c>
      <c r="IW59" s="7">
        <f t="shared" si="88"/>
        <v>1163.9753937757607</v>
      </c>
      <c r="IX59" s="15">
        <f t="shared" si="89"/>
        <v>2279.2251438628282</v>
      </c>
      <c r="IY59" s="16">
        <v>1</v>
      </c>
      <c r="IZ59" s="2" t="s">
        <v>30</v>
      </c>
      <c r="JA59" s="6">
        <v>8</v>
      </c>
      <c r="JB59" s="2" t="s">
        <v>46</v>
      </c>
      <c r="JC59" s="2" t="s">
        <v>5</v>
      </c>
      <c r="JD59" s="3">
        <v>44196</v>
      </c>
      <c r="JE59" s="10">
        <v>2500</v>
      </c>
      <c r="JF59" s="2">
        <v>5439.6900000000005</v>
      </c>
      <c r="JG59" s="2"/>
      <c r="JH59" s="2"/>
      <c r="JI59" s="2"/>
      <c r="JJ59" s="2"/>
      <c r="JK59" s="11">
        <v>5439.6900000000005</v>
      </c>
      <c r="JL59" s="12">
        <f t="shared" si="90"/>
        <v>403.0600000000004</v>
      </c>
      <c r="JM59" s="13">
        <f t="shared" si="91"/>
        <v>-14.029787964210273</v>
      </c>
      <c r="JN59" s="14">
        <f t="shared" si="92"/>
        <v>389.0302120357901</v>
      </c>
      <c r="JO59" s="5">
        <f t="shared" si="93"/>
        <v>1186.5421467091596</v>
      </c>
      <c r="JP59" s="2">
        <f t="shared" si="94"/>
        <v>-144.51237360583457</v>
      </c>
      <c r="JQ59" s="7">
        <f t="shared" si="95"/>
        <v>1042.0297731033252</v>
      </c>
      <c r="JR59" s="32">
        <f t="shared" si="96"/>
        <v>821.25491696615336</v>
      </c>
      <c r="JS59" s="16">
        <v>1</v>
      </c>
      <c r="JT59" s="2" t="s">
        <v>30</v>
      </c>
    </row>
    <row r="60" spans="17:280" ht="20.100000000000001" customHeight="1" x14ac:dyDescent="0.2">
      <c r="Q60" s="6">
        <v>10</v>
      </c>
      <c r="R60" s="2" t="s">
        <v>71</v>
      </c>
      <c r="S60" s="2" t="s">
        <v>72</v>
      </c>
      <c r="T60" s="3">
        <v>43830</v>
      </c>
      <c r="U60" s="35">
        <v>500</v>
      </c>
      <c r="V60" s="2">
        <v>1427.14</v>
      </c>
      <c r="W60" s="2"/>
      <c r="X60" s="2"/>
      <c r="Y60" s="2"/>
      <c r="Z60" s="2">
        <v>301.39999999999998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2">
        <v>-114.95431345041288</v>
      </c>
      <c r="AI60" s="16">
        <v>2</v>
      </c>
      <c r="AJ60" s="2" t="s">
        <v>30</v>
      </c>
      <c r="AK60" s="55">
        <v>10</v>
      </c>
      <c r="AL60" s="56" t="s">
        <v>71</v>
      </c>
      <c r="AM60" s="2" t="s">
        <v>72</v>
      </c>
      <c r="AN60" s="3">
        <v>43861</v>
      </c>
      <c r="AO60" s="35"/>
      <c r="AP60" s="8">
        <v>1427.14</v>
      </c>
      <c r="AQ60" s="8"/>
      <c r="AR60" s="2"/>
      <c r="AS60" s="2"/>
      <c r="AT60" s="2">
        <v>301.39999999999998</v>
      </c>
      <c r="AU60" s="11">
        <f t="shared" si="13"/>
        <v>1427.14</v>
      </c>
      <c r="AV60" s="59">
        <f t="shared" si="14"/>
        <v>0</v>
      </c>
      <c r="AW60" s="13">
        <f t="shared" si="15"/>
        <v>0</v>
      </c>
      <c r="AX60" s="9">
        <f t="shared" si="16"/>
        <v>0</v>
      </c>
      <c r="AY60" s="5">
        <f t="shared" si="17"/>
        <v>0</v>
      </c>
      <c r="AZ60" s="8">
        <f t="shared" si="18"/>
        <v>0</v>
      </c>
      <c r="BA60" s="7">
        <f t="shared" si="19"/>
        <v>0</v>
      </c>
      <c r="BB60" s="32">
        <f t="shared" si="20"/>
        <v>-114.95431345041288</v>
      </c>
      <c r="BC60" s="16">
        <v>2</v>
      </c>
      <c r="BD60" s="2" t="s">
        <v>30</v>
      </c>
      <c r="BE60" s="68">
        <v>10</v>
      </c>
      <c r="BF60" s="2" t="s">
        <v>71</v>
      </c>
      <c r="BG60" s="2" t="s">
        <v>72</v>
      </c>
      <c r="BH60" s="3">
        <v>43890</v>
      </c>
      <c r="BI60" s="35"/>
      <c r="BJ60" s="2">
        <v>1427.14</v>
      </c>
      <c r="BK60" s="2"/>
      <c r="BL60" s="2"/>
      <c r="BM60" s="2"/>
      <c r="BN60" s="2">
        <v>301.39999999999998</v>
      </c>
      <c r="BO60" s="11">
        <v>1427.14</v>
      </c>
      <c r="BP60" s="12">
        <f t="shared" si="21"/>
        <v>0</v>
      </c>
      <c r="BQ60" s="13">
        <f t="shared" si="22"/>
        <v>0</v>
      </c>
      <c r="BR60" s="9">
        <f t="shared" si="23"/>
        <v>0</v>
      </c>
      <c r="BS60" s="5">
        <f t="shared" si="24"/>
        <v>0</v>
      </c>
      <c r="BT60" s="2">
        <f t="shared" si="25"/>
        <v>0</v>
      </c>
      <c r="BU60" s="7">
        <f t="shared" si="26"/>
        <v>0</v>
      </c>
      <c r="BV60" s="15">
        <f t="shared" si="27"/>
        <v>-114.95431345041288</v>
      </c>
      <c r="BW60" s="16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5"/>
      <c r="CD60" s="2">
        <v>1427.14</v>
      </c>
      <c r="CE60" s="2"/>
      <c r="CF60" s="2"/>
      <c r="CG60" s="2"/>
      <c r="CH60" s="2">
        <v>301.39999999999998</v>
      </c>
      <c r="CI60" s="11">
        <f t="shared" si="28"/>
        <v>1427.14</v>
      </c>
      <c r="CJ60" s="11">
        <f t="shared" si="28"/>
        <v>0</v>
      </c>
      <c r="CK60" s="11">
        <f t="shared" si="28"/>
        <v>0</v>
      </c>
      <c r="CL60" s="11">
        <f t="shared" si="29"/>
        <v>0</v>
      </c>
      <c r="CM60" s="5">
        <f t="shared" si="30"/>
        <v>0</v>
      </c>
      <c r="CN60" s="8">
        <f t="shared" si="31"/>
        <v>0</v>
      </c>
      <c r="CO60" s="10">
        <f t="shared" si="32"/>
        <v>0</v>
      </c>
      <c r="CP60" s="81">
        <f t="shared" si="33"/>
        <v>-114.95431345041288</v>
      </c>
      <c r="CQ60" s="16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5"/>
      <c r="DA60" s="88">
        <v>1445.68</v>
      </c>
      <c r="DB60" s="2"/>
      <c r="DC60" s="2"/>
      <c r="DD60" s="2"/>
      <c r="DE60" s="2">
        <v>301.39999999999998</v>
      </c>
      <c r="DF60" s="80">
        <f t="shared" si="34"/>
        <v>1445.68</v>
      </c>
      <c r="DG60" s="12">
        <f t="shared" si="35"/>
        <v>18.539999999999964</v>
      </c>
      <c r="DH60" s="13">
        <f t="shared" si="36"/>
        <v>1.8226457240685638</v>
      </c>
      <c r="DI60" s="9">
        <f t="shared" si="37"/>
        <v>20.362645724068528</v>
      </c>
      <c r="DJ60" s="8">
        <f t="shared" si="38"/>
        <v>59.051672599798728</v>
      </c>
      <c r="DK60" s="5">
        <f t="shared" si="39"/>
        <v>59.051672599798728</v>
      </c>
      <c r="DL60" s="2">
        <f t="shared" si="40"/>
        <v>-7.324443666947448</v>
      </c>
      <c r="DM60" s="7">
        <f t="shared" si="11"/>
        <v>51.727228932851283</v>
      </c>
      <c r="DN60" s="89">
        <f t="shared" si="12"/>
        <v>-63.2270845175616</v>
      </c>
      <c r="DO60" s="16">
        <v>2</v>
      </c>
      <c r="DP60" s="2" t="s">
        <v>30</v>
      </c>
      <c r="DQ60" s="6">
        <v>10</v>
      </c>
      <c r="DR60" s="2" t="s">
        <v>71</v>
      </c>
      <c r="DS60" s="2" t="s">
        <v>72</v>
      </c>
      <c r="DT60" s="3">
        <v>43982</v>
      </c>
      <c r="DU60" s="10"/>
      <c r="DV60" s="2">
        <v>1705.64</v>
      </c>
      <c r="DW60" s="2"/>
      <c r="DX60" s="2"/>
      <c r="DY60" s="2"/>
      <c r="DZ60" s="2">
        <v>301.39999999999998</v>
      </c>
      <c r="EA60" s="11">
        <v>1705.64</v>
      </c>
      <c r="EB60" s="12">
        <f t="shared" si="41"/>
        <v>259.96000000000004</v>
      </c>
      <c r="EC60" s="13">
        <f t="shared" si="42"/>
        <v>32.93163736125959</v>
      </c>
      <c r="ED60" s="9">
        <f t="shared" si="43"/>
        <v>292.89163736125965</v>
      </c>
      <c r="EE60" s="5">
        <f t="shared" si="44"/>
        <v>849.38574834765302</v>
      </c>
      <c r="EF60" s="2">
        <f t="shared" si="45"/>
        <v>-131.69140244855637</v>
      </c>
      <c r="EG60" s="7">
        <f t="shared" si="46"/>
        <v>717.69434589909667</v>
      </c>
      <c r="EH60" s="89">
        <f t="shared" si="47"/>
        <v>654.46726138153508</v>
      </c>
      <c r="EI60" s="16">
        <v>2</v>
      </c>
      <c r="EJ60" s="2" t="s">
        <v>30</v>
      </c>
      <c r="EK60" s="6">
        <v>10</v>
      </c>
      <c r="EL60" s="2" t="s">
        <v>71</v>
      </c>
      <c r="EM60" s="2" t="s">
        <v>72</v>
      </c>
      <c r="EN60" s="3">
        <v>44013</v>
      </c>
      <c r="EO60" s="10">
        <v>1578.15</v>
      </c>
      <c r="EP60" s="2">
        <v>2300.81</v>
      </c>
      <c r="EQ60" s="2"/>
      <c r="ER60" s="2"/>
      <c r="ES60" s="2"/>
      <c r="ET60" s="2">
        <v>301.39999999999998</v>
      </c>
      <c r="EU60" s="11">
        <v>2300.81</v>
      </c>
      <c r="EV60" s="12">
        <f t="shared" si="48"/>
        <v>595.16999999999985</v>
      </c>
      <c r="EW60" s="13">
        <f t="shared" si="49"/>
        <v>39.172405608566358</v>
      </c>
      <c r="EX60" s="9">
        <f t="shared" si="50"/>
        <v>634.3424056085662</v>
      </c>
      <c r="EY60" s="5">
        <f t="shared" si="51"/>
        <v>1839.5929762648418</v>
      </c>
      <c r="EZ60" s="2">
        <f t="shared" si="52"/>
        <v>-316.90689346861279</v>
      </c>
      <c r="FA60" s="7">
        <f t="shared" si="53"/>
        <v>1522.6860827962291</v>
      </c>
      <c r="FB60" s="32">
        <f t="shared" si="54"/>
        <v>599.00334417776401</v>
      </c>
      <c r="FC60" s="16">
        <v>2</v>
      </c>
      <c r="FD60" s="2" t="s">
        <v>30</v>
      </c>
      <c r="FE60" s="6">
        <v>10</v>
      </c>
      <c r="FF60" s="2" t="s">
        <v>71</v>
      </c>
      <c r="FG60" s="2" t="s">
        <v>72</v>
      </c>
      <c r="FH60" s="3">
        <v>44013</v>
      </c>
      <c r="FI60" s="10">
        <v>2200</v>
      </c>
      <c r="FJ60" s="2">
        <v>2840.7400000000002</v>
      </c>
      <c r="FK60" s="2"/>
      <c r="FL60" s="2"/>
      <c r="FM60" s="2"/>
      <c r="FN60" s="2">
        <v>301.39999999999998</v>
      </c>
      <c r="FO60" s="11">
        <v>2840.7400000000002</v>
      </c>
      <c r="FP60" s="12">
        <f t="shared" si="55"/>
        <v>539.93000000000029</v>
      </c>
      <c r="FQ60" s="13">
        <f t="shared" si="56"/>
        <v>65.017636905274486</v>
      </c>
      <c r="FR60" s="14">
        <f t="shared" si="57"/>
        <v>604.94763690527475</v>
      </c>
      <c r="FS60" s="5">
        <f t="shared" si="58"/>
        <v>1845.0902925610878</v>
      </c>
      <c r="FT60" s="2">
        <f t="shared" si="59"/>
        <v>-337.61415912581134</v>
      </c>
      <c r="FU60" s="7">
        <f t="shared" si="60"/>
        <v>1507.4761334352766</v>
      </c>
      <c r="FV60" s="32">
        <f t="shared" si="61"/>
        <v>-93.520522386959328</v>
      </c>
      <c r="FW60" s="16">
        <v>2</v>
      </c>
      <c r="FX60" s="2" t="s">
        <v>30</v>
      </c>
      <c r="FY60" s="6">
        <v>10</v>
      </c>
      <c r="FZ60" s="2" t="s">
        <v>71</v>
      </c>
      <c r="GA60" s="2" t="s">
        <v>72</v>
      </c>
      <c r="GB60" s="3">
        <v>44081</v>
      </c>
      <c r="GC60" s="10">
        <v>-78.150000000000006</v>
      </c>
      <c r="GD60" s="2">
        <v>3501.5</v>
      </c>
      <c r="GE60" s="2"/>
      <c r="GF60" s="2"/>
      <c r="GG60" s="2"/>
      <c r="GH60" s="2">
        <v>301.39999999999998</v>
      </c>
      <c r="GI60" s="11">
        <v>3501.5</v>
      </c>
      <c r="GJ60" s="12">
        <f t="shared" si="62"/>
        <v>660.75999999999976</v>
      </c>
      <c r="GK60" s="13">
        <f t="shared" si="63"/>
        <v>-34.161960233833284</v>
      </c>
      <c r="GL60" s="14">
        <f t="shared" si="64"/>
        <v>626.59803976616649</v>
      </c>
      <c r="GM60" s="5">
        <f t="shared" si="65"/>
        <v>1911.1240212868076</v>
      </c>
      <c r="GN60" s="2">
        <f t="shared" si="66"/>
        <v>-312.88678433060539</v>
      </c>
      <c r="GO60" s="7">
        <f t="shared" si="67"/>
        <v>1598.2372369562022</v>
      </c>
      <c r="GP60" s="15">
        <f t="shared" si="68"/>
        <v>1582.866714569243</v>
      </c>
      <c r="GQ60" s="16">
        <v>2</v>
      </c>
      <c r="GR60" s="2" t="s">
        <v>30</v>
      </c>
      <c r="GS60" s="16">
        <v>9</v>
      </c>
      <c r="GT60" s="2" t="s">
        <v>71</v>
      </c>
      <c r="GU60" s="2" t="s">
        <v>72</v>
      </c>
      <c r="GV60" s="3">
        <v>44104</v>
      </c>
      <c r="GW60" s="2">
        <v>3612.12</v>
      </c>
      <c r="GX60" s="10">
        <v>1600</v>
      </c>
      <c r="GY60" s="2"/>
      <c r="GZ60" s="2"/>
      <c r="HA60" s="2"/>
      <c r="HB60" s="2">
        <v>301.39999999999998</v>
      </c>
      <c r="HC60" s="11">
        <v>3612.12</v>
      </c>
      <c r="HD60" s="12">
        <f t="shared" si="69"/>
        <v>110.61999999999989</v>
      </c>
      <c r="HE60" s="13">
        <f t="shared" si="70"/>
        <v>41.182558174552327</v>
      </c>
      <c r="HF60" s="14">
        <f t="shared" si="71"/>
        <v>151.80255817455222</v>
      </c>
      <c r="HG60" s="5">
        <f t="shared" si="72"/>
        <v>462.99780243238422</v>
      </c>
      <c r="HH60" s="2">
        <f t="shared" si="73"/>
        <v>-98.682204657776609</v>
      </c>
      <c r="HI60" s="7">
        <f t="shared" si="74"/>
        <v>364.31559777460762</v>
      </c>
      <c r="HJ60" s="32">
        <f t="shared" si="75"/>
        <v>347.18231234385058</v>
      </c>
      <c r="HK60" s="16">
        <v>2</v>
      </c>
      <c r="HL60" s="2" t="s">
        <v>30</v>
      </c>
      <c r="HM60" s="6">
        <v>9</v>
      </c>
      <c r="HN60" s="2" t="s">
        <v>71</v>
      </c>
      <c r="HO60" s="2" t="s">
        <v>72</v>
      </c>
      <c r="HP60" s="3">
        <v>44143</v>
      </c>
      <c r="HQ60" s="10"/>
      <c r="HR60" s="2">
        <v>3613.54</v>
      </c>
      <c r="HS60" s="2"/>
      <c r="HT60" s="2"/>
      <c r="HU60" s="2"/>
      <c r="HV60" s="2">
        <v>301.39999999999998</v>
      </c>
      <c r="HW60" s="11">
        <v>3613.54</v>
      </c>
      <c r="HX60" s="12">
        <f t="shared" si="76"/>
        <v>1.4200000000000728</v>
      </c>
      <c r="HY60" s="13">
        <f t="shared" si="77"/>
        <v>-0.32284718880934266</v>
      </c>
      <c r="HZ60" s="14">
        <f t="shared" si="78"/>
        <v>1.09715281119073</v>
      </c>
      <c r="IA60" s="5">
        <f t="shared" si="79"/>
        <v>3.3463160741317264</v>
      </c>
      <c r="IB60" s="2">
        <f t="shared" si="80"/>
        <v>-0.58354815145206951</v>
      </c>
      <c r="IC60" s="7">
        <f t="shared" si="81"/>
        <v>2.7627679226796569</v>
      </c>
      <c r="ID60" s="32">
        <f t="shared" si="82"/>
        <v>349.94508026653023</v>
      </c>
      <c r="IE60" s="16">
        <v>2</v>
      </c>
      <c r="IF60" s="2" t="s">
        <v>30</v>
      </c>
      <c r="IG60" s="6">
        <v>9</v>
      </c>
      <c r="IH60" s="2" t="s">
        <v>71</v>
      </c>
      <c r="II60" s="2" t="s">
        <v>72</v>
      </c>
      <c r="IJ60" s="3">
        <v>44165</v>
      </c>
      <c r="IK60" s="10"/>
      <c r="IL60" s="2">
        <v>3613.54</v>
      </c>
      <c r="IM60" s="2"/>
      <c r="IN60" s="2"/>
      <c r="IO60" s="2"/>
      <c r="IP60" s="2">
        <v>301.39999999999998</v>
      </c>
      <c r="IQ60" s="11">
        <v>3613.54</v>
      </c>
      <c r="IR60" s="12">
        <f t="shared" si="83"/>
        <v>0</v>
      </c>
      <c r="IS60" s="13">
        <f t="shared" si="84"/>
        <v>0</v>
      </c>
      <c r="IT60" s="14">
        <f t="shared" si="85"/>
        <v>0</v>
      </c>
      <c r="IU60" s="5">
        <f t="shared" si="86"/>
        <v>0</v>
      </c>
      <c r="IV60" s="2">
        <f t="shared" si="87"/>
        <v>0</v>
      </c>
      <c r="IW60" s="7">
        <f t="shared" si="88"/>
        <v>0</v>
      </c>
      <c r="IX60" s="15">
        <f t="shared" si="89"/>
        <v>349.94508026653023</v>
      </c>
      <c r="IY60" s="16">
        <v>2</v>
      </c>
      <c r="IZ60" s="2" t="s">
        <v>30</v>
      </c>
      <c r="JA60" s="6">
        <v>9</v>
      </c>
      <c r="JB60" s="2" t="s">
        <v>71</v>
      </c>
      <c r="JC60" s="2" t="s">
        <v>72</v>
      </c>
      <c r="JD60" s="3">
        <v>44196</v>
      </c>
      <c r="JE60" s="10"/>
      <c r="JF60" s="2">
        <v>3613.54</v>
      </c>
      <c r="JG60" s="2"/>
      <c r="JH60" s="2"/>
      <c r="JI60" s="2"/>
      <c r="JJ60" s="2">
        <v>301.39999999999998</v>
      </c>
      <c r="JK60" s="11">
        <v>3613.54</v>
      </c>
      <c r="JL60" s="12">
        <f t="shared" si="90"/>
        <v>0</v>
      </c>
      <c r="JM60" s="13">
        <f t="shared" si="91"/>
        <v>0</v>
      </c>
      <c r="JN60" s="14">
        <f t="shared" si="92"/>
        <v>0</v>
      </c>
      <c r="JO60" s="5">
        <f t="shared" si="93"/>
        <v>0</v>
      </c>
      <c r="JP60" s="2">
        <f t="shared" si="94"/>
        <v>0</v>
      </c>
      <c r="JQ60" s="7">
        <f t="shared" si="95"/>
        <v>0</v>
      </c>
      <c r="JR60" s="32">
        <f t="shared" si="96"/>
        <v>349.94508026653023</v>
      </c>
      <c r="JS60" s="16">
        <v>2</v>
      </c>
      <c r="JT60" s="2" t="s">
        <v>30</v>
      </c>
    </row>
    <row r="61" spans="17:280" ht="20.100000000000001" customHeight="1" x14ac:dyDescent="0.2">
      <c r="Q61" s="6">
        <v>11</v>
      </c>
      <c r="R61" s="2" t="s">
        <v>47</v>
      </c>
      <c r="S61" s="2" t="s">
        <v>28</v>
      </c>
      <c r="T61" s="3">
        <v>43830</v>
      </c>
      <c r="U61" s="35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547.09999999999854</v>
      </c>
      <c r="AC61" s="13">
        <v>65.651999999999873</v>
      </c>
      <c r="AD61" s="9">
        <v>612.75199999999836</v>
      </c>
      <c r="AE61" s="5">
        <v>1776.9807999999953</v>
      </c>
      <c r="AF61" s="2">
        <v>-180.75813890549568</v>
      </c>
      <c r="AG61" s="7">
        <v>1596.2226610944995</v>
      </c>
      <c r="AH61" s="32">
        <v>1596.2133945476721</v>
      </c>
      <c r="AI61" s="16">
        <v>2</v>
      </c>
      <c r="AJ61" s="2" t="s">
        <v>30</v>
      </c>
      <c r="AK61" s="55">
        <v>11</v>
      </c>
      <c r="AL61" s="56" t="s">
        <v>47</v>
      </c>
      <c r="AM61" s="2" t="s">
        <v>28</v>
      </c>
      <c r="AN61" s="3">
        <v>43861</v>
      </c>
      <c r="AO61" s="35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13"/>
        <v>23299.32</v>
      </c>
      <c r="AV61" s="59">
        <f t="shared" si="14"/>
        <v>483.27000000000044</v>
      </c>
      <c r="AW61" s="13">
        <f t="shared" si="15"/>
        <v>57.992400000000075</v>
      </c>
      <c r="AX61" s="9">
        <f t="shared" si="16"/>
        <v>541.26240000000053</v>
      </c>
      <c r="AY61" s="5">
        <f t="shared" si="17"/>
        <v>1569.6609600000015</v>
      </c>
      <c r="AZ61" s="8">
        <f t="shared" si="18"/>
        <v>-167.50230682508092</v>
      </c>
      <c r="BA61" s="7">
        <f t="shared" si="19"/>
        <v>1402.1586531749206</v>
      </c>
      <c r="BB61" s="32">
        <f t="shared" si="20"/>
        <v>1402.1520477225927</v>
      </c>
      <c r="BC61" s="16">
        <v>2</v>
      </c>
      <c r="BD61" s="2" t="s">
        <v>30</v>
      </c>
      <c r="BE61" s="68">
        <v>11</v>
      </c>
      <c r="BF61" s="2" t="s">
        <v>47</v>
      </c>
      <c r="BG61" s="2" t="s">
        <v>28</v>
      </c>
      <c r="BH61" s="3">
        <v>43890</v>
      </c>
      <c r="BI61" s="35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21"/>
        <v>678.68000000000029</v>
      </c>
      <c r="BQ61" s="13">
        <f t="shared" si="22"/>
        <v>170.80433125979914</v>
      </c>
      <c r="BR61" s="9">
        <f t="shared" si="23"/>
        <v>849.48433125979943</v>
      </c>
      <c r="BS61" s="5">
        <f t="shared" si="24"/>
        <v>2463.5045606534181</v>
      </c>
      <c r="BT61" s="2">
        <f t="shared" si="25"/>
        <v>-242.50755075726173</v>
      </c>
      <c r="BU61" s="7">
        <f t="shared" si="26"/>
        <v>2220.9970098961562</v>
      </c>
      <c r="BV61" s="15">
        <f t="shared" si="27"/>
        <v>2220.989057618749</v>
      </c>
      <c r="BW61" s="16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5">
        <v>2220.9899999999998</v>
      </c>
      <c r="CD61" s="2">
        <v>23978</v>
      </c>
      <c r="CE61" s="2"/>
      <c r="CF61" s="2"/>
      <c r="CG61" s="2"/>
      <c r="CH61" s="2">
        <v>4241.21</v>
      </c>
      <c r="CI61" s="11">
        <f t="shared" si="28"/>
        <v>23978</v>
      </c>
      <c r="CJ61" s="11">
        <f t="shared" si="28"/>
        <v>678.68000000000029</v>
      </c>
      <c r="CK61" s="11">
        <f t="shared" si="28"/>
        <v>170.80433125979914</v>
      </c>
      <c r="CL61" s="11">
        <f t="shared" si="29"/>
        <v>849.48433125979943</v>
      </c>
      <c r="CM61" s="5">
        <f t="shared" si="30"/>
        <v>1837.8526087414389</v>
      </c>
      <c r="CN61" s="8">
        <f t="shared" si="31"/>
        <v>-242.50755075726175</v>
      </c>
      <c r="CO61" s="10">
        <f t="shared" si="32"/>
        <v>1595.3450579841772</v>
      </c>
      <c r="CP61" s="81">
        <f t="shared" si="33"/>
        <v>1595.3441156029264</v>
      </c>
      <c r="CQ61" s="16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5">
        <v>1595.34</v>
      </c>
      <c r="DA61" s="88">
        <v>25118.48</v>
      </c>
      <c r="DB61" s="2"/>
      <c r="DC61" s="2"/>
      <c r="DD61" s="2"/>
      <c r="DE61" s="2">
        <v>4241.21</v>
      </c>
      <c r="DF61" s="80">
        <f t="shared" si="34"/>
        <v>25118.48</v>
      </c>
      <c r="DG61" s="12">
        <f t="shared" si="35"/>
        <v>1140.4799999999996</v>
      </c>
      <c r="DH61" s="13">
        <f t="shared" si="36"/>
        <v>112.11925541454795</v>
      </c>
      <c r="DI61" s="9">
        <f t="shared" si="37"/>
        <v>1252.5992554145475</v>
      </c>
      <c r="DJ61" s="8">
        <f t="shared" si="38"/>
        <v>3632.5378407021876</v>
      </c>
      <c r="DK61" s="5">
        <f t="shared" si="39"/>
        <v>1794.6852319607488</v>
      </c>
      <c r="DL61" s="2">
        <f t="shared" si="40"/>
        <v>-222.60285446078663</v>
      </c>
      <c r="DM61" s="7">
        <f t="shared" si="11"/>
        <v>1572.0823774999621</v>
      </c>
      <c r="DN61" s="89">
        <f t="shared" si="12"/>
        <v>1572.0864931028887</v>
      </c>
      <c r="DO61" s="16">
        <v>2</v>
      </c>
      <c r="DP61" s="2" t="s">
        <v>30</v>
      </c>
      <c r="DQ61" s="6">
        <v>11</v>
      </c>
      <c r="DR61" s="2" t="s">
        <v>47</v>
      </c>
      <c r="DS61" s="2" t="s">
        <v>28</v>
      </c>
      <c r="DT61" s="3">
        <v>43982</v>
      </c>
      <c r="DU61" s="10">
        <v>1572.09</v>
      </c>
      <c r="DV61" s="2">
        <v>25690.11</v>
      </c>
      <c r="DW61" s="2"/>
      <c r="DX61" s="2"/>
      <c r="DY61" s="2"/>
      <c r="DZ61" s="2">
        <v>4241.21</v>
      </c>
      <c r="EA61" s="11">
        <v>25690.11</v>
      </c>
      <c r="EB61" s="12">
        <f t="shared" si="41"/>
        <v>571.63000000000102</v>
      </c>
      <c r="EC61" s="13">
        <f t="shared" si="42"/>
        <v>72.413878538301461</v>
      </c>
      <c r="ED61" s="9">
        <f t="shared" si="43"/>
        <v>644.04387853830247</v>
      </c>
      <c r="EE61" s="5">
        <f t="shared" si="44"/>
        <v>1867.727247761077</v>
      </c>
      <c r="EF61" s="2">
        <f t="shared" si="45"/>
        <v>-289.57822888778418</v>
      </c>
      <c r="EG61" s="7">
        <f t="shared" si="46"/>
        <v>1578.1490188732928</v>
      </c>
      <c r="EH61" s="89">
        <f t="shared" si="47"/>
        <v>1578.1455119761815</v>
      </c>
      <c r="EI61" s="16">
        <v>2</v>
      </c>
      <c r="EJ61" s="2" t="s">
        <v>30</v>
      </c>
      <c r="EK61" s="6">
        <v>11</v>
      </c>
      <c r="EL61" s="2" t="s">
        <v>47</v>
      </c>
      <c r="EM61" s="2" t="s">
        <v>28</v>
      </c>
      <c r="EN61" s="3">
        <v>44013</v>
      </c>
      <c r="EO61" s="10"/>
      <c r="EP61" s="2">
        <v>26069.95</v>
      </c>
      <c r="EQ61" s="2"/>
      <c r="ER61" s="2"/>
      <c r="ES61" s="2"/>
      <c r="ET61" s="2">
        <v>4241.21</v>
      </c>
      <c r="EU61" s="11">
        <v>26069.95</v>
      </c>
      <c r="EV61" s="12">
        <f t="shared" si="48"/>
        <v>379.84000000000015</v>
      </c>
      <c r="EW61" s="13">
        <f t="shared" si="49"/>
        <v>24.999994197217358</v>
      </c>
      <c r="EX61" s="9">
        <f t="shared" si="50"/>
        <v>404.83999419721749</v>
      </c>
      <c r="EY61" s="5">
        <f t="shared" si="51"/>
        <v>1174.0359831719306</v>
      </c>
      <c r="EZ61" s="2">
        <f t="shared" si="52"/>
        <v>-202.2513137676932</v>
      </c>
      <c r="FA61" s="7">
        <f t="shared" si="53"/>
        <v>971.78466940423743</v>
      </c>
      <c r="FB61" s="32">
        <f t="shared" si="54"/>
        <v>2549.9301813804186</v>
      </c>
      <c r="FC61" s="16">
        <v>2</v>
      </c>
      <c r="FD61" s="2" t="s">
        <v>30</v>
      </c>
      <c r="FE61" s="6">
        <v>11</v>
      </c>
      <c r="FF61" s="2" t="s">
        <v>47</v>
      </c>
      <c r="FG61" s="2" t="s">
        <v>28</v>
      </c>
      <c r="FH61" s="3">
        <v>44013</v>
      </c>
      <c r="FI61" s="10">
        <v>971.79</v>
      </c>
      <c r="FJ61" s="2">
        <v>26400.959999999999</v>
      </c>
      <c r="FK61" s="2"/>
      <c r="FL61" s="2"/>
      <c r="FM61" s="2"/>
      <c r="FN61" s="2">
        <v>4241.21</v>
      </c>
      <c r="FO61" s="11">
        <v>26400.959999999999</v>
      </c>
      <c r="FP61" s="12">
        <f t="shared" si="55"/>
        <v>331.0099999999984</v>
      </c>
      <c r="FQ61" s="13">
        <f t="shared" si="56"/>
        <v>39.859774400412633</v>
      </c>
      <c r="FR61" s="14">
        <f t="shared" si="57"/>
        <v>370.86977440041102</v>
      </c>
      <c r="FS61" s="5">
        <f t="shared" si="58"/>
        <v>1131.1528119212535</v>
      </c>
      <c r="FT61" s="2">
        <f t="shared" si="59"/>
        <v>-206.97805791905287</v>
      </c>
      <c r="FU61" s="7">
        <f t="shared" si="60"/>
        <v>924.17475400220064</v>
      </c>
      <c r="FV61" s="32">
        <f t="shared" si="61"/>
        <v>2502.3149353826193</v>
      </c>
      <c r="FW61" s="16">
        <v>2</v>
      </c>
      <c r="FX61" s="2" t="s">
        <v>30</v>
      </c>
      <c r="FY61" s="6">
        <v>11</v>
      </c>
      <c r="FZ61" s="2" t="s">
        <v>47</v>
      </c>
      <c r="GA61" s="2" t="s">
        <v>28</v>
      </c>
      <c r="GB61" s="3">
        <v>44081</v>
      </c>
      <c r="GC61" s="10">
        <v>2502.3200000000002</v>
      </c>
      <c r="GD61" s="2">
        <v>26938.07</v>
      </c>
      <c r="GE61" s="2"/>
      <c r="GF61" s="2"/>
      <c r="GG61" s="2"/>
      <c r="GH61" s="2">
        <v>4241.21</v>
      </c>
      <c r="GI61" s="11">
        <v>26938.07</v>
      </c>
      <c r="GJ61" s="12">
        <f t="shared" si="62"/>
        <v>537.11000000000058</v>
      </c>
      <c r="GK61" s="13">
        <f t="shared" si="63"/>
        <v>-27.769130185232495</v>
      </c>
      <c r="GL61" s="14">
        <f t="shared" si="64"/>
        <v>509.3408698147681</v>
      </c>
      <c r="GM61" s="5">
        <f t="shared" si="65"/>
        <v>1553.4896529350426</v>
      </c>
      <c r="GN61" s="2">
        <f t="shared" si="66"/>
        <v>-254.33534222987427</v>
      </c>
      <c r="GO61" s="7">
        <f t="shared" si="67"/>
        <v>1299.1543107051684</v>
      </c>
      <c r="GP61" s="15">
        <f t="shared" si="68"/>
        <v>1299.1492460877876</v>
      </c>
      <c r="GQ61" s="16">
        <v>2</v>
      </c>
      <c r="GR61" s="2" t="s">
        <v>30</v>
      </c>
      <c r="GS61" s="16">
        <v>10</v>
      </c>
      <c r="GT61" s="2" t="s">
        <v>47</v>
      </c>
      <c r="GU61" s="2" t="s">
        <v>28</v>
      </c>
      <c r="GV61" s="3">
        <v>44104</v>
      </c>
      <c r="GW61" s="2">
        <v>27209.27</v>
      </c>
      <c r="GX61" s="10">
        <v>1299.1500000000001</v>
      </c>
      <c r="GY61" s="2"/>
      <c r="GZ61" s="2"/>
      <c r="HA61" s="2"/>
      <c r="HB61" s="2">
        <v>4241.21</v>
      </c>
      <c r="HC61" s="11">
        <v>27209.27</v>
      </c>
      <c r="HD61" s="12">
        <f t="shared" si="69"/>
        <v>271.20000000000073</v>
      </c>
      <c r="HE61" s="13">
        <f t="shared" si="70"/>
        <v>100.96465175319683</v>
      </c>
      <c r="HF61" s="14">
        <f t="shared" si="71"/>
        <v>372.16465175319757</v>
      </c>
      <c r="HG61" s="5">
        <f t="shared" si="72"/>
        <v>1135.1021878472525</v>
      </c>
      <c r="HH61" s="2">
        <f t="shared" si="73"/>
        <v>-241.93286840706128</v>
      </c>
      <c r="HI61" s="7">
        <f t="shared" si="74"/>
        <v>893.1693194401912</v>
      </c>
      <c r="HJ61" s="32">
        <f t="shared" si="75"/>
        <v>893.16856552797867</v>
      </c>
      <c r="HK61" s="16">
        <v>2</v>
      </c>
      <c r="HL61" s="2" t="s">
        <v>30</v>
      </c>
      <c r="HM61" s="6">
        <v>10</v>
      </c>
      <c r="HN61" s="2" t="s">
        <v>47</v>
      </c>
      <c r="HO61" s="2" t="s">
        <v>28</v>
      </c>
      <c r="HP61" s="3">
        <v>44143</v>
      </c>
      <c r="HQ61" s="10">
        <v>893.17</v>
      </c>
      <c r="HR61" s="2">
        <v>27713.360000000001</v>
      </c>
      <c r="HS61" s="2"/>
      <c r="HT61" s="2"/>
      <c r="HU61" s="2"/>
      <c r="HV61" s="2">
        <v>4241.21</v>
      </c>
      <c r="HW61" s="11">
        <v>27713.360000000001</v>
      </c>
      <c r="HX61" s="12">
        <f t="shared" si="76"/>
        <v>504.09000000000015</v>
      </c>
      <c r="HY61" s="13">
        <f t="shared" si="77"/>
        <v>-114.60847845555861</v>
      </c>
      <c r="HZ61" s="14">
        <f t="shared" si="78"/>
        <v>389.48152154444153</v>
      </c>
      <c r="IA61" s="5">
        <f t="shared" si="79"/>
        <v>1187.9186407105467</v>
      </c>
      <c r="IB61" s="2">
        <f t="shared" si="80"/>
        <v>-207.15548427144984</v>
      </c>
      <c r="IC61" s="7">
        <f t="shared" si="81"/>
        <v>980.76315643909686</v>
      </c>
      <c r="ID61" s="32">
        <f t="shared" si="82"/>
        <v>980.76172196707557</v>
      </c>
      <c r="IE61" s="16">
        <v>2</v>
      </c>
      <c r="IF61" s="2" t="s">
        <v>30</v>
      </c>
      <c r="IG61" s="6">
        <v>10</v>
      </c>
      <c r="IH61" s="2" t="s">
        <v>47</v>
      </c>
      <c r="II61" s="2" t="s">
        <v>28</v>
      </c>
      <c r="IJ61" s="3">
        <v>44165</v>
      </c>
      <c r="IK61" s="10">
        <v>980.76</v>
      </c>
      <c r="IL61" s="2">
        <v>28007.97</v>
      </c>
      <c r="IM61" s="2"/>
      <c r="IN61" s="2"/>
      <c r="IO61" s="2"/>
      <c r="IP61" s="2">
        <v>4241.21</v>
      </c>
      <c r="IQ61" s="11">
        <v>28007.97</v>
      </c>
      <c r="IR61" s="12">
        <f t="shared" si="83"/>
        <v>294.61000000000058</v>
      </c>
      <c r="IS61" s="13">
        <f t="shared" si="84"/>
        <v>154.22073355282691</v>
      </c>
      <c r="IT61" s="14">
        <f t="shared" si="85"/>
        <v>448.8307335528275</v>
      </c>
      <c r="IU61" s="5">
        <f t="shared" si="86"/>
        <v>1368.9337373361238</v>
      </c>
      <c r="IV61" s="2">
        <f t="shared" si="87"/>
        <v>-194.51409707351934</v>
      </c>
      <c r="IW61" s="7">
        <f t="shared" si="88"/>
        <v>1174.4196402626044</v>
      </c>
      <c r="IX61" s="15">
        <f t="shared" si="89"/>
        <v>1174.42136222968</v>
      </c>
      <c r="IY61" s="16">
        <v>2</v>
      </c>
      <c r="IZ61" s="2" t="s">
        <v>30</v>
      </c>
      <c r="JA61" s="6">
        <v>10</v>
      </c>
      <c r="JB61" s="2" t="s">
        <v>47</v>
      </c>
      <c r="JC61" s="2" t="s">
        <v>28</v>
      </c>
      <c r="JD61" s="3">
        <v>44196</v>
      </c>
      <c r="JE61" s="10">
        <v>1174.42</v>
      </c>
      <c r="JF61" s="2">
        <v>28434.87</v>
      </c>
      <c r="JG61" s="2"/>
      <c r="JH61" s="2"/>
      <c r="JI61" s="2"/>
      <c r="JJ61" s="2">
        <v>4241.21</v>
      </c>
      <c r="JK61" s="11">
        <v>28434.87</v>
      </c>
      <c r="JL61" s="12">
        <f t="shared" si="90"/>
        <v>426.89999999999782</v>
      </c>
      <c r="JM61" s="13">
        <f t="shared" si="91"/>
        <v>-14.859615148914129</v>
      </c>
      <c r="JN61" s="14">
        <f t="shared" si="92"/>
        <v>412.04038485108367</v>
      </c>
      <c r="JO61" s="5">
        <f t="shared" si="93"/>
        <v>1256.7231737958052</v>
      </c>
      <c r="JP61" s="2">
        <f t="shared" si="94"/>
        <v>-153.05992232503945</v>
      </c>
      <c r="JQ61" s="7">
        <f t="shared" si="95"/>
        <v>1103.6632514707658</v>
      </c>
      <c r="JR61" s="32">
        <f t="shared" si="96"/>
        <v>1103.6646137004457</v>
      </c>
      <c r="JS61" s="16">
        <v>2</v>
      </c>
      <c r="JT61" s="2" t="s">
        <v>30</v>
      </c>
    </row>
    <row r="62" spans="17:280" ht="20.100000000000001" customHeight="1" x14ac:dyDescent="0.2">
      <c r="Q62" s="6">
        <v>12</v>
      </c>
      <c r="R62" s="2" t="s">
        <v>48</v>
      </c>
      <c r="S62" s="2" t="s">
        <v>9</v>
      </c>
      <c r="T62" s="3">
        <v>43830</v>
      </c>
      <c r="U62" s="35"/>
      <c r="V62" s="2">
        <v>6114.71</v>
      </c>
      <c r="W62" s="2"/>
      <c r="X62" s="2"/>
      <c r="Y62" s="2"/>
      <c r="Z62" s="2"/>
      <c r="AA62" s="11">
        <v>6114.71</v>
      </c>
      <c r="AB62" s="12">
        <v>68.809999999999491</v>
      </c>
      <c r="AC62" s="13">
        <v>8.2571999999999441</v>
      </c>
      <c r="AD62" s="9">
        <v>77.067199999999431</v>
      </c>
      <c r="AE62" s="5">
        <v>223.49487999999835</v>
      </c>
      <c r="AF62" s="2">
        <v>-22.73435850500292</v>
      </c>
      <c r="AG62" s="7">
        <v>200.76052149499543</v>
      </c>
      <c r="AH62" s="32">
        <v>-1072.5438656888659</v>
      </c>
      <c r="AI62" s="16">
        <v>1</v>
      </c>
      <c r="AJ62" s="2" t="s">
        <v>30</v>
      </c>
      <c r="AK62" s="55">
        <v>12</v>
      </c>
      <c r="AL62" s="56" t="s">
        <v>48</v>
      </c>
      <c r="AM62" s="2" t="s">
        <v>9</v>
      </c>
      <c r="AN62" s="3">
        <v>43861</v>
      </c>
      <c r="AO62" s="35"/>
      <c r="AP62" s="8">
        <v>6203.79</v>
      </c>
      <c r="AQ62" s="8"/>
      <c r="AR62" s="2"/>
      <c r="AS62" s="2"/>
      <c r="AT62" s="2"/>
      <c r="AU62" s="11">
        <f t="shared" si="13"/>
        <v>6203.79</v>
      </c>
      <c r="AV62" s="59">
        <f t="shared" si="14"/>
        <v>89.079999999999927</v>
      </c>
      <c r="AW62" s="13">
        <f t="shared" si="15"/>
        <v>10.689599999999995</v>
      </c>
      <c r="AX62" s="9">
        <f t="shared" si="16"/>
        <v>99.769599999999926</v>
      </c>
      <c r="AY62" s="5">
        <f t="shared" si="17"/>
        <v>289.33183999999977</v>
      </c>
      <c r="AZ62" s="8">
        <f t="shared" si="18"/>
        <v>-30.875298470788962</v>
      </c>
      <c r="BA62" s="7">
        <f t="shared" si="19"/>
        <v>258.45654152921082</v>
      </c>
      <c r="BB62" s="32">
        <f t="shared" si="20"/>
        <v>-814.08732415965505</v>
      </c>
      <c r="BC62" s="16">
        <v>1</v>
      </c>
      <c r="BD62" s="2" t="s">
        <v>30</v>
      </c>
      <c r="BE62" s="68">
        <v>12</v>
      </c>
      <c r="BF62" s="2" t="s">
        <v>48</v>
      </c>
      <c r="BG62" s="2" t="s">
        <v>9</v>
      </c>
      <c r="BH62" s="3">
        <v>43890</v>
      </c>
      <c r="BI62" s="35"/>
      <c r="BJ62" s="2">
        <v>6386.12</v>
      </c>
      <c r="BK62" s="2"/>
      <c r="BL62" s="2"/>
      <c r="BM62" s="2"/>
      <c r="BN62" s="2"/>
      <c r="BO62" s="11">
        <v>6386.12</v>
      </c>
      <c r="BP62" s="12">
        <f t="shared" si="21"/>
        <v>182.32999999999993</v>
      </c>
      <c r="BQ62" s="13">
        <f t="shared" si="22"/>
        <v>45.887242468614296</v>
      </c>
      <c r="BR62" s="9">
        <f t="shared" si="23"/>
        <v>228.21724246861422</v>
      </c>
      <c r="BS62" s="5">
        <f t="shared" si="24"/>
        <v>661.83000315898119</v>
      </c>
      <c r="BT62" s="2">
        <f t="shared" si="25"/>
        <v>-65.150588980921043</v>
      </c>
      <c r="BU62" s="7">
        <f t="shared" si="26"/>
        <v>596.67941417806014</v>
      </c>
      <c r="BV62" s="15">
        <f t="shared" si="27"/>
        <v>-217.40790998159491</v>
      </c>
      <c r="BW62" s="16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5"/>
      <c r="CD62" s="2">
        <v>6386.12</v>
      </c>
      <c r="CE62" s="2"/>
      <c r="CF62" s="2"/>
      <c r="CG62" s="2"/>
      <c r="CH62" s="2"/>
      <c r="CI62" s="11">
        <f t="shared" si="28"/>
        <v>6386.12</v>
      </c>
      <c r="CJ62" s="11">
        <f t="shared" si="28"/>
        <v>182.32999999999993</v>
      </c>
      <c r="CK62" s="11">
        <f t="shared" si="28"/>
        <v>45.887242468614296</v>
      </c>
      <c r="CL62" s="11">
        <f t="shared" si="29"/>
        <v>228.21724246861422</v>
      </c>
      <c r="CM62" s="5">
        <f t="shared" si="30"/>
        <v>493.74619283289076</v>
      </c>
      <c r="CN62" s="8">
        <f t="shared" si="31"/>
        <v>-65.150588980921057</v>
      </c>
      <c r="CO62" s="10">
        <f t="shared" si="32"/>
        <v>428.59560385196971</v>
      </c>
      <c r="CP62" s="81">
        <f t="shared" si="33"/>
        <v>211.1876938703748</v>
      </c>
      <c r="CQ62" s="16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5"/>
      <c r="DA62" s="88">
        <v>6784.9400000000005</v>
      </c>
      <c r="DB62" s="2"/>
      <c r="DC62" s="2"/>
      <c r="DD62" s="2"/>
      <c r="DE62" s="2"/>
      <c r="DF62" s="80">
        <f t="shared" si="34"/>
        <v>6784.9400000000005</v>
      </c>
      <c r="DG62" s="12">
        <f t="shared" si="35"/>
        <v>398.82000000000062</v>
      </c>
      <c r="DH62" s="13">
        <f t="shared" si="36"/>
        <v>39.207527921954004</v>
      </c>
      <c r="DI62" s="9">
        <f t="shared" si="37"/>
        <v>438.02752792195463</v>
      </c>
      <c r="DJ62" s="8">
        <f t="shared" si="38"/>
        <v>1270.2798309736684</v>
      </c>
      <c r="DK62" s="5">
        <f t="shared" si="39"/>
        <v>776.53363814077761</v>
      </c>
      <c r="DL62" s="2">
        <f t="shared" si="40"/>
        <v>-96.316948151461261</v>
      </c>
      <c r="DM62" s="7">
        <f t="shared" si="11"/>
        <v>680.21668998931636</v>
      </c>
      <c r="DN62" s="89">
        <f t="shared" si="12"/>
        <v>891.40438385969117</v>
      </c>
      <c r="DO62" s="16">
        <v>1</v>
      </c>
      <c r="DP62" s="2" t="s">
        <v>30</v>
      </c>
      <c r="DQ62" s="6">
        <v>12</v>
      </c>
      <c r="DR62" s="2" t="s">
        <v>48</v>
      </c>
      <c r="DS62" s="2" t="s">
        <v>9</v>
      </c>
      <c r="DT62" s="3">
        <v>43982</v>
      </c>
      <c r="DU62" s="10">
        <v>2000</v>
      </c>
      <c r="DV62" s="2">
        <v>7051.49</v>
      </c>
      <c r="DW62" s="2"/>
      <c r="DX62" s="2"/>
      <c r="DY62" s="2"/>
      <c r="DZ62" s="2"/>
      <c r="EA62" s="11">
        <v>7051.49</v>
      </c>
      <c r="EB62" s="12">
        <f t="shared" si="41"/>
        <v>266.54999999999927</v>
      </c>
      <c r="EC62" s="13">
        <f t="shared" si="42"/>
        <v>33.76645614188228</v>
      </c>
      <c r="ED62" s="9">
        <f t="shared" si="43"/>
        <v>300.31645614188153</v>
      </c>
      <c r="EE62" s="5">
        <f t="shared" si="44"/>
        <v>870.91772281145643</v>
      </c>
      <c r="EF62" s="2">
        <f t="shared" si="45"/>
        <v>-135.02978659279347</v>
      </c>
      <c r="EG62" s="7">
        <f t="shared" si="46"/>
        <v>735.88793621866296</v>
      </c>
      <c r="EH62" s="89">
        <f t="shared" si="47"/>
        <v>-372.70767992164576</v>
      </c>
      <c r="EI62" s="16">
        <v>1</v>
      </c>
      <c r="EJ62" s="2" t="s">
        <v>30</v>
      </c>
      <c r="EK62" s="6">
        <v>12</v>
      </c>
      <c r="EL62" s="2" t="s">
        <v>48</v>
      </c>
      <c r="EM62" s="2" t="s">
        <v>9</v>
      </c>
      <c r="EN62" s="3">
        <v>44013</v>
      </c>
      <c r="EO62" s="10"/>
      <c r="EP62" s="2">
        <v>7296.21</v>
      </c>
      <c r="EQ62" s="2"/>
      <c r="ER62" s="2"/>
      <c r="ES62" s="2"/>
      <c r="ET62" s="2"/>
      <c r="EU62" s="11">
        <v>7296.21</v>
      </c>
      <c r="EV62" s="12">
        <f t="shared" si="48"/>
        <v>244.72000000000025</v>
      </c>
      <c r="EW62" s="13">
        <f t="shared" si="49"/>
        <v>16.106778064298219</v>
      </c>
      <c r="EX62" s="9">
        <f t="shared" si="50"/>
        <v>260.82677806429848</v>
      </c>
      <c r="EY62" s="5">
        <f t="shared" si="51"/>
        <v>756.39765638646554</v>
      </c>
      <c r="EZ62" s="2">
        <f t="shared" si="52"/>
        <v>-130.30471120795576</v>
      </c>
      <c r="FA62" s="7">
        <f t="shared" si="53"/>
        <v>626.09294517850981</v>
      </c>
      <c r="FB62" s="32">
        <f t="shared" si="54"/>
        <v>253.38526525686402</v>
      </c>
      <c r="FC62" s="16">
        <v>1</v>
      </c>
      <c r="FD62" s="2" t="s">
        <v>30</v>
      </c>
      <c r="FE62" s="6">
        <v>12</v>
      </c>
      <c r="FF62" s="2" t="s">
        <v>48</v>
      </c>
      <c r="FG62" s="2" t="s">
        <v>9</v>
      </c>
      <c r="FH62" s="3">
        <v>44013</v>
      </c>
      <c r="FI62" s="10"/>
      <c r="FJ62" s="2">
        <v>7567.56</v>
      </c>
      <c r="FK62" s="2"/>
      <c r="FL62" s="2"/>
      <c r="FM62" s="2"/>
      <c r="FN62" s="2"/>
      <c r="FO62" s="11">
        <v>7567.56</v>
      </c>
      <c r="FP62" s="12">
        <f t="shared" si="55"/>
        <v>271.35000000000036</v>
      </c>
      <c r="FQ62" s="13">
        <f t="shared" si="56"/>
        <v>32.675598270602201</v>
      </c>
      <c r="FR62" s="14">
        <f t="shared" si="57"/>
        <v>304.02559827060259</v>
      </c>
      <c r="FS62" s="5">
        <f t="shared" si="58"/>
        <v>927.27807472533789</v>
      </c>
      <c r="FT62" s="2">
        <f t="shared" si="59"/>
        <v>-169.67310962307891</v>
      </c>
      <c r="FU62" s="7">
        <f t="shared" si="60"/>
        <v>757.60496510225903</v>
      </c>
      <c r="FV62" s="32">
        <f t="shared" si="61"/>
        <v>1010.9902303591231</v>
      </c>
      <c r="FW62" s="16">
        <v>1</v>
      </c>
      <c r="FX62" s="2" t="s">
        <v>30</v>
      </c>
      <c r="FY62" s="6">
        <v>12</v>
      </c>
      <c r="FZ62" s="2" t="s">
        <v>48</v>
      </c>
      <c r="GA62" s="2" t="s">
        <v>9</v>
      </c>
      <c r="GB62" s="3">
        <v>44081</v>
      </c>
      <c r="GC62" s="10">
        <v>3000</v>
      </c>
      <c r="GD62" s="2">
        <v>7902.52</v>
      </c>
      <c r="GE62" s="2"/>
      <c r="GF62" s="2"/>
      <c r="GG62" s="2"/>
      <c r="GH62" s="2"/>
      <c r="GI62" s="11">
        <v>7902.52</v>
      </c>
      <c r="GJ62" s="12">
        <f t="shared" si="62"/>
        <v>334.96000000000004</v>
      </c>
      <c r="GK62" s="13">
        <f t="shared" si="63"/>
        <v>-17.317770748720871</v>
      </c>
      <c r="GL62" s="14">
        <f t="shared" si="64"/>
        <v>317.64222925127916</v>
      </c>
      <c r="GM62" s="5">
        <f t="shared" si="65"/>
        <v>968.80879921640144</v>
      </c>
      <c r="GN62" s="2">
        <f t="shared" si="66"/>
        <v>-158.61213947481633</v>
      </c>
      <c r="GO62" s="7">
        <f t="shared" si="67"/>
        <v>810.19665974158511</v>
      </c>
      <c r="GP62" s="15">
        <f t="shared" si="68"/>
        <v>-1178.8131098992919</v>
      </c>
      <c r="GQ62" s="16">
        <v>1</v>
      </c>
      <c r="GR62" s="2" t="s">
        <v>30</v>
      </c>
      <c r="GS62" s="16">
        <v>11</v>
      </c>
      <c r="GT62" s="2" t="s">
        <v>48</v>
      </c>
      <c r="GU62" s="2" t="s">
        <v>9</v>
      </c>
      <c r="GV62" s="3">
        <v>44104</v>
      </c>
      <c r="GW62" s="2">
        <v>8046.87</v>
      </c>
      <c r="GX62" s="10"/>
      <c r="GY62" s="2"/>
      <c r="GZ62" s="2"/>
      <c r="HA62" s="2"/>
      <c r="HB62" s="2"/>
      <c r="HC62" s="11">
        <v>8046.87</v>
      </c>
      <c r="HD62" s="12">
        <f t="shared" si="69"/>
        <v>144.34999999999945</v>
      </c>
      <c r="HE62" s="13">
        <f t="shared" si="70"/>
        <v>53.739850592086533</v>
      </c>
      <c r="HF62" s="14">
        <f t="shared" si="71"/>
        <v>198.08985059208598</v>
      </c>
      <c r="HG62" s="5">
        <f t="shared" si="72"/>
        <v>604.17404430586225</v>
      </c>
      <c r="HH62" s="2">
        <f t="shared" si="73"/>
        <v>-128.77215912448034</v>
      </c>
      <c r="HI62" s="7">
        <f t="shared" si="74"/>
        <v>475.40188518138189</v>
      </c>
      <c r="HJ62" s="32">
        <f t="shared" si="75"/>
        <v>-703.41122471791005</v>
      </c>
      <c r="HK62" s="16">
        <v>1</v>
      </c>
      <c r="HL62" s="2" t="s">
        <v>30</v>
      </c>
      <c r="HM62" s="6">
        <v>11</v>
      </c>
      <c r="HN62" s="2" t="s">
        <v>48</v>
      </c>
      <c r="HO62" s="2" t="s">
        <v>9</v>
      </c>
      <c r="HP62" s="3">
        <v>44143</v>
      </c>
      <c r="HQ62" s="10"/>
      <c r="HR62" s="2">
        <v>8292.1200000000008</v>
      </c>
      <c r="HS62" s="2"/>
      <c r="HT62" s="2"/>
      <c r="HU62" s="2"/>
      <c r="HV62" s="2"/>
      <c r="HW62" s="11">
        <v>8292.1200000000008</v>
      </c>
      <c r="HX62" s="12">
        <f t="shared" si="76"/>
        <v>245.25000000000091</v>
      </c>
      <c r="HY62" s="13">
        <f t="shared" si="77"/>
        <v>-55.759347222174306</v>
      </c>
      <c r="HZ62" s="14">
        <f t="shared" si="78"/>
        <v>189.4906527778266</v>
      </c>
      <c r="IA62" s="5">
        <f t="shared" si="79"/>
        <v>577.94649097237107</v>
      </c>
      <c r="IB62" s="2">
        <f t="shared" si="80"/>
        <v>-100.7853409462065</v>
      </c>
      <c r="IC62" s="7">
        <f t="shared" si="81"/>
        <v>477.16115002616459</v>
      </c>
      <c r="ID62" s="32">
        <f t="shared" si="82"/>
        <v>-226.25007469174545</v>
      </c>
      <c r="IE62" s="16">
        <v>1</v>
      </c>
      <c r="IF62" s="2" t="s">
        <v>30</v>
      </c>
      <c r="IG62" s="6">
        <v>11</v>
      </c>
      <c r="IH62" s="2" t="s">
        <v>48</v>
      </c>
      <c r="II62" s="2" t="s">
        <v>9</v>
      </c>
      <c r="IJ62" s="3">
        <v>44165</v>
      </c>
      <c r="IK62" s="10">
        <v>2000</v>
      </c>
      <c r="IL62" s="2">
        <v>8410.92</v>
      </c>
      <c r="IM62" s="2"/>
      <c r="IN62" s="2"/>
      <c r="IO62" s="2"/>
      <c r="IP62" s="2"/>
      <c r="IQ62" s="11">
        <v>8410.92</v>
      </c>
      <c r="IR62" s="12">
        <f t="shared" si="83"/>
        <v>118.79999999999927</v>
      </c>
      <c r="IS62" s="13">
        <f t="shared" si="84"/>
        <v>62.188734754678009</v>
      </c>
      <c r="IT62" s="14">
        <f t="shared" si="85"/>
        <v>180.9887347546773</v>
      </c>
      <c r="IU62" s="5">
        <f t="shared" si="86"/>
        <v>552.01564100176574</v>
      </c>
      <c r="IV62" s="2">
        <f t="shared" si="87"/>
        <v>-78.43683083511732</v>
      </c>
      <c r="IW62" s="7">
        <f t="shared" si="88"/>
        <v>473.5788101666484</v>
      </c>
      <c r="IX62" s="15">
        <f t="shared" si="89"/>
        <v>-1752.6712645250968</v>
      </c>
      <c r="IY62" s="16">
        <v>1</v>
      </c>
      <c r="IZ62" s="2" t="s">
        <v>30</v>
      </c>
      <c r="JA62" s="6">
        <v>11</v>
      </c>
      <c r="JB62" s="2" t="s">
        <v>48</v>
      </c>
      <c r="JC62" s="2" t="s">
        <v>9</v>
      </c>
      <c r="JD62" s="3">
        <v>44195</v>
      </c>
      <c r="JE62" s="10">
        <v>-2000</v>
      </c>
      <c r="JF62" s="2">
        <v>8561.26</v>
      </c>
      <c r="JG62" s="2"/>
      <c r="JH62" s="2"/>
      <c r="JI62" s="2"/>
      <c r="JJ62" s="2"/>
      <c r="JK62" s="11">
        <v>8561.26</v>
      </c>
      <c r="JL62" s="12">
        <f t="shared" si="90"/>
        <v>150.34000000000015</v>
      </c>
      <c r="JM62" s="13">
        <f t="shared" si="91"/>
        <v>-5.2330628753519886</v>
      </c>
      <c r="JN62" s="14">
        <f t="shared" si="92"/>
        <v>145.10693712464817</v>
      </c>
      <c r="JO62" s="5">
        <f t="shared" si="93"/>
        <v>442.57615823017687</v>
      </c>
      <c r="JP62" s="2">
        <f t="shared" si="94"/>
        <v>-53.902620572374261</v>
      </c>
      <c r="JQ62" s="7">
        <f t="shared" si="95"/>
        <v>388.67353765780263</v>
      </c>
      <c r="JR62" s="32">
        <f t="shared" si="96"/>
        <v>636.0022731327058</v>
      </c>
      <c r="JS62" s="16">
        <v>1</v>
      </c>
      <c r="JT62" s="2" t="s">
        <v>30</v>
      </c>
    </row>
    <row r="63" spans="17:280" ht="20.100000000000001" customHeight="1" x14ac:dyDescent="0.2">
      <c r="Q63" s="6">
        <v>13</v>
      </c>
      <c r="R63" s="2" t="s">
        <v>49</v>
      </c>
      <c r="S63" s="2" t="s">
        <v>8</v>
      </c>
      <c r="T63" s="3">
        <v>43830</v>
      </c>
      <c r="U63" s="35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602.22999999999593</v>
      </c>
      <c r="AC63" s="13">
        <v>72.267599999999561</v>
      </c>
      <c r="AD63" s="9">
        <v>674.49759999999549</v>
      </c>
      <c r="AE63" s="5">
        <v>1956.0430399999868</v>
      </c>
      <c r="AF63" s="2">
        <v>-198.97271795477283</v>
      </c>
      <c r="AG63" s="7">
        <v>1757.070322045214</v>
      </c>
      <c r="AH63" s="32">
        <v>-1104.9958816567425</v>
      </c>
      <c r="AI63" s="16">
        <v>1</v>
      </c>
      <c r="AJ63" s="2" t="s">
        <v>30</v>
      </c>
      <c r="AK63" s="55">
        <v>13</v>
      </c>
      <c r="AL63" s="56" t="s">
        <v>49</v>
      </c>
      <c r="AM63" s="2" t="s">
        <v>8</v>
      </c>
      <c r="AN63" s="3">
        <v>43861</v>
      </c>
      <c r="AO63" s="35"/>
      <c r="AP63" s="8">
        <v>34087.18</v>
      </c>
      <c r="AQ63" s="8"/>
      <c r="AR63" s="2"/>
      <c r="AS63" s="2"/>
      <c r="AT63" s="2"/>
      <c r="AU63" s="11">
        <f t="shared" si="13"/>
        <v>34087.18</v>
      </c>
      <c r="AV63" s="59">
        <f t="shared" si="14"/>
        <v>665.86000000000058</v>
      </c>
      <c r="AW63" s="13">
        <f t="shared" si="15"/>
        <v>79.903200000000098</v>
      </c>
      <c r="AX63" s="9">
        <f t="shared" si="16"/>
        <v>745.76320000000067</v>
      </c>
      <c r="AY63" s="5">
        <f t="shared" si="17"/>
        <v>2162.7132800000018</v>
      </c>
      <c r="AZ63" s="8">
        <f t="shared" si="18"/>
        <v>-230.78835024426999</v>
      </c>
      <c r="BA63" s="7">
        <f t="shared" si="19"/>
        <v>1931.9249297557317</v>
      </c>
      <c r="BB63" s="32">
        <f t="shared" si="20"/>
        <v>826.92904809898914</v>
      </c>
      <c r="BC63" s="16">
        <v>1</v>
      </c>
      <c r="BD63" s="2" t="s">
        <v>30</v>
      </c>
      <c r="BE63" s="68">
        <v>13</v>
      </c>
      <c r="BF63" s="2" t="s">
        <v>49</v>
      </c>
      <c r="BG63" s="2" t="s">
        <v>8</v>
      </c>
      <c r="BH63" s="3">
        <v>43890</v>
      </c>
      <c r="BI63" s="35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21"/>
        <v>597.98999999999796</v>
      </c>
      <c r="BQ63" s="13">
        <f t="shared" si="22"/>
        <v>150.49696771681337</v>
      </c>
      <c r="BR63" s="9">
        <f t="shared" si="23"/>
        <v>748.48696771681136</v>
      </c>
      <c r="BS63" s="5">
        <f t="shared" si="24"/>
        <v>2170.6122063787529</v>
      </c>
      <c r="BT63" s="2">
        <f t="shared" si="25"/>
        <v>-213.67520816487064</v>
      </c>
      <c r="BU63" s="7">
        <f t="shared" si="26"/>
        <v>1956.9369982138824</v>
      </c>
      <c r="BV63" s="15">
        <f t="shared" si="27"/>
        <v>-216.13395368712827</v>
      </c>
      <c r="BW63" s="16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5"/>
      <c r="CD63" s="2">
        <v>34685.17</v>
      </c>
      <c r="CE63" s="2"/>
      <c r="CF63" s="2"/>
      <c r="CG63" s="2"/>
      <c r="CH63" s="2"/>
      <c r="CI63" s="11">
        <f t="shared" si="28"/>
        <v>34685.17</v>
      </c>
      <c r="CJ63" s="11">
        <f t="shared" si="28"/>
        <v>597.98999999999796</v>
      </c>
      <c r="CK63" s="11">
        <f t="shared" si="28"/>
        <v>150.49696771681337</v>
      </c>
      <c r="CL63" s="11">
        <f t="shared" si="29"/>
        <v>748.48696771681136</v>
      </c>
      <c r="CM63" s="5">
        <f t="shared" si="30"/>
        <v>1619.3456142825617</v>
      </c>
      <c r="CN63" s="8">
        <f t="shared" si="31"/>
        <v>-213.67520816487064</v>
      </c>
      <c r="CO63" s="10">
        <f t="shared" si="32"/>
        <v>1405.6704061176911</v>
      </c>
      <c r="CP63" s="81">
        <f t="shared" si="33"/>
        <v>1189.5364524305628</v>
      </c>
      <c r="CQ63" s="16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5">
        <v>3000</v>
      </c>
      <c r="DA63" s="88">
        <v>35704.020000000004</v>
      </c>
      <c r="DB63" s="2"/>
      <c r="DC63" s="2"/>
      <c r="DD63" s="2"/>
      <c r="DE63" s="2"/>
      <c r="DF63" s="80">
        <f t="shared" si="34"/>
        <v>35704.020000000004</v>
      </c>
      <c r="DG63" s="12">
        <f t="shared" si="35"/>
        <v>1018.8500000000058</v>
      </c>
      <c r="DH63" s="13">
        <f t="shared" si="36"/>
        <v>100.16195231754426</v>
      </c>
      <c r="DI63" s="9">
        <f t="shared" si="37"/>
        <v>1119.0119523175501</v>
      </c>
      <c r="DJ63" s="8">
        <f t="shared" si="38"/>
        <v>3245.1346617208951</v>
      </c>
      <c r="DK63" s="5">
        <f t="shared" si="39"/>
        <v>1625.7890474383335</v>
      </c>
      <c r="DL63" s="2">
        <f t="shared" si="40"/>
        <v>-201.6539035736443</v>
      </c>
      <c r="DM63" s="7">
        <f t="shared" si="11"/>
        <v>1424.1351438646891</v>
      </c>
      <c r="DN63" s="89">
        <f t="shared" si="12"/>
        <v>-386.3284037047481</v>
      </c>
      <c r="DO63" s="16">
        <v>1</v>
      </c>
      <c r="DP63" s="2" t="s">
        <v>30</v>
      </c>
      <c r="DQ63" s="6">
        <v>13</v>
      </c>
      <c r="DR63" s="2" t="s">
        <v>49</v>
      </c>
      <c r="DS63" s="2" t="s">
        <v>8</v>
      </c>
      <c r="DT63" s="3">
        <v>43982</v>
      </c>
      <c r="DU63" s="10"/>
      <c r="DV63" s="2">
        <v>36226.020000000004</v>
      </c>
      <c r="DW63" s="2"/>
      <c r="DX63" s="2"/>
      <c r="DY63" s="2"/>
      <c r="DZ63" s="2"/>
      <c r="EA63" s="11">
        <v>36226.020000000004</v>
      </c>
      <c r="EB63" s="12">
        <f t="shared" si="41"/>
        <v>522</v>
      </c>
      <c r="EC63" s="13">
        <f t="shared" si="42"/>
        <v>66.126768358891766</v>
      </c>
      <c r="ED63" s="9">
        <f t="shared" si="43"/>
        <v>588.12676835889181</v>
      </c>
      <c r="EE63" s="5">
        <f t="shared" si="44"/>
        <v>1705.5676282407862</v>
      </c>
      <c r="EF63" s="2">
        <f t="shared" si="45"/>
        <v>-264.4364982233667</v>
      </c>
      <c r="EG63" s="7">
        <f t="shared" si="46"/>
        <v>1441.1311300174195</v>
      </c>
      <c r="EH63" s="89">
        <f t="shared" si="47"/>
        <v>1054.8027263126714</v>
      </c>
      <c r="EI63" s="16">
        <v>1</v>
      </c>
      <c r="EJ63" s="2" t="s">
        <v>30</v>
      </c>
      <c r="EK63" s="6">
        <v>13</v>
      </c>
      <c r="EL63" s="2" t="s">
        <v>49</v>
      </c>
      <c r="EM63" s="2" t="s">
        <v>8</v>
      </c>
      <c r="EN63" s="3">
        <v>44013</v>
      </c>
      <c r="EO63" s="10">
        <v>3000</v>
      </c>
      <c r="EP63" s="2">
        <v>36726</v>
      </c>
      <c r="EQ63" s="2"/>
      <c r="ER63" s="2"/>
      <c r="ES63" s="2"/>
      <c r="ET63" s="2"/>
      <c r="EU63" s="11">
        <v>36726</v>
      </c>
      <c r="EV63" s="12">
        <f t="shared" si="48"/>
        <v>499.97999999999593</v>
      </c>
      <c r="EW63" s="13">
        <f t="shared" si="49"/>
        <v>32.907269109953212</v>
      </c>
      <c r="EX63" s="9">
        <f t="shared" si="50"/>
        <v>532.8872691099491</v>
      </c>
      <c r="EY63" s="5">
        <f t="shared" si="51"/>
        <v>1545.3730804188524</v>
      </c>
      <c r="EZ63" s="2">
        <f t="shared" si="52"/>
        <v>-266.22159819284536</v>
      </c>
      <c r="FA63" s="7">
        <f t="shared" si="53"/>
        <v>1279.1514822260069</v>
      </c>
      <c r="FB63" s="32">
        <f t="shared" si="54"/>
        <v>-666.04579146132153</v>
      </c>
      <c r="FC63" s="16">
        <v>1</v>
      </c>
      <c r="FD63" s="2" t="s">
        <v>30</v>
      </c>
      <c r="FE63" s="6">
        <v>13</v>
      </c>
      <c r="FF63" s="2" t="s">
        <v>49</v>
      </c>
      <c r="FG63" s="2" t="s">
        <v>8</v>
      </c>
      <c r="FH63" s="3">
        <v>44013</v>
      </c>
      <c r="FI63" s="10"/>
      <c r="FJ63" s="2">
        <v>37192.620000000003</v>
      </c>
      <c r="FK63" s="2"/>
      <c r="FL63" s="2"/>
      <c r="FM63" s="2"/>
      <c r="FN63" s="2"/>
      <c r="FO63" s="11">
        <v>37192.620000000003</v>
      </c>
      <c r="FP63" s="12">
        <f t="shared" si="55"/>
        <v>466.62000000000262</v>
      </c>
      <c r="FQ63" s="13">
        <f t="shared" si="56"/>
        <v>56.189746324040776</v>
      </c>
      <c r="FR63" s="14">
        <f t="shared" si="57"/>
        <v>522.80974632404343</v>
      </c>
      <c r="FS63" s="5">
        <f t="shared" si="58"/>
        <v>1594.5697262883323</v>
      </c>
      <c r="FT63" s="2">
        <f t="shared" si="59"/>
        <v>-291.77396872055061</v>
      </c>
      <c r="FU63" s="7">
        <f t="shared" si="60"/>
        <v>1302.7957575677817</v>
      </c>
      <c r="FV63" s="32">
        <f t="shared" si="61"/>
        <v>636.74996610646019</v>
      </c>
      <c r="FW63" s="16">
        <v>1</v>
      </c>
      <c r="FX63" s="2" t="s">
        <v>30</v>
      </c>
      <c r="FY63" s="6">
        <v>13</v>
      </c>
      <c r="FZ63" s="2" t="s">
        <v>49</v>
      </c>
      <c r="GA63" s="2" t="s">
        <v>8</v>
      </c>
      <c r="GB63" s="3">
        <v>44081</v>
      </c>
      <c r="GC63" s="10">
        <v>2000</v>
      </c>
      <c r="GD63" s="2">
        <v>37744.07</v>
      </c>
      <c r="GE63" s="2"/>
      <c r="GF63" s="2"/>
      <c r="GG63" s="2"/>
      <c r="GH63" s="2"/>
      <c r="GI63" s="11">
        <v>37744.07</v>
      </c>
      <c r="GJ63" s="12">
        <f t="shared" si="62"/>
        <v>551.44999999999709</v>
      </c>
      <c r="GK63" s="13">
        <f t="shared" si="63"/>
        <v>-28.510522687431553</v>
      </c>
      <c r="GL63" s="14">
        <f t="shared" si="64"/>
        <v>522.93947731256549</v>
      </c>
      <c r="GM63" s="5">
        <f t="shared" si="65"/>
        <v>1594.9654058033245</v>
      </c>
      <c r="GN63" s="2">
        <f t="shared" si="66"/>
        <v>-261.12569952647175</v>
      </c>
      <c r="GO63" s="7">
        <f t="shared" si="67"/>
        <v>1333.8397062768527</v>
      </c>
      <c r="GP63" s="15">
        <f t="shared" si="68"/>
        <v>-29.410327616687027</v>
      </c>
      <c r="GQ63" s="16">
        <v>1</v>
      </c>
      <c r="GR63" s="2" t="s">
        <v>30</v>
      </c>
      <c r="GS63" s="16">
        <v>12</v>
      </c>
      <c r="GT63" s="2" t="s">
        <v>49</v>
      </c>
      <c r="GU63" s="2" t="s">
        <v>8</v>
      </c>
      <c r="GV63" s="3">
        <v>44104</v>
      </c>
      <c r="GW63" s="2">
        <v>38185.17</v>
      </c>
      <c r="GX63" s="10"/>
      <c r="GY63" s="2"/>
      <c r="GZ63" s="2"/>
      <c r="HA63" s="2"/>
      <c r="HB63" s="2"/>
      <c r="HC63" s="11">
        <v>38185.17</v>
      </c>
      <c r="HD63" s="12">
        <f t="shared" si="69"/>
        <v>441.09999999999854</v>
      </c>
      <c r="HE63" s="13">
        <f t="shared" si="70"/>
        <v>164.21647451450906</v>
      </c>
      <c r="HF63" s="14">
        <f t="shared" si="71"/>
        <v>605.3164745145076</v>
      </c>
      <c r="HG63" s="5">
        <f t="shared" si="72"/>
        <v>1846.215247269248</v>
      </c>
      <c r="HH63" s="2">
        <f t="shared" si="73"/>
        <v>-393.49774430071568</v>
      </c>
      <c r="HI63" s="7">
        <f t="shared" si="74"/>
        <v>1452.7175029685322</v>
      </c>
      <c r="HJ63" s="32">
        <f t="shared" si="75"/>
        <v>1423.3071753518452</v>
      </c>
      <c r="HK63" s="16">
        <v>1</v>
      </c>
      <c r="HL63" s="2" t="s">
        <v>30</v>
      </c>
      <c r="HM63" s="6">
        <v>12</v>
      </c>
      <c r="HN63" s="2" t="s">
        <v>49</v>
      </c>
      <c r="HO63" s="2" t="s">
        <v>8</v>
      </c>
      <c r="HP63" s="3">
        <v>44143</v>
      </c>
      <c r="HQ63" s="10">
        <v>2500</v>
      </c>
      <c r="HR63" s="2">
        <v>38897.230000000003</v>
      </c>
      <c r="HS63" s="2"/>
      <c r="HT63" s="2"/>
      <c r="HU63" s="2"/>
      <c r="HV63" s="2"/>
      <c r="HW63" s="11">
        <v>38897.230000000003</v>
      </c>
      <c r="HX63" s="12">
        <f t="shared" si="76"/>
        <v>712.06000000000495</v>
      </c>
      <c r="HY63" s="13">
        <f t="shared" si="77"/>
        <v>-161.8919501856129</v>
      </c>
      <c r="HZ63" s="14">
        <f t="shared" si="78"/>
        <v>550.16804981439202</v>
      </c>
      <c r="IA63" s="5">
        <f t="shared" si="79"/>
        <v>1678.0125519338956</v>
      </c>
      <c r="IB63" s="2">
        <f t="shared" si="80"/>
        <v>-292.62063149502973</v>
      </c>
      <c r="IC63" s="7">
        <f t="shared" si="81"/>
        <v>1385.3919204388658</v>
      </c>
      <c r="ID63" s="32">
        <f t="shared" si="82"/>
        <v>308.699095790711</v>
      </c>
      <c r="IE63" s="16">
        <v>1</v>
      </c>
      <c r="IF63" s="2" t="s">
        <v>30</v>
      </c>
      <c r="IG63" s="6">
        <v>12</v>
      </c>
      <c r="IH63" s="2" t="s">
        <v>49</v>
      </c>
      <c r="II63" s="2" t="s">
        <v>8</v>
      </c>
      <c r="IJ63" s="3">
        <v>44165</v>
      </c>
      <c r="IK63" s="10"/>
      <c r="IL63" s="2">
        <v>39421.24</v>
      </c>
      <c r="IM63" s="2"/>
      <c r="IN63" s="2"/>
      <c r="IO63" s="2"/>
      <c r="IP63" s="2"/>
      <c r="IQ63" s="11">
        <v>39421.24</v>
      </c>
      <c r="IR63" s="12">
        <f t="shared" si="83"/>
        <v>524.00999999999476</v>
      </c>
      <c r="IS63" s="13">
        <f t="shared" si="84"/>
        <v>274.30571463635266</v>
      </c>
      <c r="IT63" s="14">
        <f t="shared" si="85"/>
        <v>798.31571463634737</v>
      </c>
      <c r="IU63" s="5">
        <f t="shared" si="86"/>
        <v>2434.8629296408594</v>
      </c>
      <c r="IV63" s="2">
        <f t="shared" si="87"/>
        <v>-345.97376873661329</v>
      </c>
      <c r="IW63" s="7">
        <f t="shared" si="88"/>
        <v>2088.8891609042462</v>
      </c>
      <c r="IX63" s="15">
        <f t="shared" si="89"/>
        <v>2397.5882566949572</v>
      </c>
      <c r="IY63" s="16">
        <v>1</v>
      </c>
      <c r="IZ63" s="2" t="s">
        <v>30</v>
      </c>
      <c r="JA63" s="6">
        <v>12</v>
      </c>
      <c r="JB63" s="2" t="s">
        <v>49</v>
      </c>
      <c r="JC63" s="2" t="s">
        <v>8</v>
      </c>
      <c r="JD63" s="3">
        <v>44196</v>
      </c>
      <c r="JE63" s="10">
        <v>4500</v>
      </c>
      <c r="JF63" s="2">
        <v>40434.239999999998</v>
      </c>
      <c r="JG63" s="2"/>
      <c r="JH63" s="2"/>
      <c r="JI63" s="2"/>
      <c r="JJ63" s="2"/>
      <c r="JK63" s="11">
        <v>40434.239999999998</v>
      </c>
      <c r="JL63" s="12">
        <f t="shared" si="90"/>
        <v>1013</v>
      </c>
      <c r="JM63" s="13">
        <f t="shared" si="91"/>
        <v>-35.260693712462142</v>
      </c>
      <c r="JN63" s="14">
        <f t="shared" si="92"/>
        <v>977.73930628753783</v>
      </c>
      <c r="JO63" s="5">
        <f t="shared" si="93"/>
        <v>2982.1048841769903</v>
      </c>
      <c r="JP63" s="2">
        <f t="shared" si="94"/>
        <v>-363.19911294276358</v>
      </c>
      <c r="JQ63" s="7">
        <f t="shared" si="95"/>
        <v>2618.9057712342264</v>
      </c>
      <c r="JR63" s="32">
        <f t="shared" si="96"/>
        <v>516.49402792918363</v>
      </c>
      <c r="JS63" s="16">
        <v>1</v>
      </c>
      <c r="JT63" s="2" t="s">
        <v>30</v>
      </c>
    </row>
    <row r="64" spans="17:280" ht="20.100000000000001" customHeight="1" x14ac:dyDescent="0.2">
      <c r="Q64" s="6">
        <v>14</v>
      </c>
      <c r="R64" s="2" t="s">
        <v>50</v>
      </c>
      <c r="S64" s="2" t="s">
        <v>13</v>
      </c>
      <c r="T64" s="3">
        <v>43830</v>
      </c>
      <c r="U64" s="35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1.5623999999999989</v>
      </c>
      <c r="AD64" s="9">
        <v>14.58239999999998</v>
      </c>
      <c r="AE64" s="5">
        <v>42.288959999999939</v>
      </c>
      <c r="AF64" s="2">
        <v>-4.3017199205804362</v>
      </c>
      <c r="AG64" s="7">
        <v>37.9872400794195</v>
      </c>
      <c r="AH64" s="32">
        <v>-318.96417743080031</v>
      </c>
      <c r="AI64" s="16">
        <v>1</v>
      </c>
      <c r="AJ64" s="2" t="s">
        <v>30</v>
      </c>
      <c r="AK64" s="55">
        <v>14</v>
      </c>
      <c r="AL64" s="56" t="s">
        <v>50</v>
      </c>
      <c r="AM64" s="2" t="s">
        <v>13</v>
      </c>
      <c r="AN64" s="3">
        <v>43861</v>
      </c>
      <c r="AO64" s="35"/>
      <c r="AP64" s="8">
        <v>2116.9299999999998</v>
      </c>
      <c r="AQ64" s="8"/>
      <c r="AR64" s="2"/>
      <c r="AS64" s="2"/>
      <c r="AT64" s="2"/>
      <c r="AU64" s="11">
        <f t="shared" si="13"/>
        <v>2116.9299999999998</v>
      </c>
      <c r="AV64" s="59">
        <f t="shared" si="14"/>
        <v>0.51999999999998181</v>
      </c>
      <c r="AW64" s="13">
        <f t="shared" si="15"/>
        <v>6.2399999999997846E-2</v>
      </c>
      <c r="AX64" s="9">
        <f t="shared" si="16"/>
        <v>0.5823999999999796</v>
      </c>
      <c r="AY64" s="5">
        <f t="shared" si="17"/>
        <v>1.6889599999999407</v>
      </c>
      <c r="AZ64" s="8">
        <f t="shared" si="18"/>
        <v>-0.18023299511461283</v>
      </c>
      <c r="BA64" s="7">
        <f t="shared" si="19"/>
        <v>1.5087270048853278</v>
      </c>
      <c r="BB64" s="32">
        <f t="shared" si="20"/>
        <v>-317.45545042591499</v>
      </c>
      <c r="BC64" s="16">
        <v>1</v>
      </c>
      <c r="BD64" s="2" t="s">
        <v>30</v>
      </c>
      <c r="BE64" s="68">
        <v>14</v>
      </c>
      <c r="BF64" s="2" t="s">
        <v>50</v>
      </c>
      <c r="BG64" s="2" t="s">
        <v>13</v>
      </c>
      <c r="BH64" s="3">
        <v>43890</v>
      </c>
      <c r="BI64" s="35"/>
      <c r="BJ64" s="2">
        <v>2121.31</v>
      </c>
      <c r="BK64" s="2"/>
      <c r="BL64" s="2"/>
      <c r="BM64" s="2"/>
      <c r="BN64" s="2"/>
      <c r="BO64" s="11">
        <v>2121.31</v>
      </c>
      <c r="BP64" s="12">
        <f t="shared" si="21"/>
        <v>4.3800000000001091</v>
      </c>
      <c r="BQ64" s="13">
        <f t="shared" si="22"/>
        <v>1.1023206384716486</v>
      </c>
      <c r="BR64" s="9">
        <f t="shared" si="23"/>
        <v>5.4823206384717578</v>
      </c>
      <c r="BS64" s="5">
        <f t="shared" si="24"/>
        <v>15.898729851568097</v>
      </c>
      <c r="BT64" s="2">
        <f t="shared" si="25"/>
        <v>-1.5650720108399134</v>
      </c>
      <c r="BU64" s="7">
        <f t="shared" si="26"/>
        <v>14.333657840728184</v>
      </c>
      <c r="BV64" s="15">
        <f t="shared" si="27"/>
        <v>-303.12179258518682</v>
      </c>
      <c r="BW64" s="16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5"/>
      <c r="CD64" s="2">
        <v>2121.31</v>
      </c>
      <c r="CE64" s="2"/>
      <c r="CF64" s="2"/>
      <c r="CG64" s="2"/>
      <c r="CH64" s="2"/>
      <c r="CI64" s="11">
        <f t="shared" si="28"/>
        <v>2121.31</v>
      </c>
      <c r="CJ64" s="11">
        <f t="shared" si="28"/>
        <v>4.3800000000001091</v>
      </c>
      <c r="CK64" s="11">
        <f t="shared" si="28"/>
        <v>1.1023206384716486</v>
      </c>
      <c r="CL64" s="11">
        <f t="shared" si="29"/>
        <v>5.4823206384717578</v>
      </c>
      <c r="CM64" s="5">
        <f t="shared" si="30"/>
        <v>11.860957190852391</v>
      </c>
      <c r="CN64" s="8">
        <f t="shared" si="31"/>
        <v>-1.5650720108399137</v>
      </c>
      <c r="CO64" s="10">
        <f t="shared" si="32"/>
        <v>10.295885180012476</v>
      </c>
      <c r="CP64" s="81">
        <f t="shared" si="33"/>
        <v>-292.82590740517435</v>
      </c>
      <c r="CQ64" s="16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5"/>
      <c r="DA64" s="88">
        <v>2155.69</v>
      </c>
      <c r="DB64" s="2"/>
      <c r="DC64" s="2"/>
      <c r="DD64" s="2"/>
      <c r="DE64" s="2"/>
      <c r="DF64" s="80">
        <f t="shared" si="34"/>
        <v>2155.69</v>
      </c>
      <c r="DG64" s="12">
        <f t="shared" si="35"/>
        <v>34.380000000000109</v>
      </c>
      <c r="DH64" s="13">
        <f t="shared" si="36"/>
        <v>3.379857604826189</v>
      </c>
      <c r="DI64" s="9">
        <f t="shared" si="37"/>
        <v>37.759857604826301</v>
      </c>
      <c r="DJ64" s="8">
        <f t="shared" si="38"/>
        <v>109.50358705399627</v>
      </c>
      <c r="DK64" s="5">
        <f t="shared" si="39"/>
        <v>97.642629863143881</v>
      </c>
      <c r="DL64" s="2">
        <f t="shared" si="40"/>
        <v>-12.1110530902665</v>
      </c>
      <c r="DM64" s="7">
        <f t="shared" si="11"/>
        <v>85.531576772877386</v>
      </c>
      <c r="DN64" s="89">
        <f t="shared" si="12"/>
        <v>-207.29433063229698</v>
      </c>
      <c r="DO64" s="16">
        <v>1</v>
      </c>
      <c r="DP64" s="2" t="s">
        <v>30</v>
      </c>
      <c r="DQ64" s="6">
        <v>14</v>
      </c>
      <c r="DR64" s="2" t="s">
        <v>50</v>
      </c>
      <c r="DS64" s="2" t="s">
        <v>13</v>
      </c>
      <c r="DT64" s="3">
        <v>43982</v>
      </c>
      <c r="DU64" s="10"/>
      <c r="DV64" s="2">
        <v>2194.14</v>
      </c>
      <c r="DW64" s="2"/>
      <c r="DX64" s="2"/>
      <c r="DY64" s="2"/>
      <c r="DZ64" s="2"/>
      <c r="EA64" s="11">
        <v>2194.14</v>
      </c>
      <c r="EB64" s="12">
        <f t="shared" si="41"/>
        <v>38.449999999999818</v>
      </c>
      <c r="EC64" s="13">
        <f t="shared" si="42"/>
        <v>4.8708318839068507</v>
      </c>
      <c r="ED64" s="9">
        <f t="shared" si="43"/>
        <v>43.320831883906671</v>
      </c>
      <c r="EE64" s="5">
        <f t="shared" si="44"/>
        <v>125.63041246332934</v>
      </c>
      <c r="EF64" s="2">
        <f t="shared" si="45"/>
        <v>-19.478129035801533</v>
      </c>
      <c r="EG64" s="7">
        <f t="shared" si="46"/>
        <v>106.15228342752781</v>
      </c>
      <c r="EH64" s="89">
        <f t="shared" si="47"/>
        <v>-101.14204720476917</v>
      </c>
      <c r="EI64" s="16">
        <v>1</v>
      </c>
      <c r="EJ64" s="2" t="s">
        <v>30</v>
      </c>
      <c r="EK64" s="6">
        <v>14</v>
      </c>
      <c r="EL64" s="2" t="s">
        <v>50</v>
      </c>
      <c r="EM64" s="2" t="s">
        <v>13</v>
      </c>
      <c r="EN64" s="3">
        <v>44013</v>
      </c>
      <c r="EO64" s="10"/>
      <c r="EP64" s="2">
        <v>2227.3200000000002</v>
      </c>
      <c r="EQ64" s="2"/>
      <c r="ER64" s="2"/>
      <c r="ES64" s="2"/>
      <c r="ET64" s="2"/>
      <c r="EU64" s="11">
        <v>2227.3200000000002</v>
      </c>
      <c r="EV64" s="12">
        <f t="shared" si="48"/>
        <v>33.180000000000291</v>
      </c>
      <c r="EW64" s="13">
        <f t="shared" si="49"/>
        <v>2.1838137306857597</v>
      </c>
      <c r="EX64" s="9">
        <f t="shared" si="50"/>
        <v>35.363813730686047</v>
      </c>
      <c r="EY64" s="5">
        <f t="shared" si="51"/>
        <v>102.55505981898953</v>
      </c>
      <c r="EZ64" s="2">
        <f t="shared" si="52"/>
        <v>-17.667171942955235</v>
      </c>
      <c r="FA64" s="7">
        <f t="shared" si="53"/>
        <v>84.887887876034299</v>
      </c>
      <c r="FB64" s="32">
        <f t="shared" si="54"/>
        <v>-16.254159328734872</v>
      </c>
      <c r="FC64" s="16">
        <v>1</v>
      </c>
      <c r="FD64" s="2" t="s">
        <v>30</v>
      </c>
      <c r="FE64" s="6">
        <v>14</v>
      </c>
      <c r="FF64" s="2" t="s">
        <v>50</v>
      </c>
      <c r="FG64" s="2" t="s">
        <v>13</v>
      </c>
      <c r="FH64" s="3">
        <v>44013</v>
      </c>
      <c r="FI64" s="10">
        <v>1000</v>
      </c>
      <c r="FJ64" s="2">
        <v>2305.02</v>
      </c>
      <c r="FK64" s="2"/>
      <c r="FL64" s="2"/>
      <c r="FM64" s="2"/>
      <c r="FN64" s="2"/>
      <c r="FO64" s="11">
        <v>2305.02</v>
      </c>
      <c r="FP64" s="12">
        <f t="shared" si="55"/>
        <v>77.699999999999818</v>
      </c>
      <c r="FQ64" s="13">
        <f t="shared" si="56"/>
        <v>9.3565284157942941</v>
      </c>
      <c r="FR64" s="14">
        <f t="shared" si="57"/>
        <v>87.056528415794105</v>
      </c>
      <c r="FS64" s="5">
        <f t="shared" si="58"/>
        <v>265.52241166817203</v>
      </c>
      <c r="FT64" s="2">
        <f t="shared" si="59"/>
        <v>-48.585224314402737</v>
      </c>
      <c r="FU64" s="7">
        <f t="shared" si="60"/>
        <v>216.93718735376927</v>
      </c>
      <c r="FV64" s="32">
        <f t="shared" si="61"/>
        <v>-799.31697197496555</v>
      </c>
      <c r="FW64" s="16">
        <v>1</v>
      </c>
      <c r="FX64" s="2" t="s">
        <v>30</v>
      </c>
      <c r="FY64" s="6">
        <v>14</v>
      </c>
      <c r="FZ64" s="2" t="s">
        <v>50</v>
      </c>
      <c r="GA64" s="2" t="s">
        <v>13</v>
      </c>
      <c r="GB64" s="3">
        <v>44081</v>
      </c>
      <c r="GC64" s="10">
        <v>200</v>
      </c>
      <c r="GD64" s="2">
        <v>2403.4700000000003</v>
      </c>
      <c r="GE64" s="2"/>
      <c r="GF64" s="2"/>
      <c r="GG64" s="2"/>
      <c r="GH64" s="2"/>
      <c r="GI64" s="11">
        <v>2403.4700000000003</v>
      </c>
      <c r="GJ64" s="12">
        <f t="shared" si="62"/>
        <v>98.450000000000273</v>
      </c>
      <c r="GK64" s="13">
        <f t="shared" si="63"/>
        <v>-5.0899645635645285</v>
      </c>
      <c r="GL64" s="14">
        <f t="shared" si="64"/>
        <v>93.360035436435737</v>
      </c>
      <c r="GM64" s="5">
        <f t="shared" si="65"/>
        <v>284.74810808112898</v>
      </c>
      <c r="GN64" s="2">
        <f t="shared" si="66"/>
        <v>-46.618596642272834</v>
      </c>
      <c r="GO64" s="7">
        <f t="shared" si="67"/>
        <v>238.12951143885613</v>
      </c>
      <c r="GP64" s="15">
        <f t="shared" si="68"/>
        <v>-761.18746053610948</v>
      </c>
      <c r="GQ64" s="16">
        <v>1</v>
      </c>
      <c r="GR64" s="2" t="s">
        <v>30</v>
      </c>
      <c r="GS64" s="16">
        <v>13</v>
      </c>
      <c r="GT64" s="2" t="s">
        <v>50</v>
      </c>
      <c r="GU64" s="2" t="s">
        <v>13</v>
      </c>
      <c r="GV64" s="3">
        <v>44104</v>
      </c>
      <c r="GW64" s="2">
        <v>2429.19</v>
      </c>
      <c r="GX64" s="10"/>
      <c r="GY64" s="2"/>
      <c r="GZ64" s="2"/>
      <c r="HA64" s="2"/>
      <c r="HB64" s="2"/>
      <c r="HC64" s="11">
        <v>2429.19</v>
      </c>
      <c r="HD64" s="12">
        <f t="shared" si="69"/>
        <v>25.7199999999998</v>
      </c>
      <c r="HE64" s="13">
        <f t="shared" si="70"/>
        <v>9.5752612208414281</v>
      </c>
      <c r="HF64" s="14">
        <f t="shared" si="71"/>
        <v>35.295261220841226</v>
      </c>
      <c r="HG64" s="5">
        <f t="shared" si="72"/>
        <v>107.65054672356574</v>
      </c>
      <c r="HH64" s="2">
        <f t="shared" si="73"/>
        <v>-22.944370853353799</v>
      </c>
      <c r="HI64" s="7">
        <f t="shared" si="74"/>
        <v>84.706175870211936</v>
      </c>
      <c r="HJ64" s="32">
        <f t="shared" si="75"/>
        <v>-676.48128466589753</v>
      </c>
      <c r="HK64" s="16">
        <v>1</v>
      </c>
      <c r="HL64" s="2" t="s">
        <v>30</v>
      </c>
      <c r="HM64" s="6">
        <v>13</v>
      </c>
      <c r="HN64" s="2" t="s">
        <v>50</v>
      </c>
      <c r="HO64" s="2" t="s">
        <v>13</v>
      </c>
      <c r="HP64" s="3">
        <v>44143</v>
      </c>
      <c r="HQ64" s="10"/>
      <c r="HR64" s="2">
        <v>2450.06</v>
      </c>
      <c r="HS64" s="2"/>
      <c r="HT64" s="2"/>
      <c r="HU64" s="2"/>
      <c r="HV64" s="2"/>
      <c r="HW64" s="11">
        <v>2450.06</v>
      </c>
      <c r="HX64" s="12">
        <f t="shared" si="76"/>
        <v>20.869999999999891</v>
      </c>
      <c r="HY64" s="13">
        <f t="shared" si="77"/>
        <v>-4.7449442467961971</v>
      </c>
      <c r="HZ64" s="14">
        <f t="shared" si="78"/>
        <v>16.125055753203693</v>
      </c>
      <c r="IA64" s="5">
        <f t="shared" si="79"/>
        <v>49.18142004727126</v>
      </c>
      <c r="IB64" s="2">
        <f t="shared" si="80"/>
        <v>-8.5765140287352128</v>
      </c>
      <c r="IC64" s="7">
        <f t="shared" si="81"/>
        <v>40.604906018536049</v>
      </c>
      <c r="ID64" s="32">
        <f t="shared" si="82"/>
        <v>-635.87637864736143</v>
      </c>
      <c r="IE64" s="16">
        <v>1</v>
      </c>
      <c r="IF64" s="2" t="s">
        <v>30</v>
      </c>
      <c r="IG64" s="6">
        <v>13</v>
      </c>
      <c r="IH64" s="2" t="s">
        <v>50</v>
      </c>
      <c r="II64" s="2" t="s">
        <v>13</v>
      </c>
      <c r="IJ64" s="3">
        <v>44165</v>
      </c>
      <c r="IK64" s="10"/>
      <c r="IL64" s="2">
        <v>2457.88</v>
      </c>
      <c r="IM64" s="2"/>
      <c r="IN64" s="2"/>
      <c r="IO64" s="2"/>
      <c r="IP64" s="2"/>
      <c r="IQ64" s="11">
        <v>2457.88</v>
      </c>
      <c r="IR64" s="12">
        <f t="shared" si="83"/>
        <v>7.8200000000001637</v>
      </c>
      <c r="IS64" s="13">
        <f t="shared" si="84"/>
        <v>4.0935682304848076</v>
      </c>
      <c r="IT64" s="14">
        <f t="shared" si="85"/>
        <v>11.913568230484971</v>
      </c>
      <c r="IU64" s="5">
        <f t="shared" si="86"/>
        <v>36.336383102979163</v>
      </c>
      <c r="IV64" s="2">
        <f t="shared" si="87"/>
        <v>-5.1630977872948982</v>
      </c>
      <c r="IW64" s="7">
        <f t="shared" si="88"/>
        <v>31.173285315684264</v>
      </c>
      <c r="IX64" s="15">
        <f t="shared" si="89"/>
        <v>-604.70309333167722</v>
      </c>
      <c r="IY64" s="16">
        <v>1</v>
      </c>
      <c r="IZ64" s="2" t="s">
        <v>30</v>
      </c>
      <c r="JA64" s="6">
        <v>13</v>
      </c>
      <c r="JB64" s="2" t="s">
        <v>50</v>
      </c>
      <c r="JC64" s="2" t="s">
        <v>13</v>
      </c>
      <c r="JD64" s="3">
        <v>44196</v>
      </c>
      <c r="JE64" s="10"/>
      <c r="JF64" s="2">
        <v>2464.2400000000002</v>
      </c>
      <c r="JG64" s="2"/>
      <c r="JH64" s="2"/>
      <c r="JI64" s="2"/>
      <c r="JJ64" s="2"/>
      <c r="JK64" s="11">
        <v>2464.2400000000002</v>
      </c>
      <c r="JL64" s="12">
        <f t="shared" si="90"/>
        <v>6.3600000000001273</v>
      </c>
      <c r="JM64" s="13">
        <f t="shared" si="91"/>
        <v>-0.22138007108713104</v>
      </c>
      <c r="JN64" s="14">
        <f t="shared" si="92"/>
        <v>6.1386199289129966</v>
      </c>
      <c r="JO64" s="5">
        <f t="shared" si="93"/>
        <v>18.722790783184639</v>
      </c>
      <c r="JP64" s="2">
        <f t="shared" si="94"/>
        <v>-2.2803024267680381</v>
      </c>
      <c r="JQ64" s="7">
        <f t="shared" si="95"/>
        <v>16.4424883564166</v>
      </c>
      <c r="JR64" s="32">
        <f t="shared" si="96"/>
        <v>-588.26060497526066</v>
      </c>
      <c r="JS64" s="16">
        <v>1</v>
      </c>
      <c r="JT64" s="2" t="s">
        <v>30</v>
      </c>
    </row>
    <row r="65" spans="17:280" ht="20.100000000000001" customHeight="1" x14ac:dyDescent="0.2">
      <c r="Q65" s="6">
        <v>15</v>
      </c>
      <c r="R65" s="2" t="s">
        <v>51</v>
      </c>
      <c r="S65" s="2" t="s">
        <v>37</v>
      </c>
      <c r="T65" s="3">
        <v>43830</v>
      </c>
      <c r="U65" s="35"/>
      <c r="V65" s="2">
        <v>17086.599999999999</v>
      </c>
      <c r="W65" s="2"/>
      <c r="X65" s="2"/>
      <c r="Y65" s="2"/>
      <c r="Z65" s="2">
        <v>888.72000000000037</v>
      </c>
      <c r="AA65" s="11">
        <v>17086.599999999999</v>
      </c>
      <c r="AB65" s="12">
        <v>257.83999999999651</v>
      </c>
      <c r="AC65" s="13">
        <v>30.940799999999602</v>
      </c>
      <c r="AD65" s="9">
        <v>288.78079999999613</v>
      </c>
      <c r="AE65" s="5">
        <v>837.46431999998879</v>
      </c>
      <c r="AF65" s="2">
        <v>-85.188591729834584</v>
      </c>
      <c r="AG65" s="7">
        <v>752.27572827015422</v>
      </c>
      <c r="AH65" s="32">
        <v>-6617.050827441125</v>
      </c>
      <c r="AI65" s="16">
        <v>2</v>
      </c>
      <c r="AJ65" s="2" t="s">
        <v>30</v>
      </c>
      <c r="AK65" s="55">
        <v>15</v>
      </c>
      <c r="AL65" s="56" t="s">
        <v>51</v>
      </c>
      <c r="AM65" s="2" t="s">
        <v>37</v>
      </c>
      <c r="AN65" s="3">
        <v>43861</v>
      </c>
      <c r="AO65" s="35"/>
      <c r="AP65" s="8">
        <v>17374.599999999999</v>
      </c>
      <c r="AQ65" s="8"/>
      <c r="AR65" s="2"/>
      <c r="AS65" s="2"/>
      <c r="AT65" s="2">
        <v>888.72000000000037</v>
      </c>
      <c r="AU65" s="11">
        <f t="shared" si="13"/>
        <v>17374.599999999999</v>
      </c>
      <c r="AV65" s="59">
        <f t="shared" si="14"/>
        <v>288</v>
      </c>
      <c r="AW65" s="13">
        <f t="shared" si="15"/>
        <v>34.560000000000016</v>
      </c>
      <c r="AX65" s="9">
        <f t="shared" si="16"/>
        <v>322.56</v>
      </c>
      <c r="AY65" s="5">
        <f t="shared" si="17"/>
        <v>935.42399999999998</v>
      </c>
      <c r="AZ65" s="8">
        <f t="shared" si="18"/>
        <v>-99.821351140404445</v>
      </c>
      <c r="BA65" s="7">
        <f t="shared" si="19"/>
        <v>835.60264885959555</v>
      </c>
      <c r="BB65" s="32">
        <f t="shared" si="20"/>
        <v>-5781.4481785815296</v>
      </c>
      <c r="BC65" s="16">
        <v>2</v>
      </c>
      <c r="BD65" s="2" t="s">
        <v>30</v>
      </c>
      <c r="BE65" s="68">
        <v>15</v>
      </c>
      <c r="BF65" s="2" t="s">
        <v>51</v>
      </c>
      <c r="BG65" s="2" t="s">
        <v>37</v>
      </c>
      <c r="BH65" s="3">
        <v>43890</v>
      </c>
      <c r="BI65" s="35"/>
      <c r="BJ65" s="2">
        <v>17663.53</v>
      </c>
      <c r="BK65" s="2"/>
      <c r="BL65" s="2"/>
      <c r="BM65" s="2"/>
      <c r="BN65" s="2">
        <v>888.72000000000037</v>
      </c>
      <c r="BO65" s="11">
        <v>17663.53</v>
      </c>
      <c r="BP65" s="12">
        <f t="shared" si="21"/>
        <v>288.93000000000029</v>
      </c>
      <c r="BQ65" s="13">
        <f t="shared" si="22"/>
        <v>72.7154114323301</v>
      </c>
      <c r="BR65" s="9">
        <f t="shared" si="23"/>
        <v>361.64541143233038</v>
      </c>
      <c r="BS65" s="5">
        <f t="shared" si="24"/>
        <v>1048.771693153758</v>
      </c>
      <c r="BT65" s="2">
        <f t="shared" si="25"/>
        <v>-103.2411543588962</v>
      </c>
      <c r="BU65" s="7">
        <f t="shared" si="26"/>
        <v>945.53053879486174</v>
      </c>
      <c r="BV65" s="15">
        <f t="shared" si="27"/>
        <v>-4835.9176397866677</v>
      </c>
      <c r="BW65" s="16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5"/>
      <c r="CD65" s="2">
        <v>17663.53</v>
      </c>
      <c r="CE65" s="2"/>
      <c r="CF65" s="2"/>
      <c r="CG65" s="2"/>
      <c r="CH65" s="2">
        <v>888.72000000000037</v>
      </c>
      <c r="CI65" s="11">
        <f t="shared" si="28"/>
        <v>17663.53</v>
      </c>
      <c r="CJ65" s="11">
        <f t="shared" si="28"/>
        <v>288.93000000000029</v>
      </c>
      <c r="CK65" s="11">
        <f t="shared" si="28"/>
        <v>72.7154114323301</v>
      </c>
      <c r="CL65" s="11">
        <f t="shared" si="29"/>
        <v>361.64541143233038</v>
      </c>
      <c r="CM65" s="5">
        <f t="shared" si="30"/>
        <v>782.41697743216866</v>
      </c>
      <c r="CN65" s="8">
        <f t="shared" si="31"/>
        <v>-103.2411543588962</v>
      </c>
      <c r="CO65" s="10">
        <f t="shared" si="32"/>
        <v>679.17582307327245</v>
      </c>
      <c r="CP65" s="81">
        <f t="shared" si="33"/>
        <v>-4156.7418167133956</v>
      </c>
      <c r="CQ65" s="16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5"/>
      <c r="DA65" s="88">
        <v>18150.96</v>
      </c>
      <c r="DB65" s="2"/>
      <c r="DC65" s="2"/>
      <c r="DD65" s="2"/>
      <c r="DE65" s="2">
        <v>888.72000000000037</v>
      </c>
      <c r="DF65" s="80">
        <f t="shared" si="34"/>
        <v>18150.96</v>
      </c>
      <c r="DG65" s="12">
        <f t="shared" si="35"/>
        <v>487.43000000000029</v>
      </c>
      <c r="DH65" s="13">
        <f t="shared" si="36"/>
        <v>47.918673424096134</v>
      </c>
      <c r="DI65" s="9">
        <f t="shared" si="37"/>
        <v>535.34867342409643</v>
      </c>
      <c r="DJ65" s="8">
        <f t="shared" si="38"/>
        <v>1552.5111529298797</v>
      </c>
      <c r="DK65" s="5">
        <f t="shared" si="39"/>
        <v>770.09417549771103</v>
      </c>
      <c r="DL65" s="2">
        <f t="shared" si="40"/>
        <v>-95.518232733285032</v>
      </c>
      <c r="DM65" s="7">
        <f t="shared" si="11"/>
        <v>674.57594276442603</v>
      </c>
      <c r="DN65" s="89">
        <f t="shared" si="12"/>
        <v>-3482.1658739489694</v>
      </c>
      <c r="DO65" s="16">
        <v>2</v>
      </c>
      <c r="DP65" s="2" t="s">
        <v>30</v>
      </c>
      <c r="DQ65" s="6">
        <v>15</v>
      </c>
      <c r="DR65" s="2" t="s">
        <v>51</v>
      </c>
      <c r="DS65" s="2" t="s">
        <v>37</v>
      </c>
      <c r="DT65" s="3">
        <v>43982</v>
      </c>
      <c r="DU65" s="10"/>
      <c r="DV65" s="2">
        <v>18558.740000000002</v>
      </c>
      <c r="DW65" s="2"/>
      <c r="DX65" s="2"/>
      <c r="DY65" s="2"/>
      <c r="DZ65" s="2">
        <v>888.72000000000037</v>
      </c>
      <c r="EA65" s="11">
        <v>18558.740000000002</v>
      </c>
      <c r="EB65" s="12">
        <f t="shared" si="41"/>
        <v>407.78000000000247</v>
      </c>
      <c r="EC65" s="13">
        <f t="shared" si="42"/>
        <v>51.65742069231618</v>
      </c>
      <c r="ED65" s="9">
        <f t="shared" si="43"/>
        <v>459.43742069231865</v>
      </c>
      <c r="EE65" s="5">
        <f t="shared" si="44"/>
        <v>1332.3685200077241</v>
      </c>
      <c r="EF65" s="2">
        <f t="shared" si="45"/>
        <v>-206.57455027878376</v>
      </c>
      <c r="EG65" s="7">
        <f t="shared" si="46"/>
        <v>1125.7939697289403</v>
      </c>
      <c r="EH65" s="89">
        <f t="shared" si="47"/>
        <v>-2356.3719042200291</v>
      </c>
      <c r="EI65" s="16">
        <v>2</v>
      </c>
      <c r="EJ65" s="2" t="s">
        <v>30</v>
      </c>
      <c r="EK65" s="6">
        <v>15</v>
      </c>
      <c r="EL65" s="2" t="s">
        <v>51</v>
      </c>
      <c r="EM65" s="2" t="s">
        <v>37</v>
      </c>
      <c r="EN65" s="3">
        <v>44013</v>
      </c>
      <c r="EO65" s="10"/>
      <c r="EP65" s="2">
        <v>18847.150000000001</v>
      </c>
      <c r="EQ65" s="2"/>
      <c r="ER65" s="2"/>
      <c r="ES65" s="2"/>
      <c r="ET65" s="2">
        <v>888.72000000000037</v>
      </c>
      <c r="EU65" s="11">
        <v>18847.150000000001</v>
      </c>
      <c r="EV65" s="12">
        <f t="shared" si="48"/>
        <v>288.40999999999985</v>
      </c>
      <c r="EW65" s="13">
        <f t="shared" si="49"/>
        <v>18.982330261213807</v>
      </c>
      <c r="EX65" s="9">
        <f t="shared" si="50"/>
        <v>307.39233026121366</v>
      </c>
      <c r="EY65" s="5">
        <f t="shared" si="51"/>
        <v>891.43775775751953</v>
      </c>
      <c r="EZ65" s="2">
        <f t="shared" si="52"/>
        <v>-153.56808499299797</v>
      </c>
      <c r="FA65" s="7">
        <f t="shared" si="53"/>
        <v>737.86967276452151</v>
      </c>
      <c r="FB65" s="32">
        <f t="shared" si="54"/>
        <v>-1618.5022314555074</v>
      </c>
      <c r="FC65" s="16">
        <v>2</v>
      </c>
      <c r="FD65" s="2" t="s">
        <v>30</v>
      </c>
      <c r="FE65" s="6">
        <v>15</v>
      </c>
      <c r="FF65" s="2" t="s">
        <v>51</v>
      </c>
      <c r="FG65" s="2" t="s">
        <v>37</v>
      </c>
      <c r="FH65" s="3">
        <v>44013</v>
      </c>
      <c r="FI65" s="10"/>
      <c r="FJ65" s="2">
        <v>19039.670000000002</v>
      </c>
      <c r="FK65" s="2"/>
      <c r="FL65" s="2"/>
      <c r="FM65" s="2"/>
      <c r="FN65" s="2">
        <v>888.72000000000037</v>
      </c>
      <c r="FO65" s="11">
        <v>19039.670000000002</v>
      </c>
      <c r="FP65" s="12">
        <f t="shared" si="55"/>
        <v>192.52000000000044</v>
      </c>
      <c r="FQ65" s="13">
        <f t="shared" si="56"/>
        <v>23.182996790331092</v>
      </c>
      <c r="FR65" s="14">
        <f t="shared" si="57"/>
        <v>215.70299679033153</v>
      </c>
      <c r="FS65" s="5">
        <f t="shared" si="58"/>
        <v>657.89414021051107</v>
      </c>
      <c r="FT65" s="2">
        <f t="shared" si="59"/>
        <v>-120.38130482636882</v>
      </c>
      <c r="FU65" s="7">
        <f t="shared" si="60"/>
        <v>537.51283538414225</v>
      </c>
      <c r="FV65" s="32">
        <f t="shared" si="61"/>
        <v>-1080.9893960713653</v>
      </c>
      <c r="FW65" s="16">
        <v>2</v>
      </c>
      <c r="FX65" s="2" t="s">
        <v>30</v>
      </c>
      <c r="FY65" s="6">
        <v>15</v>
      </c>
      <c r="FZ65" s="2" t="s">
        <v>51</v>
      </c>
      <c r="GA65" s="2" t="s">
        <v>37</v>
      </c>
      <c r="GB65" s="3">
        <v>44081</v>
      </c>
      <c r="GC65" s="10"/>
      <c r="GD65" s="2">
        <v>19238.87</v>
      </c>
      <c r="GE65" s="2"/>
      <c r="GF65" s="2"/>
      <c r="GG65" s="2"/>
      <c r="GH65" s="2">
        <v>888.72000000000037</v>
      </c>
      <c r="GI65" s="11">
        <v>19238.87</v>
      </c>
      <c r="GJ65" s="12">
        <f t="shared" si="62"/>
        <v>199.19999999999709</v>
      </c>
      <c r="GK65" s="13">
        <f t="shared" si="63"/>
        <v>-10.298841453144098</v>
      </c>
      <c r="GL65" s="14">
        <f t="shared" si="64"/>
        <v>188.901158546853</v>
      </c>
      <c r="GM65" s="5">
        <f t="shared" si="65"/>
        <v>576.14853356790161</v>
      </c>
      <c r="GN65" s="2">
        <f t="shared" si="66"/>
        <v>-94.326302195435119</v>
      </c>
      <c r="GO65" s="7">
        <f t="shared" si="67"/>
        <v>481.82223137246649</v>
      </c>
      <c r="GP65" s="15">
        <f t="shared" si="68"/>
        <v>-599.16716469889877</v>
      </c>
      <c r="GQ65" s="16">
        <v>2</v>
      </c>
      <c r="GR65" s="2" t="s">
        <v>30</v>
      </c>
      <c r="GS65" s="16">
        <v>14</v>
      </c>
      <c r="GT65" s="2" t="s">
        <v>51</v>
      </c>
      <c r="GU65" s="2" t="s">
        <v>37</v>
      </c>
      <c r="GV65" s="3">
        <v>44104</v>
      </c>
      <c r="GW65" s="2">
        <v>19333.170000000002</v>
      </c>
      <c r="GX65" s="10">
        <v>4500</v>
      </c>
      <c r="GY65" s="2"/>
      <c r="GZ65" s="2"/>
      <c r="HA65" s="2"/>
      <c r="HB65" s="2">
        <v>888.72000000000037</v>
      </c>
      <c r="HC65" s="11">
        <v>19333.170000000002</v>
      </c>
      <c r="HD65" s="12">
        <f t="shared" si="69"/>
        <v>94.30000000000291</v>
      </c>
      <c r="HE65" s="13">
        <f t="shared" si="70"/>
        <v>35.10680921949384</v>
      </c>
      <c r="HF65" s="14">
        <f t="shared" si="71"/>
        <v>129.40680921949675</v>
      </c>
      <c r="HG65" s="5">
        <f t="shared" si="72"/>
        <v>394.69076811946508</v>
      </c>
      <c r="HH65" s="2">
        <f t="shared" si="73"/>
        <v>-84.123412576646459</v>
      </c>
      <c r="HI65" s="7">
        <f t="shared" si="74"/>
        <v>310.56735554281863</v>
      </c>
      <c r="HJ65" s="32">
        <f t="shared" si="75"/>
        <v>-4788.5998091560805</v>
      </c>
      <c r="HK65" s="16">
        <v>2</v>
      </c>
      <c r="HL65" s="2" t="s">
        <v>30</v>
      </c>
      <c r="HM65" s="6">
        <v>14</v>
      </c>
      <c r="HN65" s="2" t="s">
        <v>51</v>
      </c>
      <c r="HO65" s="2" t="s">
        <v>37</v>
      </c>
      <c r="HP65" s="3">
        <v>44143</v>
      </c>
      <c r="HQ65" s="10"/>
      <c r="HR65" s="2">
        <v>19533.240000000002</v>
      </c>
      <c r="HS65" s="2"/>
      <c r="HT65" s="2"/>
      <c r="HU65" s="2"/>
      <c r="HV65" s="2">
        <v>888.72000000000037</v>
      </c>
      <c r="HW65" s="11">
        <v>19533.240000000002</v>
      </c>
      <c r="HX65" s="12">
        <f t="shared" si="76"/>
        <v>200.06999999999971</v>
      </c>
      <c r="HY65" s="13">
        <f t="shared" si="77"/>
        <v>-45.487350045832237</v>
      </c>
      <c r="HZ65" s="14">
        <f t="shared" si="78"/>
        <v>154.58264995416747</v>
      </c>
      <c r="IA65" s="5">
        <f t="shared" si="79"/>
        <v>471.47708236021072</v>
      </c>
      <c r="IB65" s="2">
        <f t="shared" si="80"/>
        <v>-82.218646944372807</v>
      </c>
      <c r="IC65" s="7">
        <f t="shared" si="81"/>
        <v>389.25843541583788</v>
      </c>
      <c r="ID65" s="32">
        <f t="shared" si="82"/>
        <v>-4399.3413737402425</v>
      </c>
      <c r="IE65" s="16">
        <v>2</v>
      </c>
      <c r="IF65" s="2" t="s">
        <v>30</v>
      </c>
      <c r="IG65" s="6">
        <v>14</v>
      </c>
      <c r="IH65" s="2" t="s">
        <v>51</v>
      </c>
      <c r="II65" s="2" t="s">
        <v>37</v>
      </c>
      <c r="IJ65" s="3">
        <v>44165</v>
      </c>
      <c r="IK65" s="10"/>
      <c r="IL65" s="2">
        <v>19731.12</v>
      </c>
      <c r="IM65" s="2"/>
      <c r="IN65" s="2"/>
      <c r="IO65" s="2"/>
      <c r="IP65" s="2">
        <v>888.72000000000037</v>
      </c>
      <c r="IQ65" s="11">
        <v>19731.12</v>
      </c>
      <c r="IR65" s="12">
        <f t="shared" si="83"/>
        <v>197.87999999999738</v>
      </c>
      <c r="IS65" s="13">
        <f t="shared" si="84"/>
        <v>103.58507435400334</v>
      </c>
      <c r="IT65" s="14">
        <f t="shared" si="85"/>
        <v>301.46507435400071</v>
      </c>
      <c r="IU65" s="5">
        <f t="shared" si="86"/>
        <v>919.46847677970209</v>
      </c>
      <c r="IV65" s="2">
        <f t="shared" si="87"/>
        <v>-130.64882226980555</v>
      </c>
      <c r="IW65" s="7">
        <f t="shared" si="88"/>
        <v>788.81965450989651</v>
      </c>
      <c r="IX65" s="15">
        <f t="shared" si="89"/>
        <v>-3610.5217192303462</v>
      </c>
      <c r="IY65" s="16">
        <v>2</v>
      </c>
      <c r="IZ65" s="2" t="s">
        <v>30</v>
      </c>
      <c r="JA65" s="6">
        <v>14</v>
      </c>
      <c r="JB65" s="2" t="s">
        <v>51</v>
      </c>
      <c r="JC65" s="2" t="s">
        <v>37</v>
      </c>
      <c r="JD65" s="3">
        <v>44196</v>
      </c>
      <c r="JE65" s="10"/>
      <c r="JF65" s="2">
        <v>20180.48</v>
      </c>
      <c r="JG65" s="2"/>
      <c r="JH65" s="2"/>
      <c r="JI65" s="2"/>
      <c r="JJ65" s="2">
        <v>888.72000000000037</v>
      </c>
      <c r="JK65" s="11">
        <v>20180.48</v>
      </c>
      <c r="JL65" s="12">
        <f t="shared" si="90"/>
        <v>449.36000000000058</v>
      </c>
      <c r="JM65" s="13">
        <f t="shared" si="91"/>
        <v>-15.641407035174739</v>
      </c>
      <c r="JN65" s="14">
        <f t="shared" si="92"/>
        <v>433.71859296482586</v>
      </c>
      <c r="JO65" s="5">
        <f t="shared" si="93"/>
        <v>1322.8417085427188</v>
      </c>
      <c r="JP65" s="2">
        <f t="shared" si="94"/>
        <v>-161.11268844221169</v>
      </c>
      <c r="JQ65" s="7">
        <f t="shared" si="95"/>
        <v>1161.7290201005071</v>
      </c>
      <c r="JR65" s="32">
        <f t="shared" si="96"/>
        <v>-2448.7926991298391</v>
      </c>
      <c r="JS65" s="16">
        <v>2</v>
      </c>
      <c r="JT65" s="2" t="s">
        <v>30</v>
      </c>
    </row>
    <row r="66" spans="17:280" ht="20.100000000000001" customHeight="1" x14ac:dyDescent="0.2">
      <c r="Q66" s="6">
        <v>16</v>
      </c>
      <c r="R66" s="2" t="s">
        <v>52</v>
      </c>
      <c r="S66" s="2" t="s">
        <v>94</v>
      </c>
      <c r="T66" s="3">
        <v>43830</v>
      </c>
      <c r="U66" s="35">
        <v>3000</v>
      </c>
      <c r="V66" s="2">
        <v>9970.89</v>
      </c>
      <c r="W66" s="2">
        <v>90.64</v>
      </c>
      <c r="X66" s="2">
        <v>-7969.5899999999992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43.129200000000012</v>
      </c>
      <c r="AD66" s="9">
        <v>402.53919999999988</v>
      </c>
      <c r="AE66" s="5">
        <v>1167.3636799999997</v>
      </c>
      <c r="AF66" s="2">
        <v>-118.74663261565409</v>
      </c>
      <c r="AG66" s="7">
        <v>1048.6170473843456</v>
      </c>
      <c r="AH66" s="32">
        <v>134.53707783251843</v>
      </c>
      <c r="AI66" s="16">
        <v>2</v>
      </c>
      <c r="AJ66" s="2" t="s">
        <v>30</v>
      </c>
      <c r="AK66" s="55">
        <v>16</v>
      </c>
      <c r="AL66" s="56" t="s">
        <v>52</v>
      </c>
      <c r="AM66" s="2" t="s">
        <v>94</v>
      </c>
      <c r="AN66" s="3">
        <v>43861</v>
      </c>
      <c r="AO66" s="35"/>
      <c r="AP66" s="8">
        <v>10525.08</v>
      </c>
      <c r="AQ66" s="8">
        <v>90.64</v>
      </c>
      <c r="AR66" s="2">
        <v>-7969.5899999999992</v>
      </c>
      <c r="AS66" s="2">
        <v>1067.8600000000001</v>
      </c>
      <c r="AT66" s="2"/>
      <c r="AU66" s="11">
        <f t="shared" si="13"/>
        <v>3713.9900000000002</v>
      </c>
      <c r="AV66" s="59">
        <f t="shared" si="14"/>
        <v>554.19000000000051</v>
      </c>
      <c r="AW66" s="13">
        <f t="shared" si="15"/>
        <v>66.502800000000093</v>
      </c>
      <c r="AX66" s="9">
        <f t="shared" si="16"/>
        <v>620.6928000000006</v>
      </c>
      <c r="AY66" s="5">
        <f t="shared" si="17"/>
        <v>1800.0091200000018</v>
      </c>
      <c r="AZ66" s="8">
        <f t="shared" si="18"/>
        <v>-192.08331454340555</v>
      </c>
      <c r="BA66" s="7">
        <f t="shared" si="19"/>
        <v>1607.9258054565962</v>
      </c>
      <c r="BB66" s="32">
        <f t="shared" si="20"/>
        <v>1742.4628832891146</v>
      </c>
      <c r="BC66" s="16">
        <v>2</v>
      </c>
      <c r="BD66" s="2" t="s">
        <v>30</v>
      </c>
      <c r="BE66" s="68">
        <v>16</v>
      </c>
      <c r="BF66" s="2" t="s">
        <v>52</v>
      </c>
      <c r="BG66" s="2" t="s">
        <v>94</v>
      </c>
      <c r="BH66" s="3">
        <v>43890</v>
      </c>
      <c r="BI66" s="35">
        <v>3000</v>
      </c>
      <c r="BJ66" s="2">
        <v>11205.300000000001</v>
      </c>
      <c r="BK66" s="2">
        <v>90.64</v>
      </c>
      <c r="BL66" s="2">
        <v>-7969.5899999999992</v>
      </c>
      <c r="BM66" s="2">
        <v>1067.8600000000001</v>
      </c>
      <c r="BN66" s="2"/>
      <c r="BO66" s="11">
        <v>4394.2100000000009</v>
      </c>
      <c r="BP66" s="12">
        <f t="shared" si="21"/>
        <v>680.22000000000071</v>
      </c>
      <c r="BQ66" s="13">
        <f t="shared" si="22"/>
        <v>171.19190518291484</v>
      </c>
      <c r="BR66" s="9">
        <f t="shared" si="23"/>
        <v>851.41190518291558</v>
      </c>
      <c r="BS66" s="5">
        <f t="shared" si="24"/>
        <v>2469.0945250304553</v>
      </c>
      <c r="BT66" s="2">
        <f t="shared" si="25"/>
        <v>-243.05782721769421</v>
      </c>
      <c r="BU66" s="7">
        <f t="shared" si="26"/>
        <v>2226.0366978127613</v>
      </c>
      <c r="BV66" s="15">
        <f t="shared" si="27"/>
        <v>968.49958110187595</v>
      </c>
      <c r="BW66" s="16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5"/>
      <c r="CD66" s="2">
        <v>11205.300000000001</v>
      </c>
      <c r="CE66" s="2">
        <v>90.64</v>
      </c>
      <c r="CF66" s="2">
        <v>-7969.5899999999992</v>
      </c>
      <c r="CG66" s="2">
        <v>1067.8600000000001</v>
      </c>
      <c r="CH66" s="2"/>
      <c r="CI66" s="11">
        <f t="shared" si="28"/>
        <v>4394.2100000000009</v>
      </c>
      <c r="CJ66" s="11">
        <f t="shared" si="28"/>
        <v>680.22000000000071</v>
      </c>
      <c r="CK66" s="11">
        <f t="shared" si="28"/>
        <v>171.19190518291484</v>
      </c>
      <c r="CL66" s="11">
        <f t="shared" si="29"/>
        <v>851.41190518291558</v>
      </c>
      <c r="CM66" s="5">
        <f t="shared" si="30"/>
        <v>1842.0228996258952</v>
      </c>
      <c r="CN66" s="8">
        <f t="shared" si="31"/>
        <v>-243.05782721769421</v>
      </c>
      <c r="CO66" s="10">
        <f t="shared" si="32"/>
        <v>1598.965072408201</v>
      </c>
      <c r="CP66" s="81">
        <f t="shared" si="33"/>
        <v>2567.4646535100769</v>
      </c>
      <c r="CQ66" s="16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5">
        <v>3000</v>
      </c>
      <c r="DA66" s="88">
        <v>12258.42</v>
      </c>
      <c r="DB66" s="2">
        <v>90.64</v>
      </c>
      <c r="DC66" s="2">
        <v>-7969.5899999999992</v>
      </c>
      <c r="DD66" s="2">
        <v>1067.8600000000001</v>
      </c>
      <c r="DE66" s="2"/>
      <c r="DF66" s="80">
        <f t="shared" si="34"/>
        <v>5447.33</v>
      </c>
      <c r="DG66" s="12">
        <f t="shared" si="35"/>
        <v>1053.119999999999</v>
      </c>
      <c r="DH66" s="13">
        <f t="shared" si="36"/>
        <v>103.53099595097561</v>
      </c>
      <c r="DI66" s="9">
        <f t="shared" si="37"/>
        <v>1156.6509959509747</v>
      </c>
      <c r="DJ66" s="8">
        <f t="shared" si="38"/>
        <v>3354.2878882578266</v>
      </c>
      <c r="DK66" s="5">
        <f t="shared" si="39"/>
        <v>1512.2649886319314</v>
      </c>
      <c r="DL66" s="2">
        <f t="shared" si="40"/>
        <v>-187.57300565893297</v>
      </c>
      <c r="DM66" s="7">
        <f t="shared" si="11"/>
        <v>1324.6919829729984</v>
      </c>
      <c r="DN66" s="89">
        <f t="shared" si="12"/>
        <v>892.15663648307532</v>
      </c>
      <c r="DO66" s="16">
        <v>2</v>
      </c>
      <c r="DP66" s="2" t="s">
        <v>30</v>
      </c>
      <c r="DQ66" s="6">
        <v>16</v>
      </c>
      <c r="DR66" s="2" t="s">
        <v>52</v>
      </c>
      <c r="DS66" s="2" t="s">
        <v>94</v>
      </c>
      <c r="DT66" s="3">
        <v>43982</v>
      </c>
      <c r="DU66" s="10"/>
      <c r="DV66" s="2">
        <v>12561.01</v>
      </c>
      <c r="DW66" s="2">
        <v>90.64</v>
      </c>
      <c r="DX66" s="2">
        <v>-7969.5899999999992</v>
      </c>
      <c r="DY66" s="2">
        <v>1067.8600000000001</v>
      </c>
      <c r="DZ66" s="2"/>
      <c r="EA66" s="11">
        <v>5749.92</v>
      </c>
      <c r="EB66" s="12">
        <f t="shared" si="41"/>
        <v>302.59000000000015</v>
      </c>
      <c r="EC66" s="13">
        <f t="shared" si="42"/>
        <v>38.331990110569095</v>
      </c>
      <c r="ED66" s="9">
        <f t="shared" si="43"/>
        <v>340.92199011056925</v>
      </c>
      <c r="EE66" s="5">
        <f t="shared" si="44"/>
        <v>988.67377132065076</v>
      </c>
      <c r="EF66" s="2">
        <f t="shared" si="45"/>
        <v>-153.28704980346467</v>
      </c>
      <c r="EG66" s="7">
        <f t="shared" si="46"/>
        <v>835.38672151718606</v>
      </c>
      <c r="EH66" s="89">
        <f t="shared" si="47"/>
        <v>1727.5433580002614</v>
      </c>
      <c r="EI66" s="16">
        <v>2</v>
      </c>
      <c r="EJ66" s="2" t="s">
        <v>30</v>
      </c>
      <c r="EK66" s="6">
        <v>16</v>
      </c>
      <c r="EL66" s="2" t="s">
        <v>52</v>
      </c>
      <c r="EM66" s="2" t="s">
        <v>94</v>
      </c>
      <c r="EN66" s="3">
        <v>44013</v>
      </c>
      <c r="EO66" s="10">
        <v>3000</v>
      </c>
      <c r="EP66" s="2">
        <v>12617.64</v>
      </c>
      <c r="EQ66" s="2">
        <v>90.64</v>
      </c>
      <c r="ER66" s="2">
        <v>-7969.5899999999992</v>
      </c>
      <c r="ES66" s="2">
        <v>1067.8600000000001</v>
      </c>
      <c r="ET66" s="2"/>
      <c r="EU66" s="11">
        <v>5806.5499999999993</v>
      </c>
      <c r="EV66" s="12">
        <f t="shared" si="48"/>
        <v>56.6299999999992</v>
      </c>
      <c r="EW66" s="13">
        <f t="shared" si="49"/>
        <v>3.7272263884488166</v>
      </c>
      <c r="EX66" s="9">
        <f t="shared" si="50"/>
        <v>60.357226388448019</v>
      </c>
      <c r="EY66" s="5">
        <f t="shared" si="51"/>
        <v>175.03595652649926</v>
      </c>
      <c r="EZ66" s="2">
        <f t="shared" si="52"/>
        <v>-30.15346434989549</v>
      </c>
      <c r="FA66" s="7">
        <f t="shared" si="53"/>
        <v>144.88249217660376</v>
      </c>
      <c r="FB66" s="32">
        <f t="shared" si="54"/>
        <v>-1127.5741498231348</v>
      </c>
      <c r="FC66" s="16">
        <v>2</v>
      </c>
      <c r="FD66" s="2" t="s">
        <v>30</v>
      </c>
      <c r="FE66" s="6">
        <v>16</v>
      </c>
      <c r="FF66" s="2" t="s">
        <v>52</v>
      </c>
      <c r="FG66" s="2" t="s">
        <v>94</v>
      </c>
      <c r="FH66" s="3">
        <v>44013</v>
      </c>
      <c r="FI66" s="10">
        <v>3000</v>
      </c>
      <c r="FJ66" s="2">
        <v>12708.73</v>
      </c>
      <c r="FK66" s="2">
        <v>90.64</v>
      </c>
      <c r="FL66" s="2">
        <v>-7969.5899999999992</v>
      </c>
      <c r="FM66" s="2">
        <v>1067.8600000000001</v>
      </c>
      <c r="FN66" s="2"/>
      <c r="FO66" s="11">
        <v>5897.6399999999994</v>
      </c>
      <c r="FP66" s="12">
        <f t="shared" si="55"/>
        <v>91.090000000000146</v>
      </c>
      <c r="FQ66" s="13">
        <f t="shared" si="56"/>
        <v>10.968934020523882</v>
      </c>
      <c r="FR66" s="14">
        <f t="shared" si="57"/>
        <v>102.05893402052402</v>
      </c>
      <c r="FS66" s="5">
        <f t="shared" si="58"/>
        <v>311.27974876259822</v>
      </c>
      <c r="FT66" s="2">
        <f t="shared" si="59"/>
        <v>-56.957890383513025</v>
      </c>
      <c r="FU66" s="7">
        <f t="shared" si="60"/>
        <v>254.3218583790852</v>
      </c>
      <c r="FV66" s="32">
        <f t="shared" si="61"/>
        <v>-3873.2522914440492</v>
      </c>
      <c r="FW66" s="16">
        <v>2</v>
      </c>
      <c r="FX66" s="2" t="s">
        <v>30</v>
      </c>
      <c r="FY66" s="6">
        <v>16</v>
      </c>
      <c r="FZ66" s="2" t="s">
        <v>52</v>
      </c>
      <c r="GA66" s="2" t="s">
        <v>94</v>
      </c>
      <c r="GB66" s="3">
        <v>44081</v>
      </c>
      <c r="GC66" s="10"/>
      <c r="GD66" s="2">
        <v>12901.720000000001</v>
      </c>
      <c r="GE66" s="2">
        <v>90.64</v>
      </c>
      <c r="GF66" s="2">
        <v>-7969.5899999999992</v>
      </c>
      <c r="GG66" s="2">
        <v>1067.8600000000001</v>
      </c>
      <c r="GH66" s="2"/>
      <c r="GI66" s="11">
        <v>6090.630000000001</v>
      </c>
      <c r="GJ66" s="12">
        <f t="shared" si="62"/>
        <v>192.9900000000016</v>
      </c>
      <c r="GK66" s="13">
        <f t="shared" si="63"/>
        <v>-9.9777781729032373</v>
      </c>
      <c r="GL66" s="14">
        <f t="shared" si="64"/>
        <v>183.01222182709836</v>
      </c>
      <c r="GM66" s="5">
        <f t="shared" si="65"/>
        <v>558.18727657264992</v>
      </c>
      <c r="GN66" s="2">
        <f t="shared" si="66"/>
        <v>-91.385708136031326</v>
      </c>
      <c r="GO66" s="7">
        <f t="shared" si="67"/>
        <v>466.8015684366186</v>
      </c>
      <c r="GP66" s="15">
        <f t="shared" si="68"/>
        <v>-3406.4507230074305</v>
      </c>
      <c r="GQ66" s="16">
        <v>2</v>
      </c>
      <c r="GR66" s="2" t="s">
        <v>30</v>
      </c>
      <c r="GS66" s="16">
        <v>15</v>
      </c>
      <c r="GT66" s="2" t="s">
        <v>52</v>
      </c>
      <c r="GU66" s="2" t="s">
        <v>94</v>
      </c>
      <c r="GV66" s="3">
        <v>44104</v>
      </c>
      <c r="GW66" s="2">
        <v>13035.27</v>
      </c>
      <c r="GX66" s="10"/>
      <c r="GY66" s="2">
        <v>90.64</v>
      </c>
      <c r="GZ66" s="2">
        <v>-7969.5899999999992</v>
      </c>
      <c r="HA66" s="2">
        <v>1067.8600000000001</v>
      </c>
      <c r="HB66" s="2"/>
      <c r="HC66" s="11">
        <v>6224.18</v>
      </c>
      <c r="HD66" s="12">
        <f t="shared" si="69"/>
        <v>133.54999999999927</v>
      </c>
      <c r="HE66" s="13">
        <f t="shared" si="70"/>
        <v>49.719134371826428</v>
      </c>
      <c r="HF66" s="14">
        <f t="shared" si="71"/>
        <v>183.26913437182571</v>
      </c>
      <c r="HG66" s="5">
        <f t="shared" si="72"/>
        <v>558.97085983406839</v>
      </c>
      <c r="HH66" s="2">
        <f t="shared" si="73"/>
        <v>-119.13766436490698</v>
      </c>
      <c r="HI66" s="7">
        <f t="shared" si="74"/>
        <v>439.83319546916141</v>
      </c>
      <c r="HJ66" s="32">
        <f t="shared" si="75"/>
        <v>-2966.6175275382693</v>
      </c>
      <c r="HK66" s="16">
        <v>2</v>
      </c>
      <c r="HL66" s="2" t="s">
        <v>30</v>
      </c>
      <c r="HM66" s="6">
        <v>15</v>
      </c>
      <c r="HN66" s="2" t="s">
        <v>52</v>
      </c>
      <c r="HO66" s="2" t="s">
        <v>94</v>
      </c>
      <c r="HP66" s="3">
        <v>44143</v>
      </c>
      <c r="HQ66" s="10"/>
      <c r="HR66" s="2">
        <v>13055.68</v>
      </c>
      <c r="HS66" s="2">
        <v>90.64</v>
      </c>
      <c r="HT66" s="2">
        <v>-7969.5899999999992</v>
      </c>
      <c r="HU66" s="2">
        <v>1067.8600000000001</v>
      </c>
      <c r="HV66" s="2"/>
      <c r="HW66" s="11">
        <v>6244.59</v>
      </c>
      <c r="HX66" s="12">
        <f t="shared" si="76"/>
        <v>20.409999999999854</v>
      </c>
      <c r="HY66" s="13">
        <f t="shared" si="77"/>
        <v>-4.6403599461959848</v>
      </c>
      <c r="HZ66" s="14">
        <f t="shared" si="78"/>
        <v>15.769640053803869</v>
      </c>
      <c r="IA66" s="5">
        <f t="shared" si="79"/>
        <v>48.097402164101794</v>
      </c>
      <c r="IB66" s="2">
        <f t="shared" si="80"/>
        <v>-8.3874773036169312</v>
      </c>
      <c r="IC66" s="7">
        <f t="shared" si="81"/>
        <v>39.709924860484861</v>
      </c>
      <c r="ID66" s="32">
        <f t="shared" si="82"/>
        <v>-2926.9076026777843</v>
      </c>
      <c r="IE66" s="16">
        <v>2</v>
      </c>
      <c r="IF66" s="2" t="s">
        <v>30</v>
      </c>
      <c r="IG66" s="6">
        <v>15</v>
      </c>
      <c r="IH66" s="2" t="s">
        <v>52</v>
      </c>
      <c r="II66" s="2" t="s">
        <v>94</v>
      </c>
      <c r="IJ66" s="3">
        <v>44165</v>
      </c>
      <c r="IK66" s="10"/>
      <c r="IL66" s="2">
        <v>13085.09</v>
      </c>
      <c r="IM66" s="2">
        <v>90.64</v>
      </c>
      <c r="IN66" s="2">
        <v>-7969.5899999999992</v>
      </c>
      <c r="IO66" s="2">
        <v>1067.8600000000001</v>
      </c>
      <c r="IP66" s="2"/>
      <c r="IQ66" s="11">
        <v>6274</v>
      </c>
      <c r="IR66" s="12">
        <f t="shared" si="83"/>
        <v>29.409999999999854</v>
      </c>
      <c r="IS66" s="13">
        <f t="shared" si="84"/>
        <v>15.395376171170726</v>
      </c>
      <c r="IT66" s="14">
        <f t="shared" si="85"/>
        <v>44.805376171170579</v>
      </c>
      <c r="IU66" s="5">
        <f t="shared" si="86"/>
        <v>136.65639732207026</v>
      </c>
      <c r="IV66" s="2">
        <f t="shared" si="87"/>
        <v>-19.417737330478136</v>
      </c>
      <c r="IW66" s="7">
        <f t="shared" si="88"/>
        <v>117.23865999159213</v>
      </c>
      <c r="IX66" s="15">
        <f t="shared" si="89"/>
        <v>-2809.6689426861922</v>
      </c>
      <c r="IY66" s="16">
        <v>2</v>
      </c>
      <c r="IZ66" s="2" t="s">
        <v>30</v>
      </c>
      <c r="JA66" s="6">
        <v>15</v>
      </c>
      <c r="JB66" s="2" t="s">
        <v>52</v>
      </c>
      <c r="JC66" s="2" t="s">
        <v>94</v>
      </c>
      <c r="JD66" s="3">
        <v>44196</v>
      </c>
      <c r="JE66" s="10"/>
      <c r="JF66" s="2">
        <v>13359.06</v>
      </c>
      <c r="JG66" s="2">
        <v>90.64</v>
      </c>
      <c r="JH66" s="2">
        <v>-7969.5899999999992</v>
      </c>
      <c r="JI66" s="2">
        <v>1067.8600000000001</v>
      </c>
      <c r="JJ66" s="2"/>
      <c r="JK66" s="11">
        <v>6547.9699999999993</v>
      </c>
      <c r="JL66" s="12">
        <f t="shared" si="90"/>
        <v>273.96999999999935</v>
      </c>
      <c r="JM66" s="13">
        <f t="shared" si="91"/>
        <v>-9.5363990685125675</v>
      </c>
      <c r="JN66" s="14">
        <f t="shared" si="92"/>
        <v>264.43360093148675</v>
      </c>
      <c r="JO66" s="5">
        <f t="shared" si="93"/>
        <v>806.5224828410345</v>
      </c>
      <c r="JP66" s="2">
        <f t="shared" si="94"/>
        <v>-98.228688028557428</v>
      </c>
      <c r="JQ66" s="7">
        <f t="shared" si="95"/>
        <v>708.29379481247702</v>
      </c>
      <c r="JR66" s="32">
        <f t="shared" si="96"/>
        <v>-2101.3751478737149</v>
      </c>
      <c r="JS66" s="16">
        <v>2</v>
      </c>
      <c r="JT66" s="2" t="s">
        <v>30</v>
      </c>
    </row>
    <row r="67" spans="17:280" ht="20.100000000000001" customHeight="1" x14ac:dyDescent="0.2">
      <c r="Q67" s="6">
        <v>17</v>
      </c>
      <c r="R67" s="2" t="s">
        <v>91</v>
      </c>
      <c r="S67" s="2" t="s">
        <v>89</v>
      </c>
      <c r="T67" s="3">
        <v>43830</v>
      </c>
      <c r="U67" s="35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2">
        <v>-831.66013229039334</v>
      </c>
      <c r="AI67" s="16">
        <v>2</v>
      </c>
      <c r="AJ67" s="2" t="s">
        <v>30</v>
      </c>
      <c r="AK67" s="55">
        <v>17</v>
      </c>
      <c r="AL67" s="56" t="s">
        <v>91</v>
      </c>
      <c r="AM67" s="2" t="s">
        <v>89</v>
      </c>
      <c r="AN67" s="3">
        <v>43861</v>
      </c>
      <c r="AO67" s="35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13"/>
        <v>1890.17</v>
      </c>
      <c r="AV67" s="59">
        <f t="shared" si="14"/>
        <v>0</v>
      </c>
      <c r="AW67" s="13">
        <f t="shared" si="15"/>
        <v>0</v>
      </c>
      <c r="AX67" s="9">
        <f t="shared" si="16"/>
        <v>0</v>
      </c>
      <c r="AY67" s="5">
        <f t="shared" si="17"/>
        <v>0</v>
      </c>
      <c r="AZ67" s="8">
        <f t="shared" si="18"/>
        <v>0</v>
      </c>
      <c r="BA67" s="7">
        <f t="shared" si="19"/>
        <v>0</v>
      </c>
      <c r="BB67" s="32">
        <f t="shared" si="20"/>
        <v>-831.66013229039334</v>
      </c>
      <c r="BC67" s="16">
        <v>2</v>
      </c>
      <c r="BD67" s="2" t="s">
        <v>30</v>
      </c>
      <c r="BE67" s="68">
        <v>17</v>
      </c>
      <c r="BF67" s="2" t="s">
        <v>91</v>
      </c>
      <c r="BG67" s="2" t="s">
        <v>89</v>
      </c>
      <c r="BH67" s="3">
        <v>43890</v>
      </c>
      <c r="BI67" s="35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21"/>
        <v>0</v>
      </c>
      <c r="BQ67" s="13">
        <f t="shared" si="22"/>
        <v>0</v>
      </c>
      <c r="BR67" s="9">
        <f t="shared" si="23"/>
        <v>0</v>
      </c>
      <c r="BS67" s="5">
        <f t="shared" si="24"/>
        <v>0</v>
      </c>
      <c r="BT67" s="2">
        <f t="shared" si="25"/>
        <v>0</v>
      </c>
      <c r="BU67" s="7">
        <f t="shared" si="26"/>
        <v>0</v>
      </c>
      <c r="BV67" s="15">
        <f t="shared" si="27"/>
        <v>-831.66013229039334</v>
      </c>
      <c r="BW67" s="16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5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28"/>
        <v>1890.17</v>
      </c>
      <c r="CJ67" s="11">
        <f t="shared" si="28"/>
        <v>0</v>
      </c>
      <c r="CK67" s="11">
        <f t="shared" si="28"/>
        <v>0</v>
      </c>
      <c r="CL67" s="11">
        <f t="shared" si="29"/>
        <v>0</v>
      </c>
      <c r="CM67" s="5">
        <f t="shared" si="30"/>
        <v>0</v>
      </c>
      <c r="CN67" s="8">
        <f t="shared" si="31"/>
        <v>0</v>
      </c>
      <c r="CO67" s="10">
        <f t="shared" si="32"/>
        <v>0</v>
      </c>
      <c r="CP67" s="81">
        <f t="shared" si="33"/>
        <v>-831.66013229039334</v>
      </c>
      <c r="CQ67" s="16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5"/>
      <c r="DA67" s="88">
        <v>7797.1</v>
      </c>
      <c r="DB67" s="2">
        <v>5.01</v>
      </c>
      <c r="DC67" s="2">
        <v>-5890.88</v>
      </c>
      <c r="DD67" s="2"/>
      <c r="DE67" s="2"/>
      <c r="DF67" s="80">
        <f t="shared" si="34"/>
        <v>1911.2300000000005</v>
      </c>
      <c r="DG67" s="12">
        <f t="shared" si="35"/>
        <v>21.0600000000004</v>
      </c>
      <c r="DH67" s="13">
        <f t="shared" si="36"/>
        <v>2.0703839778254993</v>
      </c>
      <c r="DI67" s="9">
        <f t="shared" si="37"/>
        <v>23.1303839778259</v>
      </c>
      <c r="DJ67" s="8">
        <f t="shared" si="38"/>
        <v>67.07811353569511</v>
      </c>
      <c r="DK67" s="5">
        <f t="shared" si="39"/>
        <v>67.07811353569511</v>
      </c>
      <c r="DL67" s="2">
        <f t="shared" si="40"/>
        <v>-8.3199991168239755</v>
      </c>
      <c r="DM67" s="7">
        <f t="shared" si="11"/>
        <v>58.758114418871131</v>
      </c>
      <c r="DN67" s="89">
        <f t="shared" si="12"/>
        <v>-772.90201787152216</v>
      </c>
      <c r="DO67" s="16">
        <v>2</v>
      </c>
      <c r="DP67" s="2" t="s">
        <v>30</v>
      </c>
      <c r="DQ67" s="6">
        <v>17</v>
      </c>
      <c r="DR67" s="2" t="s">
        <v>91</v>
      </c>
      <c r="DS67" s="2" t="s">
        <v>89</v>
      </c>
      <c r="DT67" s="3">
        <v>43982</v>
      </c>
      <c r="DU67" s="10">
        <v>2000</v>
      </c>
      <c r="DV67" s="2">
        <v>7956.97</v>
      </c>
      <c r="DW67" s="2">
        <v>5.01</v>
      </c>
      <c r="DX67" s="2">
        <v>-5890.88</v>
      </c>
      <c r="DY67" s="2"/>
      <c r="DZ67" s="2"/>
      <c r="EA67" s="11">
        <v>2071.1000000000004</v>
      </c>
      <c r="EB67" s="12">
        <f t="shared" si="41"/>
        <v>159.86999999999989</v>
      </c>
      <c r="EC67" s="13">
        <f t="shared" si="42"/>
        <v>20.252272907157124</v>
      </c>
      <c r="ED67" s="9">
        <f t="shared" si="43"/>
        <v>180.12227290715703</v>
      </c>
      <c r="EE67" s="5">
        <f t="shared" si="44"/>
        <v>522.35459143075536</v>
      </c>
      <c r="EF67" s="2">
        <f t="shared" si="45"/>
        <v>-80.987476955880467</v>
      </c>
      <c r="EG67" s="7">
        <f t="shared" si="46"/>
        <v>441.36711447487488</v>
      </c>
      <c r="EH67" s="89">
        <f t="shared" si="47"/>
        <v>-2331.5349033966472</v>
      </c>
      <c r="EI67" s="16">
        <v>2</v>
      </c>
      <c r="EJ67" s="2" t="s">
        <v>30</v>
      </c>
      <c r="EK67" s="6">
        <v>17</v>
      </c>
      <c r="EL67" s="2" t="s">
        <v>91</v>
      </c>
      <c r="EM67" s="2" t="s">
        <v>89</v>
      </c>
      <c r="EN67" s="3">
        <v>44013</v>
      </c>
      <c r="EO67" s="10"/>
      <c r="EP67" s="2">
        <v>8064.42</v>
      </c>
      <c r="EQ67" s="2">
        <v>5.01</v>
      </c>
      <c r="ER67" s="2">
        <v>-5890.88</v>
      </c>
      <c r="ES67" s="2"/>
      <c r="ET67" s="2"/>
      <c r="EU67" s="11">
        <v>2178.5500000000002</v>
      </c>
      <c r="EV67" s="12">
        <f t="shared" si="48"/>
        <v>107.44999999999982</v>
      </c>
      <c r="EW67" s="13">
        <f t="shared" si="49"/>
        <v>7.0720550139295479</v>
      </c>
      <c r="EX67" s="9">
        <f t="shared" si="50"/>
        <v>114.52205501392936</v>
      </c>
      <c r="EY67" s="5">
        <f t="shared" si="51"/>
        <v>332.11395954039511</v>
      </c>
      <c r="EZ67" s="2">
        <f t="shared" si="52"/>
        <v>-57.213309984042198</v>
      </c>
      <c r="FA67" s="7">
        <f t="shared" si="53"/>
        <v>274.9006495563529</v>
      </c>
      <c r="FB67" s="32">
        <f t="shared" si="54"/>
        <v>-2056.6342538402941</v>
      </c>
      <c r="FC67" s="16">
        <v>2</v>
      </c>
      <c r="FD67" s="2" t="s">
        <v>30</v>
      </c>
      <c r="FE67" s="6">
        <v>17</v>
      </c>
      <c r="FF67" s="2" t="s">
        <v>91</v>
      </c>
      <c r="FG67" s="2" t="s">
        <v>89</v>
      </c>
      <c r="FH67" s="3">
        <v>44013</v>
      </c>
      <c r="FI67" s="10"/>
      <c r="FJ67" s="2">
        <v>8140.9400000000005</v>
      </c>
      <c r="FK67" s="2">
        <v>5.01</v>
      </c>
      <c r="FL67" s="2">
        <v>-5890.88</v>
      </c>
      <c r="FM67" s="2"/>
      <c r="FN67" s="2"/>
      <c r="FO67" s="11">
        <v>2255.0700000000006</v>
      </c>
      <c r="FP67" s="12">
        <f t="shared" si="55"/>
        <v>76.520000000000437</v>
      </c>
      <c r="FQ67" s="13">
        <f t="shared" si="56"/>
        <v>9.2144344192610692</v>
      </c>
      <c r="FR67" s="14">
        <f t="shared" si="57"/>
        <v>85.734434419261504</v>
      </c>
      <c r="FS67" s="5">
        <f t="shared" si="58"/>
        <v>261.49002497874756</v>
      </c>
      <c r="FT67" s="2">
        <f t="shared" si="59"/>
        <v>-47.847379208984904</v>
      </c>
      <c r="FU67" s="7">
        <f t="shared" si="60"/>
        <v>213.64264576976265</v>
      </c>
      <c r="FV67" s="32">
        <f t="shared" si="61"/>
        <v>-1842.9916080705316</v>
      </c>
      <c r="FW67" s="16">
        <v>2</v>
      </c>
      <c r="FX67" s="2" t="s">
        <v>30</v>
      </c>
      <c r="FY67" s="6">
        <v>17</v>
      </c>
      <c r="FZ67" s="2" t="s">
        <v>91</v>
      </c>
      <c r="GA67" s="2" t="s">
        <v>89</v>
      </c>
      <c r="GB67" s="3">
        <v>44081</v>
      </c>
      <c r="GC67" s="10"/>
      <c r="GD67" s="2">
        <v>8284.17</v>
      </c>
      <c r="GE67" s="2">
        <v>5.01</v>
      </c>
      <c r="GF67" s="2">
        <v>-5890.88</v>
      </c>
      <c r="GG67" s="2"/>
      <c r="GH67" s="2"/>
      <c r="GI67" s="11">
        <v>2398.3000000000002</v>
      </c>
      <c r="GJ67" s="12">
        <f t="shared" si="62"/>
        <v>143.22999999999956</v>
      </c>
      <c r="GK67" s="13">
        <f t="shared" si="63"/>
        <v>-7.4051358500695086</v>
      </c>
      <c r="GL67" s="14">
        <f t="shared" si="64"/>
        <v>135.82486414993005</v>
      </c>
      <c r="GM67" s="5">
        <f t="shared" si="65"/>
        <v>414.26583565728663</v>
      </c>
      <c r="GN67" s="2">
        <f t="shared" si="66"/>
        <v>-67.82307361170848</v>
      </c>
      <c r="GO67" s="7">
        <f t="shared" si="67"/>
        <v>346.44276204557815</v>
      </c>
      <c r="GP67" s="15">
        <f t="shared" si="68"/>
        <v>-1496.5488460249535</v>
      </c>
      <c r="GQ67" s="16">
        <v>2</v>
      </c>
      <c r="GR67" s="2" t="s">
        <v>30</v>
      </c>
      <c r="GS67" s="16">
        <v>16</v>
      </c>
      <c r="GT67" s="2" t="s">
        <v>91</v>
      </c>
      <c r="GU67" s="2" t="s">
        <v>89</v>
      </c>
      <c r="GV67" s="3">
        <v>44104</v>
      </c>
      <c r="GW67" s="2">
        <v>8359.7199999999993</v>
      </c>
      <c r="GX67" s="10"/>
      <c r="GY67" s="2">
        <v>5.01</v>
      </c>
      <c r="GZ67" s="2">
        <v>-5890.88</v>
      </c>
      <c r="HA67" s="2"/>
      <c r="HB67" s="2"/>
      <c r="HC67" s="11">
        <v>2473.8499999999995</v>
      </c>
      <c r="HD67" s="12">
        <f t="shared" si="69"/>
        <v>75.549999999999272</v>
      </c>
      <c r="HE67" s="13">
        <f t="shared" si="70"/>
        <v>28.12639911487436</v>
      </c>
      <c r="HF67" s="14">
        <f t="shared" si="71"/>
        <v>103.67639911487363</v>
      </c>
      <c r="HG67" s="5">
        <f t="shared" si="72"/>
        <v>316.21301730036458</v>
      </c>
      <c r="HH67" s="2">
        <f t="shared" si="73"/>
        <v>-67.396859174606391</v>
      </c>
      <c r="HI67" s="7">
        <f t="shared" si="74"/>
        <v>248.81615812575819</v>
      </c>
      <c r="HJ67" s="32">
        <f t="shared" si="75"/>
        <v>-1247.7326878991953</v>
      </c>
      <c r="HK67" s="16">
        <v>2</v>
      </c>
      <c r="HL67" s="2" t="s">
        <v>30</v>
      </c>
      <c r="HM67" s="6">
        <v>16</v>
      </c>
      <c r="HN67" s="2" t="s">
        <v>91</v>
      </c>
      <c r="HO67" s="2" t="s">
        <v>89</v>
      </c>
      <c r="HP67" s="3">
        <v>44143</v>
      </c>
      <c r="HQ67" s="10"/>
      <c r="HR67" s="2">
        <v>8373.27</v>
      </c>
      <c r="HS67" s="2">
        <v>5.01</v>
      </c>
      <c r="HT67" s="2">
        <v>-5890.88</v>
      </c>
      <c r="HU67" s="2"/>
      <c r="HV67" s="2"/>
      <c r="HW67" s="11">
        <v>2487.4000000000005</v>
      </c>
      <c r="HX67" s="12">
        <f t="shared" si="76"/>
        <v>13.550000000001091</v>
      </c>
      <c r="HY67" s="13">
        <f t="shared" si="77"/>
        <v>-3.0806897242019162</v>
      </c>
      <c r="HZ67" s="14">
        <f t="shared" si="78"/>
        <v>10.469310275799176</v>
      </c>
      <c r="IA67" s="5">
        <f t="shared" si="79"/>
        <v>31.931396341187483</v>
      </c>
      <c r="IB67" s="2">
        <f t="shared" si="80"/>
        <v>-5.568364402940686</v>
      </c>
      <c r="IC67" s="7">
        <f t="shared" si="81"/>
        <v>26.363031938246799</v>
      </c>
      <c r="ID67" s="32">
        <f t="shared" si="82"/>
        <v>-1221.3696559609484</v>
      </c>
      <c r="IE67" s="16">
        <v>2</v>
      </c>
      <c r="IF67" s="2" t="s">
        <v>30</v>
      </c>
      <c r="IG67" s="6">
        <v>16</v>
      </c>
      <c r="IH67" s="2" t="s">
        <v>91</v>
      </c>
      <c r="II67" s="2" t="s">
        <v>89</v>
      </c>
      <c r="IJ67" s="3">
        <v>44165</v>
      </c>
      <c r="IK67" s="10"/>
      <c r="IL67" s="2">
        <v>8373.27</v>
      </c>
      <c r="IM67" s="2">
        <v>5.01</v>
      </c>
      <c r="IN67" s="2">
        <v>-5890.88</v>
      </c>
      <c r="IO67" s="2"/>
      <c r="IP67" s="2"/>
      <c r="IQ67" s="11">
        <v>2487.4000000000005</v>
      </c>
      <c r="IR67" s="12">
        <f t="shared" si="83"/>
        <v>0</v>
      </c>
      <c r="IS67" s="13">
        <f t="shared" si="84"/>
        <v>0</v>
      </c>
      <c r="IT67" s="14">
        <f t="shared" si="85"/>
        <v>0</v>
      </c>
      <c r="IU67" s="5">
        <f t="shared" si="86"/>
        <v>0</v>
      </c>
      <c r="IV67" s="2">
        <f t="shared" si="87"/>
        <v>0</v>
      </c>
      <c r="IW67" s="7">
        <f t="shared" si="88"/>
        <v>0</v>
      </c>
      <c r="IX67" s="15">
        <f t="shared" si="89"/>
        <v>-1221.3696559609484</v>
      </c>
      <c r="IY67" s="16">
        <v>2</v>
      </c>
      <c r="IZ67" s="2" t="s">
        <v>30</v>
      </c>
      <c r="JA67" s="6">
        <v>16</v>
      </c>
      <c r="JB67" s="2" t="s">
        <v>91</v>
      </c>
      <c r="JC67" s="2" t="s">
        <v>89</v>
      </c>
      <c r="JD67" s="3">
        <v>44196</v>
      </c>
      <c r="JE67" s="10"/>
      <c r="JF67" s="2">
        <v>8373.27</v>
      </c>
      <c r="JG67" s="2">
        <v>5.01</v>
      </c>
      <c r="JH67" s="2">
        <v>-5890.88</v>
      </c>
      <c r="JI67" s="2"/>
      <c r="JJ67" s="2"/>
      <c r="JK67" s="11">
        <v>2487.4000000000005</v>
      </c>
      <c r="JL67" s="12">
        <f t="shared" si="90"/>
        <v>0</v>
      </c>
      <c r="JM67" s="13">
        <f t="shared" si="91"/>
        <v>0</v>
      </c>
      <c r="JN67" s="14">
        <f t="shared" si="92"/>
        <v>0</v>
      </c>
      <c r="JO67" s="5">
        <f t="shared" si="93"/>
        <v>0</v>
      </c>
      <c r="JP67" s="2">
        <f t="shared" si="94"/>
        <v>0</v>
      </c>
      <c r="JQ67" s="7">
        <f t="shared" si="95"/>
        <v>0</v>
      </c>
      <c r="JR67" s="32">
        <f t="shared" si="96"/>
        <v>-1221.3696559609484</v>
      </c>
      <c r="JS67" s="16">
        <v>2</v>
      </c>
      <c r="JT67" s="2" t="s">
        <v>30</v>
      </c>
    </row>
    <row r="68" spans="17:280" ht="20.100000000000001" customHeight="1" x14ac:dyDescent="0.2">
      <c r="Q68" s="6">
        <v>18</v>
      </c>
      <c r="R68" s="2" t="s">
        <v>53</v>
      </c>
      <c r="S68" s="2" t="s">
        <v>81</v>
      </c>
      <c r="T68" s="3">
        <v>43830</v>
      </c>
      <c r="U68" s="35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2">
        <v>496.47733657354502</v>
      </c>
      <c r="AI68" s="16">
        <v>2</v>
      </c>
      <c r="AJ68" s="2" t="s">
        <v>30</v>
      </c>
      <c r="AK68" s="55">
        <v>18</v>
      </c>
      <c r="AL68" s="56" t="s">
        <v>53</v>
      </c>
      <c r="AM68" s="2" t="s">
        <v>81</v>
      </c>
      <c r="AN68" s="3">
        <v>43861</v>
      </c>
      <c r="AO68" s="35"/>
      <c r="AP68" s="8">
        <v>239.64000000000001</v>
      </c>
      <c r="AQ68" s="8"/>
      <c r="AR68" s="2"/>
      <c r="AS68" s="2">
        <v>1556.52</v>
      </c>
      <c r="AT68" s="2"/>
      <c r="AU68" s="11">
        <f t="shared" si="13"/>
        <v>1796.16</v>
      </c>
      <c r="AV68" s="59">
        <f t="shared" si="14"/>
        <v>0</v>
      </c>
      <c r="AW68" s="13">
        <f t="shared" si="15"/>
        <v>0</v>
      </c>
      <c r="AX68" s="9">
        <f t="shared" si="16"/>
        <v>0</v>
      </c>
      <c r="AY68" s="5">
        <f t="shared" si="17"/>
        <v>0</v>
      </c>
      <c r="AZ68" s="8">
        <f t="shared" si="18"/>
        <v>0</v>
      </c>
      <c r="BA68" s="7">
        <f t="shared" si="19"/>
        <v>0</v>
      </c>
      <c r="BB68" s="32">
        <f t="shared" si="20"/>
        <v>496.47733657354502</v>
      </c>
      <c r="BC68" s="16">
        <v>2</v>
      </c>
      <c r="BD68" s="2" t="s">
        <v>30</v>
      </c>
      <c r="BE68" s="68">
        <v>18</v>
      </c>
      <c r="BF68" s="2" t="s">
        <v>53</v>
      </c>
      <c r="BG68" s="2" t="s">
        <v>81</v>
      </c>
      <c r="BH68" s="3">
        <v>43890</v>
      </c>
      <c r="BI68" s="35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21"/>
        <v>0</v>
      </c>
      <c r="BQ68" s="13">
        <f t="shared" si="22"/>
        <v>0</v>
      </c>
      <c r="BR68" s="9">
        <f t="shared" si="23"/>
        <v>0</v>
      </c>
      <c r="BS68" s="5">
        <f t="shared" si="24"/>
        <v>0</v>
      </c>
      <c r="BT68" s="2">
        <f t="shared" si="25"/>
        <v>0</v>
      </c>
      <c r="BU68" s="7">
        <f t="shared" si="26"/>
        <v>0</v>
      </c>
      <c r="BV68" s="15">
        <f t="shared" si="27"/>
        <v>496.47733657354502</v>
      </c>
      <c r="BW68" s="16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5"/>
      <c r="CD68" s="2">
        <v>239.64000000000001</v>
      </c>
      <c r="CE68" s="2"/>
      <c r="CF68" s="2"/>
      <c r="CG68" s="2">
        <v>1556.52</v>
      </c>
      <c r="CH68" s="2"/>
      <c r="CI68" s="11">
        <f t="shared" si="28"/>
        <v>1796.16</v>
      </c>
      <c r="CJ68" s="11">
        <f t="shared" si="28"/>
        <v>0</v>
      </c>
      <c r="CK68" s="11">
        <f t="shared" si="28"/>
        <v>0</v>
      </c>
      <c r="CL68" s="11">
        <f t="shared" si="29"/>
        <v>0</v>
      </c>
      <c r="CM68" s="5">
        <f t="shared" si="30"/>
        <v>0</v>
      </c>
      <c r="CN68" s="8">
        <f t="shared" si="31"/>
        <v>0</v>
      </c>
      <c r="CO68" s="10">
        <f t="shared" si="32"/>
        <v>0</v>
      </c>
      <c r="CP68" s="81">
        <f t="shared" si="33"/>
        <v>496.47733657354502</v>
      </c>
      <c r="CQ68" s="16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5"/>
      <c r="DA68" s="88">
        <v>252.66</v>
      </c>
      <c r="DB68" s="2"/>
      <c r="DC68" s="2"/>
      <c r="DD68" s="2">
        <v>1556.52</v>
      </c>
      <c r="DE68" s="2"/>
      <c r="DF68" s="80">
        <f t="shared" si="34"/>
        <v>1809.18</v>
      </c>
      <c r="DG68" s="12">
        <f t="shared" si="35"/>
        <v>13.019999999999982</v>
      </c>
      <c r="DH68" s="13">
        <f t="shared" si="36"/>
        <v>1.2799809777439437</v>
      </c>
      <c r="DI68" s="9">
        <f t="shared" si="37"/>
        <v>14.299980977743925</v>
      </c>
      <c r="DJ68" s="8">
        <f t="shared" si="38"/>
        <v>41.469944835457383</v>
      </c>
      <c r="DK68" s="5">
        <f t="shared" si="39"/>
        <v>41.469944835457383</v>
      </c>
      <c r="DL68" s="2">
        <f t="shared" si="40"/>
        <v>-5.1437031576944889</v>
      </c>
      <c r="DM68" s="7">
        <f t="shared" si="11"/>
        <v>36.326241677762894</v>
      </c>
      <c r="DN68" s="89">
        <f t="shared" si="12"/>
        <v>532.80357825130795</v>
      </c>
      <c r="DO68" s="16">
        <v>2</v>
      </c>
      <c r="DP68" s="2" t="s">
        <v>30</v>
      </c>
      <c r="DQ68" s="6">
        <v>18</v>
      </c>
      <c r="DR68" s="2" t="s">
        <v>53</v>
      </c>
      <c r="DS68" s="2" t="s">
        <v>81</v>
      </c>
      <c r="DT68" s="3">
        <v>43982</v>
      </c>
      <c r="DU68" s="10"/>
      <c r="DV68" s="2">
        <v>319.35000000000002</v>
      </c>
      <c r="DW68" s="2"/>
      <c r="DX68" s="2"/>
      <c r="DY68" s="2">
        <v>1556.52</v>
      </c>
      <c r="DZ68" s="2"/>
      <c r="EA68" s="11">
        <v>1875.87</v>
      </c>
      <c r="EB68" s="12">
        <f t="shared" si="41"/>
        <v>66.689999999999827</v>
      </c>
      <c r="EC68" s="13">
        <f t="shared" si="42"/>
        <v>8.4482647161963218</v>
      </c>
      <c r="ED68" s="9">
        <f t="shared" si="43"/>
        <v>75.138264716196147</v>
      </c>
      <c r="EE68" s="5">
        <f t="shared" si="44"/>
        <v>217.90096767696883</v>
      </c>
      <c r="EF68" s="2">
        <f t="shared" si="45"/>
        <v>-33.784042273019693</v>
      </c>
      <c r="EG68" s="7">
        <f t="shared" si="46"/>
        <v>184.11692540394915</v>
      </c>
      <c r="EH68" s="89">
        <f t="shared" si="47"/>
        <v>716.92050365525711</v>
      </c>
      <c r="EI68" s="16">
        <v>2</v>
      </c>
      <c r="EJ68" s="2" t="s">
        <v>30</v>
      </c>
      <c r="EK68" s="6">
        <v>18</v>
      </c>
      <c r="EL68" s="2" t="s">
        <v>53</v>
      </c>
      <c r="EM68" s="2" t="s">
        <v>81</v>
      </c>
      <c r="EN68" s="3">
        <v>44013</v>
      </c>
      <c r="EO68" s="10"/>
      <c r="EP68" s="2">
        <v>381.3</v>
      </c>
      <c r="EQ68" s="2"/>
      <c r="ER68" s="2"/>
      <c r="ES68" s="2">
        <v>1556.52</v>
      </c>
      <c r="ET68" s="2"/>
      <c r="EU68" s="11">
        <v>1937.82</v>
      </c>
      <c r="EV68" s="12">
        <f t="shared" si="48"/>
        <v>61.950000000000045</v>
      </c>
      <c r="EW68" s="13">
        <f t="shared" si="49"/>
        <v>4.0773737376727457</v>
      </c>
      <c r="EX68" s="9">
        <f t="shared" si="50"/>
        <v>66.027373737672789</v>
      </c>
      <c r="EY68" s="5">
        <f t="shared" si="51"/>
        <v>191.47938383925108</v>
      </c>
      <c r="EZ68" s="2">
        <f t="shared" si="52"/>
        <v>-32.98617546311236</v>
      </c>
      <c r="FA68" s="7">
        <f t="shared" si="53"/>
        <v>158.49320837613874</v>
      </c>
      <c r="FB68" s="32">
        <f t="shared" si="54"/>
        <v>875.4137120313959</v>
      </c>
      <c r="FC68" s="16">
        <v>2</v>
      </c>
      <c r="FD68" s="2" t="s">
        <v>30</v>
      </c>
      <c r="FE68" s="6">
        <v>18</v>
      </c>
      <c r="FF68" s="2" t="s">
        <v>53</v>
      </c>
      <c r="FG68" s="2" t="s">
        <v>81</v>
      </c>
      <c r="FH68" s="3">
        <v>44013</v>
      </c>
      <c r="FI68" s="10">
        <v>1100</v>
      </c>
      <c r="FJ68" s="2">
        <v>451.12</v>
      </c>
      <c r="FK68" s="2"/>
      <c r="FL68" s="2"/>
      <c r="FM68" s="2">
        <v>1556.52</v>
      </c>
      <c r="FN68" s="2"/>
      <c r="FO68" s="11">
        <v>2007.6399999999999</v>
      </c>
      <c r="FP68" s="12">
        <f t="shared" si="55"/>
        <v>69.819999999999936</v>
      </c>
      <c r="FQ68" s="13">
        <f t="shared" si="56"/>
        <v>8.407629523690586</v>
      </c>
      <c r="FR68" s="14">
        <f t="shared" si="57"/>
        <v>78.227629523690524</v>
      </c>
      <c r="FS68" s="5">
        <f t="shared" si="58"/>
        <v>238.59427004725609</v>
      </c>
      <c r="FT68" s="2">
        <f t="shared" si="59"/>
        <v>-43.657919712118456</v>
      </c>
      <c r="FU68" s="7">
        <f t="shared" si="60"/>
        <v>194.93635033513763</v>
      </c>
      <c r="FV68" s="32">
        <f t="shared" si="61"/>
        <v>-29.649937633466465</v>
      </c>
      <c r="FW68" s="16">
        <v>2</v>
      </c>
      <c r="FX68" s="2" t="s">
        <v>30</v>
      </c>
      <c r="FY68" s="6">
        <v>18</v>
      </c>
      <c r="FZ68" s="2" t="s">
        <v>53</v>
      </c>
      <c r="GA68" s="2" t="s">
        <v>81</v>
      </c>
      <c r="GB68" s="3">
        <v>44081</v>
      </c>
      <c r="GC68" s="10"/>
      <c r="GD68" s="2">
        <v>535.96</v>
      </c>
      <c r="GE68" s="2"/>
      <c r="GF68" s="2"/>
      <c r="GG68" s="2">
        <v>1556.52</v>
      </c>
      <c r="GH68" s="2"/>
      <c r="GI68" s="11">
        <v>2092.48</v>
      </c>
      <c r="GJ68" s="12">
        <f t="shared" si="62"/>
        <v>84.840000000000146</v>
      </c>
      <c r="GK68" s="13">
        <f t="shared" si="63"/>
        <v>-4.386313799622287</v>
      </c>
      <c r="GL68" s="14">
        <f t="shared" si="64"/>
        <v>80.453686200377859</v>
      </c>
      <c r="GM68" s="5">
        <f t="shared" si="65"/>
        <v>245.38374291115247</v>
      </c>
      <c r="GN68" s="2">
        <f t="shared" si="66"/>
        <v>-40.173913043478144</v>
      </c>
      <c r="GO68" s="7">
        <f t="shared" si="67"/>
        <v>205.20982986767433</v>
      </c>
      <c r="GP68" s="15">
        <f t="shared" si="68"/>
        <v>175.55989223420787</v>
      </c>
      <c r="GQ68" s="16">
        <v>2</v>
      </c>
      <c r="GR68" s="2" t="s">
        <v>30</v>
      </c>
      <c r="GS68" s="16">
        <v>17</v>
      </c>
      <c r="GT68" s="2" t="s">
        <v>53</v>
      </c>
      <c r="GU68" s="2" t="s">
        <v>81</v>
      </c>
      <c r="GV68" s="3">
        <v>44104</v>
      </c>
      <c r="GW68" s="2">
        <v>563.4</v>
      </c>
      <c r="GX68" s="10"/>
      <c r="GY68" s="2"/>
      <c r="GZ68" s="2"/>
      <c r="HA68" s="2">
        <v>1556.52</v>
      </c>
      <c r="HB68" s="2"/>
      <c r="HC68" s="11">
        <v>2119.92</v>
      </c>
      <c r="HD68" s="12">
        <f t="shared" si="69"/>
        <v>27.440000000000055</v>
      </c>
      <c r="HE68" s="13">
        <f t="shared" si="70"/>
        <v>10.215597507771825</v>
      </c>
      <c r="HF68" s="14">
        <f t="shared" si="71"/>
        <v>37.65559750777188</v>
      </c>
      <c r="HG68" s="5">
        <f t="shared" si="72"/>
        <v>114.84957239870423</v>
      </c>
      <c r="HH68" s="2">
        <f t="shared" si="73"/>
        <v>-24.47875335210087</v>
      </c>
      <c r="HI68" s="7">
        <f t="shared" si="74"/>
        <v>90.370819046603359</v>
      </c>
      <c r="HJ68" s="32">
        <f t="shared" si="75"/>
        <v>265.93071128081124</v>
      </c>
      <c r="HK68" s="16">
        <v>2</v>
      </c>
      <c r="HL68" s="2" t="s">
        <v>30</v>
      </c>
      <c r="HM68" s="6">
        <v>17</v>
      </c>
      <c r="HN68" s="2" t="s">
        <v>53</v>
      </c>
      <c r="HO68" s="2" t="s">
        <v>81</v>
      </c>
      <c r="HP68" s="3">
        <v>44143</v>
      </c>
      <c r="HQ68" s="10"/>
      <c r="HR68" s="2">
        <v>569.75</v>
      </c>
      <c r="HS68" s="2"/>
      <c r="HT68" s="2"/>
      <c r="HU68" s="2">
        <v>1556.52</v>
      </c>
      <c r="HV68" s="2"/>
      <c r="HW68" s="11">
        <v>2126.27</v>
      </c>
      <c r="HX68" s="12">
        <f t="shared" si="76"/>
        <v>6.3499999999999091</v>
      </c>
      <c r="HY68" s="13">
        <f t="shared" si="77"/>
        <v>-1.4437180626332333</v>
      </c>
      <c r="HZ68" s="14">
        <f t="shared" si="78"/>
        <v>4.9062819373666757</v>
      </c>
      <c r="IA68" s="5">
        <f t="shared" si="79"/>
        <v>14.964159908968361</v>
      </c>
      <c r="IB68" s="2">
        <f t="shared" si="80"/>
        <v>-2.6095287054369005</v>
      </c>
      <c r="IC68" s="7">
        <f t="shared" si="81"/>
        <v>12.35463120353146</v>
      </c>
      <c r="ID68" s="32">
        <f t="shared" si="82"/>
        <v>278.28534248434272</v>
      </c>
      <c r="IE68" s="16">
        <v>2</v>
      </c>
      <c r="IF68" s="2" t="s">
        <v>30</v>
      </c>
      <c r="IG68" s="6">
        <v>17</v>
      </c>
      <c r="IH68" s="2" t="s">
        <v>53</v>
      </c>
      <c r="II68" s="2" t="s">
        <v>81</v>
      </c>
      <c r="IJ68" s="3">
        <v>44165</v>
      </c>
      <c r="IK68" s="10"/>
      <c r="IL68" s="2">
        <v>569.75</v>
      </c>
      <c r="IM68" s="2"/>
      <c r="IN68" s="2"/>
      <c r="IO68" s="2">
        <v>1556.52</v>
      </c>
      <c r="IP68" s="2"/>
      <c r="IQ68" s="11">
        <v>2126.27</v>
      </c>
      <c r="IR68" s="12">
        <f t="shared" si="83"/>
        <v>0</v>
      </c>
      <c r="IS68" s="13">
        <f t="shared" si="84"/>
        <v>0</v>
      </c>
      <c r="IT68" s="14">
        <f t="shared" si="85"/>
        <v>0</v>
      </c>
      <c r="IU68" s="5">
        <f t="shared" si="86"/>
        <v>0</v>
      </c>
      <c r="IV68" s="2">
        <f t="shared" si="87"/>
        <v>0</v>
      </c>
      <c r="IW68" s="7">
        <f t="shared" si="88"/>
        <v>0</v>
      </c>
      <c r="IX68" s="15">
        <f t="shared" si="89"/>
        <v>278.28534248434272</v>
      </c>
      <c r="IY68" s="16">
        <v>2</v>
      </c>
      <c r="IZ68" s="2" t="s">
        <v>30</v>
      </c>
      <c r="JA68" s="6">
        <v>17</v>
      </c>
      <c r="JB68" s="2" t="s">
        <v>53</v>
      </c>
      <c r="JC68" s="2" t="s">
        <v>81</v>
      </c>
      <c r="JD68" s="3">
        <v>44196</v>
      </c>
      <c r="JE68" s="10"/>
      <c r="JF68" s="2">
        <v>569.75</v>
      </c>
      <c r="JG68" s="2"/>
      <c r="JH68" s="2"/>
      <c r="JI68" s="2">
        <v>1556.52</v>
      </c>
      <c r="JJ68" s="2"/>
      <c r="JK68" s="11">
        <v>2126.27</v>
      </c>
      <c r="JL68" s="12">
        <f t="shared" si="90"/>
        <v>0</v>
      </c>
      <c r="JM68" s="13">
        <f t="shared" si="91"/>
        <v>0</v>
      </c>
      <c r="JN68" s="14">
        <f t="shared" si="92"/>
        <v>0</v>
      </c>
      <c r="JO68" s="5">
        <f t="shared" si="93"/>
        <v>0</v>
      </c>
      <c r="JP68" s="2">
        <f t="shared" si="94"/>
        <v>0</v>
      </c>
      <c r="JQ68" s="7">
        <f t="shared" si="95"/>
        <v>0</v>
      </c>
      <c r="JR68" s="32">
        <f t="shared" si="96"/>
        <v>278.28534248434272</v>
      </c>
      <c r="JS68" s="16">
        <v>2</v>
      </c>
      <c r="JT68" s="2" t="s">
        <v>30</v>
      </c>
    </row>
    <row r="69" spans="17:280" ht="20.100000000000001" customHeight="1" x14ac:dyDescent="0.2">
      <c r="Q69" s="6">
        <v>19</v>
      </c>
      <c r="R69" s="2" t="s">
        <v>54</v>
      </c>
      <c r="S69" s="2" t="s">
        <v>14</v>
      </c>
      <c r="T69" s="3">
        <v>43830</v>
      </c>
      <c r="U69" s="35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2.5899999999999181</v>
      </c>
      <c r="AC69" s="13">
        <v>0.31079999999999036</v>
      </c>
      <c r="AD69" s="9">
        <v>2.9007999999999083</v>
      </c>
      <c r="AE69" s="5">
        <v>8.4123199999997347</v>
      </c>
      <c r="AF69" s="2">
        <v>-0.85571847882511476</v>
      </c>
      <c r="AG69" s="7">
        <v>7.5566015211746196</v>
      </c>
      <c r="AH69" s="32">
        <v>-1971.5290530568118</v>
      </c>
      <c r="AI69" s="16">
        <v>1</v>
      </c>
      <c r="AJ69" s="2" t="s">
        <v>30</v>
      </c>
      <c r="AK69" s="55">
        <v>19</v>
      </c>
      <c r="AL69" s="56" t="s">
        <v>54</v>
      </c>
      <c r="AM69" s="2" t="s">
        <v>14</v>
      </c>
      <c r="AN69" s="3">
        <v>43861</v>
      </c>
      <c r="AO69" s="35"/>
      <c r="AP69" s="8">
        <v>1558.8600000000001</v>
      </c>
      <c r="AQ69" s="8"/>
      <c r="AR69" s="2"/>
      <c r="AS69" s="2"/>
      <c r="AT69" s="2"/>
      <c r="AU69" s="11">
        <f t="shared" si="13"/>
        <v>1558.8600000000001</v>
      </c>
      <c r="AV69" s="59">
        <f t="shared" si="14"/>
        <v>2.3200000000001637</v>
      </c>
      <c r="AW69" s="13">
        <f t="shared" si="15"/>
        <v>0.27840000000001974</v>
      </c>
      <c r="AX69" s="9">
        <f t="shared" si="16"/>
        <v>2.5984000000001837</v>
      </c>
      <c r="AY69" s="5">
        <f t="shared" si="17"/>
        <v>7.5353600000005327</v>
      </c>
      <c r="AZ69" s="8">
        <f t="shared" si="18"/>
        <v>-0.80411643974220381</v>
      </c>
      <c r="BA69" s="7">
        <f t="shared" si="19"/>
        <v>6.7312435602583287</v>
      </c>
      <c r="BB69" s="32">
        <f t="shared" si="20"/>
        <v>-1964.7978094965536</v>
      </c>
      <c r="BC69" s="16">
        <v>1</v>
      </c>
      <c r="BD69" s="2" t="s">
        <v>30</v>
      </c>
      <c r="BE69" s="68">
        <v>19</v>
      </c>
      <c r="BF69" s="2" t="s">
        <v>54</v>
      </c>
      <c r="BG69" s="2" t="s">
        <v>14</v>
      </c>
      <c r="BH69" s="3">
        <v>43890</v>
      </c>
      <c r="BI69" s="35"/>
      <c r="BJ69" s="2">
        <v>1561.08</v>
      </c>
      <c r="BK69" s="2"/>
      <c r="BL69" s="2"/>
      <c r="BM69" s="2"/>
      <c r="BN69" s="2"/>
      <c r="BO69" s="11">
        <v>1561.08</v>
      </c>
      <c r="BP69" s="12">
        <f t="shared" si="21"/>
        <v>2.2199999999997999</v>
      </c>
      <c r="BQ69" s="13">
        <f t="shared" si="22"/>
        <v>0.55871046059515495</v>
      </c>
      <c r="BR69" s="9">
        <f t="shared" si="23"/>
        <v>2.7787104605949549</v>
      </c>
      <c r="BS69" s="5">
        <f t="shared" si="24"/>
        <v>8.0582603357253682</v>
      </c>
      <c r="BT69" s="2">
        <f t="shared" si="25"/>
        <v>-0.79325567672698805</v>
      </c>
      <c r="BU69" s="7">
        <f t="shared" si="26"/>
        <v>7.2650046589983805</v>
      </c>
      <c r="BV69" s="15">
        <f t="shared" si="27"/>
        <v>-1957.5328048375552</v>
      </c>
      <c r="BW69" s="16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5"/>
      <c r="CD69" s="2">
        <v>1561.08</v>
      </c>
      <c r="CE69" s="2"/>
      <c r="CF69" s="2"/>
      <c r="CG69" s="2"/>
      <c r="CH69" s="2"/>
      <c r="CI69" s="11">
        <f t="shared" si="28"/>
        <v>1561.08</v>
      </c>
      <c r="CJ69" s="11">
        <f t="shared" si="28"/>
        <v>2.2199999999997999</v>
      </c>
      <c r="CK69" s="11">
        <f t="shared" si="28"/>
        <v>0.55871046059515495</v>
      </c>
      <c r="CL69" s="11">
        <f t="shared" si="29"/>
        <v>2.7787104605949549</v>
      </c>
      <c r="CM69" s="5">
        <f t="shared" si="30"/>
        <v>6.0117180282395601</v>
      </c>
      <c r="CN69" s="8">
        <f t="shared" si="31"/>
        <v>-0.79325567672698816</v>
      </c>
      <c r="CO69" s="10">
        <f t="shared" si="32"/>
        <v>5.2184623515125717</v>
      </c>
      <c r="CP69" s="81">
        <f t="shared" si="33"/>
        <v>-1952.3143424860427</v>
      </c>
      <c r="CQ69" s="16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5"/>
      <c r="DA69" s="88">
        <v>1599.02</v>
      </c>
      <c r="DB69" s="2"/>
      <c r="DC69" s="2"/>
      <c r="DD69" s="2"/>
      <c r="DE69" s="2"/>
      <c r="DF69" s="80">
        <f t="shared" si="34"/>
        <v>1599.02</v>
      </c>
      <c r="DG69" s="12">
        <f t="shared" si="35"/>
        <v>37.940000000000055</v>
      </c>
      <c r="DH69" s="13">
        <f t="shared" si="36"/>
        <v>3.7298370426732226</v>
      </c>
      <c r="DI69" s="9">
        <f t="shared" si="37"/>
        <v>41.669837042673279</v>
      </c>
      <c r="DJ69" s="8">
        <f t="shared" si="38"/>
        <v>120.8425274237525</v>
      </c>
      <c r="DK69" s="5">
        <f t="shared" si="39"/>
        <v>114.83080939551294</v>
      </c>
      <c r="DL69" s="2">
        <f t="shared" si="40"/>
        <v>-14.242980048126206</v>
      </c>
      <c r="DM69" s="7">
        <f t="shared" si="11"/>
        <v>100.58782934738673</v>
      </c>
      <c r="DN69" s="89">
        <f t="shared" si="12"/>
        <v>-1851.7265131386559</v>
      </c>
      <c r="DO69" s="16">
        <v>1</v>
      </c>
      <c r="DP69" s="2" t="s">
        <v>30</v>
      </c>
      <c r="DQ69" s="6">
        <v>19</v>
      </c>
      <c r="DR69" s="2" t="s">
        <v>54</v>
      </c>
      <c r="DS69" s="2" t="s">
        <v>14</v>
      </c>
      <c r="DT69" s="3">
        <v>43982</v>
      </c>
      <c r="DU69" s="10"/>
      <c r="DV69" s="2">
        <v>1665.3700000000001</v>
      </c>
      <c r="DW69" s="2"/>
      <c r="DX69" s="2"/>
      <c r="DY69" s="2"/>
      <c r="DZ69" s="2"/>
      <c r="EA69" s="11">
        <v>1665.3700000000001</v>
      </c>
      <c r="EB69" s="12">
        <f t="shared" si="41"/>
        <v>66.350000000000136</v>
      </c>
      <c r="EC69" s="13">
        <f t="shared" si="42"/>
        <v>8.4051936410200714</v>
      </c>
      <c r="ED69" s="9">
        <f t="shared" si="43"/>
        <v>74.755193641020213</v>
      </c>
      <c r="EE69" s="5">
        <f t="shared" si="44"/>
        <v>216.7900615589586</v>
      </c>
      <c r="EF69" s="2">
        <f t="shared" si="45"/>
        <v>-33.611803940843707</v>
      </c>
      <c r="EG69" s="7">
        <f t="shared" si="46"/>
        <v>183.17825761811488</v>
      </c>
      <c r="EH69" s="89">
        <f t="shared" si="47"/>
        <v>-1668.548255520541</v>
      </c>
      <c r="EI69" s="16">
        <v>1</v>
      </c>
      <c r="EJ69" s="2" t="s">
        <v>30</v>
      </c>
      <c r="EK69" s="6">
        <v>19</v>
      </c>
      <c r="EL69" s="2" t="s">
        <v>54</v>
      </c>
      <c r="EM69" s="2" t="s">
        <v>14</v>
      </c>
      <c r="EN69" s="3">
        <v>44013</v>
      </c>
      <c r="EO69" s="10"/>
      <c r="EP69" s="2">
        <v>1724.72</v>
      </c>
      <c r="EQ69" s="2"/>
      <c r="ER69" s="2"/>
      <c r="ES69" s="2"/>
      <c r="ET69" s="2"/>
      <c r="EU69" s="11">
        <v>1724.72</v>
      </c>
      <c r="EV69" s="12">
        <f t="shared" si="48"/>
        <v>59.349999999999909</v>
      </c>
      <c r="EW69" s="13">
        <f t="shared" si="49"/>
        <v>3.9062490933152048</v>
      </c>
      <c r="EX69" s="9">
        <f t="shared" si="50"/>
        <v>63.256249093315112</v>
      </c>
      <c r="EY69" s="5">
        <f t="shared" si="51"/>
        <v>183.44312237061382</v>
      </c>
      <c r="EZ69" s="2">
        <f t="shared" si="52"/>
        <v>-31.601767776202006</v>
      </c>
      <c r="FA69" s="7">
        <f t="shared" si="53"/>
        <v>151.84135459441183</v>
      </c>
      <c r="FB69" s="32">
        <f t="shared" si="54"/>
        <v>-1516.7069009261293</v>
      </c>
      <c r="FC69" s="16">
        <v>1</v>
      </c>
      <c r="FD69" s="2" t="s">
        <v>30</v>
      </c>
      <c r="FE69" s="6">
        <v>19</v>
      </c>
      <c r="FF69" s="2" t="s">
        <v>54</v>
      </c>
      <c r="FG69" s="2" t="s">
        <v>14</v>
      </c>
      <c r="FH69" s="3">
        <v>44013</v>
      </c>
      <c r="FI69" s="10"/>
      <c r="FJ69" s="2">
        <v>1786.47</v>
      </c>
      <c r="FK69" s="2"/>
      <c r="FL69" s="2"/>
      <c r="FM69" s="2"/>
      <c r="FN69" s="2"/>
      <c r="FO69" s="11">
        <v>1786.47</v>
      </c>
      <c r="FP69" s="12">
        <f t="shared" si="55"/>
        <v>61.75</v>
      </c>
      <c r="FQ69" s="13">
        <f t="shared" si="56"/>
        <v>7.4358510897721883</v>
      </c>
      <c r="FR69" s="14">
        <f t="shared" si="57"/>
        <v>69.185851089772186</v>
      </c>
      <c r="FS69" s="5">
        <f t="shared" si="58"/>
        <v>211.01684582380514</v>
      </c>
      <c r="FT69" s="2">
        <f t="shared" si="59"/>
        <v>-38.611809542012558</v>
      </c>
      <c r="FU69" s="7">
        <f t="shared" si="60"/>
        <v>172.40503628179258</v>
      </c>
      <c r="FV69" s="32">
        <f t="shared" si="61"/>
        <v>-1344.3018646443368</v>
      </c>
      <c r="FW69" s="16">
        <v>1</v>
      </c>
      <c r="FX69" s="2" t="s">
        <v>30</v>
      </c>
      <c r="FY69" s="6">
        <v>19</v>
      </c>
      <c r="FZ69" s="2" t="s">
        <v>54</v>
      </c>
      <c r="GA69" s="2" t="s">
        <v>14</v>
      </c>
      <c r="GB69" s="3">
        <v>44081</v>
      </c>
      <c r="GC69" s="10"/>
      <c r="GD69" s="2">
        <v>1868.31</v>
      </c>
      <c r="GE69" s="2"/>
      <c r="GF69" s="2"/>
      <c r="GG69" s="2"/>
      <c r="GH69" s="2"/>
      <c r="GI69" s="11">
        <v>1868.31</v>
      </c>
      <c r="GJ69" s="12">
        <f t="shared" si="62"/>
        <v>81.839999999999918</v>
      </c>
      <c r="GK69" s="13">
        <f t="shared" si="63"/>
        <v>-4.2312107656893794</v>
      </c>
      <c r="GL69" s="14">
        <f t="shared" si="64"/>
        <v>77.608789234310535</v>
      </c>
      <c r="GM69" s="5">
        <f t="shared" si="65"/>
        <v>236.70680716464713</v>
      </c>
      <c r="GN69" s="2">
        <f t="shared" si="66"/>
        <v>-38.75333620318532</v>
      </c>
      <c r="GO69" s="7">
        <f t="shared" si="67"/>
        <v>197.95347096146182</v>
      </c>
      <c r="GP69" s="15">
        <f t="shared" si="68"/>
        <v>-1146.348393682875</v>
      </c>
      <c r="GQ69" s="16">
        <v>1</v>
      </c>
      <c r="GR69" s="2" t="s">
        <v>30</v>
      </c>
      <c r="GS69" s="16">
        <v>18</v>
      </c>
      <c r="GT69" s="2" t="s">
        <v>54</v>
      </c>
      <c r="GU69" s="2" t="s">
        <v>14</v>
      </c>
      <c r="GV69" s="3">
        <v>44104</v>
      </c>
      <c r="GW69" s="2">
        <v>1919.29</v>
      </c>
      <c r="GX69" s="10"/>
      <c r="GY69" s="2"/>
      <c r="GZ69" s="2"/>
      <c r="HA69" s="2"/>
      <c r="HB69" s="2"/>
      <c r="HC69" s="11">
        <v>1919.29</v>
      </c>
      <c r="HD69" s="12">
        <f t="shared" si="69"/>
        <v>50.980000000000018</v>
      </c>
      <c r="HE69" s="13">
        <f t="shared" si="70"/>
        <v>18.979269713783047</v>
      </c>
      <c r="HF69" s="14">
        <f t="shared" si="71"/>
        <v>69.959269713783073</v>
      </c>
      <c r="HG69" s="5">
        <f t="shared" si="72"/>
        <v>213.37577262703837</v>
      </c>
      <c r="HH69" s="2">
        <f t="shared" si="73"/>
        <v>-45.478383596578013</v>
      </c>
      <c r="HI69" s="7">
        <f t="shared" si="74"/>
        <v>167.89738903046037</v>
      </c>
      <c r="HJ69" s="32">
        <f t="shared" si="75"/>
        <v>-978.45100465241467</v>
      </c>
      <c r="HK69" s="16">
        <v>1</v>
      </c>
      <c r="HL69" s="2" t="s">
        <v>30</v>
      </c>
      <c r="HM69" s="6">
        <v>18</v>
      </c>
      <c r="HN69" s="2" t="s">
        <v>54</v>
      </c>
      <c r="HO69" s="2" t="s">
        <v>14</v>
      </c>
      <c r="HP69" s="3">
        <v>44143</v>
      </c>
      <c r="HQ69" s="10"/>
      <c r="HR69" s="2">
        <v>1927.13</v>
      </c>
      <c r="HS69" s="2"/>
      <c r="HT69" s="2"/>
      <c r="HU69" s="2"/>
      <c r="HV69" s="2"/>
      <c r="HW69" s="11">
        <v>1927.13</v>
      </c>
      <c r="HX69" s="12">
        <f t="shared" si="76"/>
        <v>7.8400000000001455</v>
      </c>
      <c r="HY69" s="13">
        <f t="shared" si="77"/>
        <v>-1.7824802537078617</v>
      </c>
      <c r="HZ69" s="14">
        <f t="shared" si="78"/>
        <v>6.0575197462922841</v>
      </c>
      <c r="IA69" s="5">
        <f t="shared" si="79"/>
        <v>18.475435226191465</v>
      </c>
      <c r="IB69" s="2">
        <f t="shared" si="80"/>
        <v>-3.2218433150592083</v>
      </c>
      <c r="IC69" s="7">
        <f t="shared" si="81"/>
        <v>15.253591911132256</v>
      </c>
      <c r="ID69" s="32">
        <f t="shared" si="82"/>
        <v>-963.19741274128239</v>
      </c>
      <c r="IE69" s="16">
        <v>1</v>
      </c>
      <c r="IF69" s="2" t="s">
        <v>30</v>
      </c>
      <c r="IG69" s="6">
        <v>18</v>
      </c>
      <c r="IH69" s="2" t="s">
        <v>54</v>
      </c>
      <c r="II69" s="2" t="s">
        <v>14</v>
      </c>
      <c r="IJ69" s="3">
        <v>44165</v>
      </c>
      <c r="IK69" s="10"/>
      <c r="IL69" s="2">
        <v>1929.39</v>
      </c>
      <c r="IM69" s="2"/>
      <c r="IN69" s="2"/>
      <c r="IO69" s="2"/>
      <c r="IP69" s="2"/>
      <c r="IQ69" s="11">
        <v>1929.39</v>
      </c>
      <c r="IR69" s="12">
        <f t="shared" si="83"/>
        <v>2.2599999999999909</v>
      </c>
      <c r="IS69" s="13">
        <f t="shared" si="84"/>
        <v>1.1830516880940454</v>
      </c>
      <c r="IT69" s="14">
        <f t="shared" si="85"/>
        <v>3.4430516880940365</v>
      </c>
      <c r="IU69" s="5">
        <f t="shared" si="86"/>
        <v>10.501307648686812</v>
      </c>
      <c r="IV69" s="2">
        <f t="shared" si="87"/>
        <v>-1.4921484653818644</v>
      </c>
      <c r="IW69" s="7">
        <f t="shared" si="88"/>
        <v>9.0091591833049467</v>
      </c>
      <c r="IX69" s="15">
        <f t="shared" si="89"/>
        <v>-954.18825355797742</v>
      </c>
      <c r="IY69" s="16">
        <v>1</v>
      </c>
      <c r="IZ69" s="2" t="s">
        <v>30</v>
      </c>
      <c r="JA69" s="6">
        <v>18</v>
      </c>
      <c r="JB69" s="2" t="s">
        <v>54</v>
      </c>
      <c r="JC69" s="2" t="s">
        <v>14</v>
      </c>
      <c r="JD69" s="3">
        <v>44196</v>
      </c>
      <c r="JE69" s="10"/>
      <c r="JF69" s="2">
        <v>1932.6100000000001</v>
      </c>
      <c r="JG69" s="2"/>
      <c r="JH69" s="2"/>
      <c r="JI69" s="2"/>
      <c r="JJ69" s="2"/>
      <c r="JK69" s="11">
        <v>1932.6100000000001</v>
      </c>
      <c r="JL69" s="12">
        <f t="shared" si="90"/>
        <v>3.2200000000000273</v>
      </c>
      <c r="JM69" s="13">
        <f t="shared" si="91"/>
        <v>-0.11208236303467825</v>
      </c>
      <c r="JN69" s="14">
        <f t="shared" si="92"/>
        <v>3.107917636965349</v>
      </c>
      <c r="JO69" s="5">
        <f t="shared" si="93"/>
        <v>9.4791487927443132</v>
      </c>
      <c r="JP69" s="2">
        <f t="shared" si="94"/>
        <v>-1.15449273808066</v>
      </c>
      <c r="JQ69" s="7">
        <f t="shared" si="95"/>
        <v>8.3246560546636523</v>
      </c>
      <c r="JR69" s="32">
        <f t="shared" si="96"/>
        <v>-945.86359750331371</v>
      </c>
      <c r="JS69" s="16">
        <v>1</v>
      </c>
      <c r="JT69" s="2" t="s">
        <v>30</v>
      </c>
    </row>
    <row r="70" spans="17:280" ht="20.100000000000001" customHeight="1" x14ac:dyDescent="0.2">
      <c r="Q70" s="6">
        <v>20</v>
      </c>
      <c r="R70" s="2" t="s">
        <v>55</v>
      </c>
      <c r="S70" s="2" t="s">
        <v>38</v>
      </c>
      <c r="T70" s="3">
        <v>43830</v>
      </c>
      <c r="U70" s="35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2834.8999999999942</v>
      </c>
      <c r="AC70" s="13">
        <v>340.18799999999953</v>
      </c>
      <c r="AD70" s="9">
        <v>3175.0879999999938</v>
      </c>
      <c r="AE70" s="5">
        <v>9207.7551999999814</v>
      </c>
      <c r="AF70" s="2">
        <v>-936.63178209320051</v>
      </c>
      <c r="AG70" s="7">
        <v>8271.1234179067815</v>
      </c>
      <c r="AH70" s="32">
        <v>8258.0383000850907</v>
      </c>
      <c r="AI70" s="16">
        <v>2</v>
      </c>
      <c r="AJ70" s="2" t="s">
        <v>30</v>
      </c>
      <c r="AK70" s="55">
        <v>20</v>
      </c>
      <c r="AL70" s="56" t="s">
        <v>55</v>
      </c>
      <c r="AM70" s="2" t="s">
        <v>38</v>
      </c>
      <c r="AN70" s="3">
        <v>43861</v>
      </c>
      <c r="AO70" s="35">
        <v>8500</v>
      </c>
      <c r="AP70" s="8">
        <v>70075.820000000007</v>
      </c>
      <c r="AQ70" s="8"/>
      <c r="AR70" s="2"/>
      <c r="AS70" s="2"/>
      <c r="AT70" s="2">
        <v>2917.13</v>
      </c>
      <c r="AU70" s="11">
        <f t="shared" si="13"/>
        <v>70075.820000000007</v>
      </c>
      <c r="AV70" s="59">
        <f t="shared" si="14"/>
        <v>2537.7300000000105</v>
      </c>
      <c r="AW70" s="13">
        <f t="shared" si="15"/>
        <v>304.52760000000137</v>
      </c>
      <c r="AX70" s="9">
        <f t="shared" si="16"/>
        <v>2842.2576000000117</v>
      </c>
      <c r="AY70" s="5">
        <f t="shared" si="17"/>
        <v>8242.547040000034</v>
      </c>
      <c r="AZ70" s="8">
        <f t="shared" si="18"/>
        <v>-879.58207440812373</v>
      </c>
      <c r="BA70" s="7">
        <f t="shared" si="19"/>
        <v>7362.9649655919102</v>
      </c>
      <c r="BB70" s="32">
        <f t="shared" si="20"/>
        <v>7121.0032656770009</v>
      </c>
      <c r="BC70" s="16">
        <v>2</v>
      </c>
      <c r="BD70" s="2" t="s">
        <v>30</v>
      </c>
      <c r="BE70" s="68">
        <v>20</v>
      </c>
      <c r="BF70" s="2" t="s">
        <v>55</v>
      </c>
      <c r="BG70" s="2" t="s">
        <v>38</v>
      </c>
      <c r="BH70" s="3">
        <v>43890</v>
      </c>
      <c r="BI70" s="35">
        <v>7200</v>
      </c>
      <c r="BJ70" s="2">
        <v>72336.070000000007</v>
      </c>
      <c r="BK70" s="2"/>
      <c r="BL70" s="2"/>
      <c r="BM70" s="2"/>
      <c r="BN70" s="2">
        <v>2917.13</v>
      </c>
      <c r="BO70" s="11">
        <v>72336.070000000007</v>
      </c>
      <c r="BP70" s="12">
        <f t="shared" si="21"/>
        <v>2260.25</v>
      </c>
      <c r="BQ70" s="13">
        <f t="shared" si="22"/>
        <v>568.84023358572642</v>
      </c>
      <c r="BR70" s="9">
        <f t="shared" si="23"/>
        <v>2829.0902335857263</v>
      </c>
      <c r="BS70" s="5">
        <f t="shared" si="24"/>
        <v>8204.3616773986068</v>
      </c>
      <c r="BT70" s="2">
        <f t="shared" si="25"/>
        <v>-807.6379023974489</v>
      </c>
      <c r="BU70" s="7">
        <f t="shared" si="26"/>
        <v>7396.7237750011582</v>
      </c>
      <c r="BV70" s="15">
        <f t="shared" si="27"/>
        <v>7317.727040678159</v>
      </c>
      <c r="BW70" s="16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5"/>
      <c r="CD70" s="2">
        <v>72336.070000000007</v>
      </c>
      <c r="CE70" s="2"/>
      <c r="CF70" s="2"/>
      <c r="CG70" s="2"/>
      <c r="CH70" s="2">
        <v>2917.13</v>
      </c>
      <c r="CI70" s="11">
        <f t="shared" si="28"/>
        <v>72336.070000000007</v>
      </c>
      <c r="CJ70" s="11">
        <f t="shared" si="28"/>
        <v>2260.25</v>
      </c>
      <c r="CK70" s="11">
        <f t="shared" si="28"/>
        <v>568.84023358572642</v>
      </c>
      <c r="CL70" s="11">
        <f t="shared" si="29"/>
        <v>2829.0902335857263</v>
      </c>
      <c r="CM70" s="5">
        <f t="shared" si="30"/>
        <v>6120.7142672656273</v>
      </c>
      <c r="CN70" s="8">
        <f t="shared" si="31"/>
        <v>-807.63790239744901</v>
      </c>
      <c r="CO70" s="10">
        <f t="shared" si="32"/>
        <v>5313.0763648681786</v>
      </c>
      <c r="CP70" s="81">
        <f t="shared" si="33"/>
        <v>12630.803405546338</v>
      </c>
      <c r="CQ70" s="16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5">
        <v>7500</v>
      </c>
      <c r="DA70" s="88">
        <v>75374.490000000005</v>
      </c>
      <c r="DB70" s="2"/>
      <c r="DC70" s="2"/>
      <c r="DD70" s="2"/>
      <c r="DE70" s="2">
        <v>2917.13</v>
      </c>
      <c r="DF70" s="80">
        <f t="shared" si="34"/>
        <v>75374.490000000005</v>
      </c>
      <c r="DG70" s="12">
        <f t="shared" si="35"/>
        <v>3038.4199999999983</v>
      </c>
      <c r="DH70" s="13">
        <f t="shared" si="36"/>
        <v>298.70351784921326</v>
      </c>
      <c r="DI70" s="9">
        <f t="shared" si="37"/>
        <v>3337.1235178492116</v>
      </c>
      <c r="DJ70" s="8">
        <f t="shared" si="38"/>
        <v>9677.6582017627134</v>
      </c>
      <c r="DK70" s="5">
        <f t="shared" si="39"/>
        <v>3556.943934497086</v>
      </c>
      <c r="DL70" s="2">
        <f t="shared" si="40"/>
        <v>-441.18370111675915</v>
      </c>
      <c r="DM70" s="7">
        <f t="shared" si="11"/>
        <v>3115.760233380327</v>
      </c>
      <c r="DN70" s="89">
        <f t="shared" si="12"/>
        <v>8246.5636389266656</v>
      </c>
      <c r="DO70" s="16">
        <v>2</v>
      </c>
      <c r="DP70" s="2" t="s">
        <v>30</v>
      </c>
      <c r="DQ70" s="6">
        <v>20</v>
      </c>
      <c r="DR70" s="2" t="s">
        <v>55</v>
      </c>
      <c r="DS70" s="2" t="s">
        <v>38</v>
      </c>
      <c r="DT70" s="3">
        <v>43982</v>
      </c>
      <c r="DU70" s="10"/>
      <c r="DV70" s="2">
        <v>75920.479999999996</v>
      </c>
      <c r="DW70" s="2"/>
      <c r="DX70" s="2"/>
      <c r="DY70" s="2"/>
      <c r="DZ70" s="2">
        <v>2917.13</v>
      </c>
      <c r="EA70" s="11">
        <v>75920.479999999996</v>
      </c>
      <c r="EB70" s="12">
        <f t="shared" si="41"/>
        <v>545.98999999999069</v>
      </c>
      <c r="EC70" s="13">
        <f t="shared" si="42"/>
        <v>69.165812751476437</v>
      </c>
      <c r="ED70" s="9">
        <f t="shared" si="43"/>
        <v>615.15581275146712</v>
      </c>
      <c r="EE70" s="5">
        <f t="shared" si="44"/>
        <v>1783.9518569792547</v>
      </c>
      <c r="EF70" s="2">
        <f t="shared" si="45"/>
        <v>-276.58943230837838</v>
      </c>
      <c r="EG70" s="7">
        <f t="shared" si="46"/>
        <v>1507.3624246708764</v>
      </c>
      <c r="EH70" s="89">
        <f t="shared" si="47"/>
        <v>9753.9260635975425</v>
      </c>
      <c r="EI70" s="16">
        <v>2</v>
      </c>
      <c r="EJ70" s="2" t="s">
        <v>30</v>
      </c>
      <c r="EK70" s="6">
        <v>20</v>
      </c>
      <c r="EL70" s="2" t="s">
        <v>55</v>
      </c>
      <c r="EM70" s="2" t="s">
        <v>38</v>
      </c>
      <c r="EN70" s="3">
        <v>44013</v>
      </c>
      <c r="EO70" s="10">
        <v>10300</v>
      </c>
      <c r="EP70" s="2">
        <v>76428.92</v>
      </c>
      <c r="EQ70" s="2"/>
      <c r="ER70" s="2"/>
      <c r="ES70" s="2"/>
      <c r="ET70" s="2">
        <v>2917.13</v>
      </c>
      <c r="EU70" s="11">
        <v>76428.92</v>
      </c>
      <c r="EV70" s="12">
        <f t="shared" si="48"/>
        <v>508.44000000000233</v>
      </c>
      <c r="EW70" s="13">
        <f t="shared" si="49"/>
        <v>33.464082375824681</v>
      </c>
      <c r="EX70" s="9">
        <f t="shared" si="50"/>
        <v>541.90408237582699</v>
      </c>
      <c r="EY70" s="5">
        <f t="shared" si="51"/>
        <v>1571.5218388898982</v>
      </c>
      <c r="EZ70" s="2">
        <f t="shared" si="52"/>
        <v>-270.72624782025684</v>
      </c>
      <c r="FA70" s="7">
        <f t="shared" si="53"/>
        <v>1300.7955910696414</v>
      </c>
      <c r="FB70" s="32">
        <f t="shared" si="54"/>
        <v>754.72165466718377</v>
      </c>
      <c r="FC70" s="16">
        <v>2</v>
      </c>
      <c r="FD70" s="2" t="s">
        <v>30</v>
      </c>
      <c r="FE70" s="6">
        <v>20</v>
      </c>
      <c r="FF70" s="2" t="s">
        <v>55</v>
      </c>
      <c r="FG70" s="2" t="s">
        <v>38</v>
      </c>
      <c r="FH70" s="3">
        <v>44013</v>
      </c>
      <c r="FI70" s="10">
        <v>1000</v>
      </c>
      <c r="FJ70" s="2">
        <v>76932.570000000007</v>
      </c>
      <c r="FK70" s="2"/>
      <c r="FL70" s="2"/>
      <c r="FM70" s="2"/>
      <c r="FN70" s="2">
        <v>2917.13</v>
      </c>
      <c r="FO70" s="11">
        <v>76932.570000000007</v>
      </c>
      <c r="FP70" s="12">
        <f t="shared" si="55"/>
        <v>503.65000000000873</v>
      </c>
      <c r="FQ70" s="13">
        <f t="shared" si="56"/>
        <v>60.648848605082222</v>
      </c>
      <c r="FR70" s="14">
        <f t="shared" si="57"/>
        <v>564.29884860509094</v>
      </c>
      <c r="FS70" s="5">
        <f t="shared" si="58"/>
        <v>1721.1114882455272</v>
      </c>
      <c r="FT70" s="2">
        <f t="shared" si="59"/>
        <v>-314.9285485965176</v>
      </c>
      <c r="FU70" s="7">
        <f t="shared" si="60"/>
        <v>1406.1829396490095</v>
      </c>
      <c r="FV70" s="32">
        <f t="shared" si="61"/>
        <v>1160.9045943161932</v>
      </c>
      <c r="FW70" s="16">
        <v>2</v>
      </c>
      <c r="FX70" s="2" t="s">
        <v>30</v>
      </c>
      <c r="FY70" s="6">
        <v>20</v>
      </c>
      <c r="FZ70" s="2" t="s">
        <v>55</v>
      </c>
      <c r="GA70" s="2" t="s">
        <v>38</v>
      </c>
      <c r="GB70" s="3">
        <v>44081</v>
      </c>
      <c r="GC70" s="10">
        <v>2000</v>
      </c>
      <c r="GD70" s="2">
        <v>77656.58</v>
      </c>
      <c r="GE70" s="2"/>
      <c r="GF70" s="2"/>
      <c r="GG70" s="2"/>
      <c r="GH70" s="2">
        <v>2917.13</v>
      </c>
      <c r="GI70" s="11">
        <v>77656.58</v>
      </c>
      <c r="GJ70" s="12">
        <f t="shared" si="62"/>
        <v>724.00999999999476</v>
      </c>
      <c r="GK70" s="13">
        <f t="shared" si="63"/>
        <v>-37.432049199251573</v>
      </c>
      <c r="GL70" s="14">
        <f t="shared" si="64"/>
        <v>686.57795080074322</v>
      </c>
      <c r="GM70" s="5">
        <f t="shared" si="65"/>
        <v>2094.0627499422667</v>
      </c>
      <c r="GN70" s="2">
        <f t="shared" si="66"/>
        <v>-342.83727938010787</v>
      </c>
      <c r="GO70" s="7">
        <f t="shared" si="67"/>
        <v>1751.2254705621588</v>
      </c>
      <c r="GP70" s="15">
        <f t="shared" si="68"/>
        <v>912.13006487835196</v>
      </c>
      <c r="GQ70" s="16">
        <v>2</v>
      </c>
      <c r="GR70" s="2" t="s">
        <v>30</v>
      </c>
      <c r="GS70" s="16">
        <v>19</v>
      </c>
      <c r="GT70" s="2" t="s">
        <v>55</v>
      </c>
      <c r="GU70" s="2" t="s">
        <v>38</v>
      </c>
      <c r="GV70" s="3">
        <v>44104</v>
      </c>
      <c r="GW70" s="2">
        <v>78095.23</v>
      </c>
      <c r="GX70" s="10">
        <v>2000</v>
      </c>
      <c r="GY70" s="2"/>
      <c r="GZ70" s="2"/>
      <c r="HA70" s="2"/>
      <c r="HB70" s="2">
        <v>2917.13</v>
      </c>
      <c r="HC70" s="11">
        <v>78095.23</v>
      </c>
      <c r="HD70" s="12">
        <f t="shared" si="69"/>
        <v>438.64999999999418</v>
      </c>
      <c r="HE70" s="13">
        <f t="shared" si="70"/>
        <v>163.30436759417066</v>
      </c>
      <c r="HF70" s="14">
        <f t="shared" si="71"/>
        <v>601.95436759416486</v>
      </c>
      <c r="HG70" s="5">
        <f t="shared" si="72"/>
        <v>1835.9608211622028</v>
      </c>
      <c r="HH70" s="2">
        <f t="shared" si="73"/>
        <v>-391.31214132284566</v>
      </c>
      <c r="HI70" s="7">
        <f t="shared" si="74"/>
        <v>1444.6486798393571</v>
      </c>
      <c r="HJ70" s="32">
        <f t="shared" si="75"/>
        <v>356.77874471770906</v>
      </c>
      <c r="HK70" s="16">
        <v>2</v>
      </c>
      <c r="HL70" s="2" t="s">
        <v>30</v>
      </c>
      <c r="HM70" s="6">
        <v>19</v>
      </c>
      <c r="HN70" s="2" t="s">
        <v>55</v>
      </c>
      <c r="HO70" s="2" t="s">
        <v>38</v>
      </c>
      <c r="HP70" s="3">
        <v>44143</v>
      </c>
      <c r="HQ70" s="10"/>
      <c r="HR70" s="2">
        <v>80396.72</v>
      </c>
      <c r="HS70" s="2"/>
      <c r="HT70" s="2"/>
      <c r="HU70" s="2"/>
      <c r="HV70" s="2">
        <v>2917.13</v>
      </c>
      <c r="HW70" s="11">
        <v>80396.72</v>
      </c>
      <c r="HX70" s="12">
        <f t="shared" si="76"/>
        <v>2301.4900000000052</v>
      </c>
      <c r="HY70" s="13">
        <f t="shared" si="77"/>
        <v>-523.26026519209688</v>
      </c>
      <c r="HZ70" s="14">
        <f t="shared" si="78"/>
        <v>1778.2297348079082</v>
      </c>
      <c r="IA70" s="5">
        <f t="shared" si="79"/>
        <v>5423.6006911641198</v>
      </c>
      <c r="IB70" s="2">
        <f t="shared" si="80"/>
        <v>-945.79594020095612</v>
      </c>
      <c r="IC70" s="7">
        <f t="shared" si="81"/>
        <v>4477.8047509631633</v>
      </c>
      <c r="ID70" s="32">
        <f t="shared" si="82"/>
        <v>4834.5834956808721</v>
      </c>
      <c r="IE70" s="16">
        <v>2</v>
      </c>
      <c r="IF70" s="2" t="s">
        <v>30</v>
      </c>
      <c r="IG70" s="6">
        <v>19</v>
      </c>
      <c r="IH70" s="2" t="s">
        <v>55</v>
      </c>
      <c r="II70" s="2" t="s">
        <v>38</v>
      </c>
      <c r="IJ70" s="3">
        <v>44165</v>
      </c>
      <c r="IK70" s="10">
        <v>5000</v>
      </c>
      <c r="IL70" s="2">
        <v>82087.400000000009</v>
      </c>
      <c r="IM70" s="2"/>
      <c r="IN70" s="2"/>
      <c r="IO70" s="2"/>
      <c r="IP70" s="2">
        <v>2917.13</v>
      </c>
      <c r="IQ70" s="11">
        <v>82087.400000000009</v>
      </c>
      <c r="IR70" s="12">
        <f t="shared" si="83"/>
        <v>1690.6800000000076</v>
      </c>
      <c r="IS70" s="13">
        <f t="shared" si="84"/>
        <v>885.02735753400782</v>
      </c>
      <c r="IT70" s="14">
        <f t="shared" si="85"/>
        <v>2575.7073575340155</v>
      </c>
      <c r="IU70" s="5">
        <f t="shared" si="86"/>
        <v>7855.907440478747</v>
      </c>
      <c r="IV70" s="2">
        <f t="shared" si="87"/>
        <v>-1116.2591006424036</v>
      </c>
      <c r="IW70" s="7">
        <f t="shared" si="88"/>
        <v>6739.6483398363434</v>
      </c>
      <c r="IX70" s="15">
        <f t="shared" si="89"/>
        <v>6574.2318355172156</v>
      </c>
      <c r="IY70" s="16">
        <v>2</v>
      </c>
      <c r="IZ70" s="2" t="s">
        <v>30</v>
      </c>
      <c r="JA70" s="6">
        <v>19</v>
      </c>
      <c r="JB70" s="2" t="s">
        <v>55</v>
      </c>
      <c r="JC70" s="2" t="s">
        <v>38</v>
      </c>
      <c r="JD70" s="3">
        <v>44196</v>
      </c>
      <c r="JE70" s="10">
        <v>6600</v>
      </c>
      <c r="JF70" s="2">
        <v>85015.76</v>
      </c>
      <c r="JG70" s="2"/>
      <c r="JH70" s="2"/>
      <c r="JI70" s="2"/>
      <c r="JJ70" s="2">
        <v>2917.13</v>
      </c>
      <c r="JK70" s="11">
        <v>85015.76</v>
      </c>
      <c r="JL70" s="12">
        <f t="shared" si="90"/>
        <v>2928.359999999986</v>
      </c>
      <c r="JM70" s="13">
        <f t="shared" si="91"/>
        <v>-101.93090329696462</v>
      </c>
      <c r="JN70" s="14">
        <f t="shared" si="92"/>
        <v>2826.4290967030215</v>
      </c>
      <c r="JO70" s="5">
        <f t="shared" si="93"/>
        <v>8620.6087449442148</v>
      </c>
      <c r="JP70" s="2">
        <f t="shared" si="94"/>
        <v>-1049.9286815173407</v>
      </c>
      <c r="JQ70" s="7">
        <f t="shared" si="95"/>
        <v>7570.6800634268739</v>
      </c>
      <c r="JR70" s="32">
        <f t="shared" si="96"/>
        <v>7544.9118989440894</v>
      </c>
      <c r="JS70" s="16">
        <v>2</v>
      </c>
      <c r="JT70" s="2" t="s">
        <v>30</v>
      </c>
    </row>
    <row r="71" spans="17:280" ht="20.100000000000001" customHeight="1" x14ac:dyDescent="0.2">
      <c r="Q71" s="6">
        <v>21</v>
      </c>
      <c r="R71" s="2" t="s">
        <v>56</v>
      </c>
      <c r="S71" s="2" t="s">
        <v>10</v>
      </c>
      <c r="T71" s="3">
        <v>43830</v>
      </c>
      <c r="U71" s="35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2">
        <v>-315.69671190690116</v>
      </c>
      <c r="AI71" s="16">
        <v>1</v>
      </c>
      <c r="AJ71" s="2" t="s">
        <v>30</v>
      </c>
      <c r="AK71" s="55">
        <v>21</v>
      </c>
      <c r="AL71" s="56" t="s">
        <v>56</v>
      </c>
      <c r="AM71" s="2" t="s">
        <v>10</v>
      </c>
      <c r="AN71" s="3">
        <v>43861</v>
      </c>
      <c r="AO71" s="35"/>
      <c r="AP71" s="8">
        <v>1022.5</v>
      </c>
      <c r="AQ71" s="8"/>
      <c r="AR71" s="2"/>
      <c r="AS71" s="2"/>
      <c r="AT71" s="2"/>
      <c r="AU71" s="11">
        <f t="shared" si="13"/>
        <v>1022.5</v>
      </c>
      <c r="AV71" s="59">
        <f t="shared" si="14"/>
        <v>0</v>
      </c>
      <c r="AW71" s="13">
        <f t="shared" si="15"/>
        <v>0</v>
      </c>
      <c r="AX71" s="9">
        <f t="shared" si="16"/>
        <v>0</v>
      </c>
      <c r="AY71" s="5">
        <f t="shared" si="17"/>
        <v>0</v>
      </c>
      <c r="AZ71" s="8">
        <f t="shared" si="18"/>
        <v>0</v>
      </c>
      <c r="BA71" s="7">
        <f t="shared" si="19"/>
        <v>0</v>
      </c>
      <c r="BB71" s="32">
        <f t="shared" si="20"/>
        <v>-315.69671190690116</v>
      </c>
      <c r="BC71" s="16">
        <v>1</v>
      </c>
      <c r="BD71" s="2" t="s">
        <v>30</v>
      </c>
      <c r="BE71" s="68">
        <v>21</v>
      </c>
      <c r="BF71" s="2" t="s">
        <v>56</v>
      </c>
      <c r="BG71" s="2" t="s">
        <v>10</v>
      </c>
      <c r="BH71" s="3">
        <v>43890</v>
      </c>
      <c r="BI71" s="35"/>
      <c r="BJ71" s="2">
        <v>1022.5</v>
      </c>
      <c r="BK71" s="2"/>
      <c r="BL71" s="2"/>
      <c r="BM71" s="2"/>
      <c r="BN71" s="2"/>
      <c r="BO71" s="11">
        <v>1022.5</v>
      </c>
      <c r="BP71" s="12">
        <f t="shared" si="21"/>
        <v>0</v>
      </c>
      <c r="BQ71" s="13">
        <f t="shared" si="22"/>
        <v>0</v>
      </c>
      <c r="BR71" s="9">
        <f t="shared" si="23"/>
        <v>0</v>
      </c>
      <c r="BS71" s="5">
        <f t="shared" si="24"/>
        <v>0</v>
      </c>
      <c r="BT71" s="2">
        <f t="shared" si="25"/>
        <v>0</v>
      </c>
      <c r="BU71" s="7">
        <f t="shared" si="26"/>
        <v>0</v>
      </c>
      <c r="BV71" s="15">
        <f t="shared" si="27"/>
        <v>-315.69671190690116</v>
      </c>
      <c r="BW71" s="16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5"/>
      <c r="CD71" s="2">
        <v>1022.5</v>
      </c>
      <c r="CE71" s="2"/>
      <c r="CF71" s="2"/>
      <c r="CG71" s="2"/>
      <c r="CH71" s="2"/>
      <c r="CI71" s="11">
        <f t="shared" si="28"/>
        <v>1022.5</v>
      </c>
      <c r="CJ71" s="11">
        <f t="shared" si="28"/>
        <v>0</v>
      </c>
      <c r="CK71" s="11">
        <f t="shared" si="28"/>
        <v>0</v>
      </c>
      <c r="CL71" s="11">
        <f t="shared" si="29"/>
        <v>0</v>
      </c>
      <c r="CM71" s="5">
        <f t="shared" si="30"/>
        <v>0</v>
      </c>
      <c r="CN71" s="8">
        <f t="shared" si="31"/>
        <v>0</v>
      </c>
      <c r="CO71" s="10">
        <f t="shared" si="32"/>
        <v>0</v>
      </c>
      <c r="CP71" s="81">
        <f t="shared" si="33"/>
        <v>-315.69671190690116</v>
      </c>
      <c r="CQ71" s="16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5"/>
      <c r="DA71" s="88">
        <v>1022.5</v>
      </c>
      <c r="DB71" s="2"/>
      <c r="DC71" s="2"/>
      <c r="DD71" s="2"/>
      <c r="DE71" s="2"/>
      <c r="DF71" s="80">
        <f t="shared" si="34"/>
        <v>1022.5</v>
      </c>
      <c r="DG71" s="12">
        <f t="shared" si="35"/>
        <v>0</v>
      </c>
      <c r="DH71" s="13">
        <f t="shared" si="36"/>
        <v>0</v>
      </c>
      <c r="DI71" s="9">
        <f t="shared" si="37"/>
        <v>0</v>
      </c>
      <c r="DJ71" s="8">
        <f t="shared" si="38"/>
        <v>0</v>
      </c>
      <c r="DK71" s="5">
        <f t="shared" si="39"/>
        <v>0</v>
      </c>
      <c r="DL71" s="2">
        <f t="shared" si="40"/>
        <v>0</v>
      </c>
      <c r="DM71" s="7">
        <f t="shared" si="11"/>
        <v>0</v>
      </c>
      <c r="DN71" s="89">
        <f t="shared" si="12"/>
        <v>-315.69671190690116</v>
      </c>
      <c r="DO71" s="16">
        <v>1</v>
      </c>
      <c r="DP71" s="2" t="s">
        <v>30</v>
      </c>
      <c r="DQ71" s="6">
        <v>21</v>
      </c>
      <c r="DR71" s="2" t="s">
        <v>56</v>
      </c>
      <c r="DS71" s="2" t="s">
        <v>10</v>
      </c>
      <c r="DT71" s="3">
        <v>43982</v>
      </c>
      <c r="DU71" s="10"/>
      <c r="DV71" s="2">
        <v>1022.5</v>
      </c>
      <c r="DW71" s="2"/>
      <c r="DX71" s="2"/>
      <c r="DY71" s="2"/>
      <c r="DZ71" s="2"/>
      <c r="EA71" s="11">
        <v>1022.5</v>
      </c>
      <c r="EB71" s="12">
        <f t="shared" si="41"/>
        <v>0</v>
      </c>
      <c r="EC71" s="13">
        <f t="shared" si="42"/>
        <v>0</v>
      </c>
      <c r="ED71" s="9">
        <f t="shared" si="43"/>
        <v>0</v>
      </c>
      <c r="EE71" s="5">
        <f t="shared" si="44"/>
        <v>0</v>
      </c>
      <c r="EF71" s="2">
        <f t="shared" si="45"/>
        <v>0</v>
      </c>
      <c r="EG71" s="7">
        <f t="shared" si="46"/>
        <v>0</v>
      </c>
      <c r="EH71" s="89">
        <f t="shared" si="47"/>
        <v>-315.69671190690116</v>
      </c>
      <c r="EI71" s="16">
        <v>1</v>
      </c>
      <c r="EJ71" s="2" t="s">
        <v>30</v>
      </c>
      <c r="EK71" s="6">
        <v>21</v>
      </c>
      <c r="EL71" s="2" t="s">
        <v>56</v>
      </c>
      <c r="EM71" s="2" t="s">
        <v>10</v>
      </c>
      <c r="EN71" s="3">
        <v>44013</v>
      </c>
      <c r="EO71" s="10"/>
      <c r="EP71" s="2">
        <v>1022.5</v>
      </c>
      <c r="EQ71" s="2"/>
      <c r="ER71" s="2"/>
      <c r="ES71" s="2"/>
      <c r="ET71" s="2"/>
      <c r="EU71" s="11">
        <v>1022.5</v>
      </c>
      <c r="EV71" s="12">
        <f t="shared" si="48"/>
        <v>0</v>
      </c>
      <c r="EW71" s="13">
        <f t="shared" si="49"/>
        <v>0</v>
      </c>
      <c r="EX71" s="9">
        <f t="shared" si="50"/>
        <v>0</v>
      </c>
      <c r="EY71" s="5">
        <f t="shared" si="51"/>
        <v>0</v>
      </c>
      <c r="EZ71" s="2">
        <f t="shared" si="52"/>
        <v>0</v>
      </c>
      <c r="FA71" s="7">
        <f t="shared" si="53"/>
        <v>0</v>
      </c>
      <c r="FB71" s="32">
        <f t="shared" si="54"/>
        <v>-315.69671190690116</v>
      </c>
      <c r="FC71" s="16">
        <v>1</v>
      </c>
      <c r="FD71" s="2" t="s">
        <v>30</v>
      </c>
      <c r="FE71" s="6">
        <v>21</v>
      </c>
      <c r="FF71" s="2" t="s">
        <v>56</v>
      </c>
      <c r="FG71" s="2" t="s">
        <v>10</v>
      </c>
      <c r="FH71" s="3">
        <v>44013</v>
      </c>
      <c r="FI71" s="10"/>
      <c r="FJ71" s="2">
        <v>1022.62</v>
      </c>
      <c r="FK71" s="2"/>
      <c r="FL71" s="2"/>
      <c r="FM71" s="2"/>
      <c r="FN71" s="2"/>
      <c r="FO71" s="11">
        <v>1022.62</v>
      </c>
      <c r="FP71" s="12">
        <f t="shared" si="55"/>
        <v>0.12000000000000455</v>
      </c>
      <c r="FQ71" s="13">
        <f t="shared" si="56"/>
        <v>1.4450236935590225E-2</v>
      </c>
      <c r="FR71" s="14">
        <f t="shared" si="57"/>
        <v>0.13445023693559477</v>
      </c>
      <c r="FS71" s="5">
        <f t="shared" si="58"/>
        <v>0.410073222653564</v>
      </c>
      <c r="FT71" s="2">
        <f t="shared" si="59"/>
        <v>-7.5035095466262067E-2</v>
      </c>
      <c r="FU71" s="7">
        <f t="shared" si="60"/>
        <v>0.33503812718730192</v>
      </c>
      <c r="FV71" s="32">
        <f t="shared" si="61"/>
        <v>-315.36167377971384</v>
      </c>
      <c r="FW71" s="16">
        <v>1</v>
      </c>
      <c r="FX71" s="2" t="s">
        <v>30</v>
      </c>
      <c r="FY71" s="6">
        <v>21</v>
      </c>
      <c r="FZ71" s="2" t="s">
        <v>56</v>
      </c>
      <c r="GA71" s="2" t="s">
        <v>10</v>
      </c>
      <c r="GB71" s="3">
        <v>44081</v>
      </c>
      <c r="GC71" s="10"/>
      <c r="GD71" s="2">
        <v>1022.63</v>
      </c>
      <c r="GE71" s="2"/>
      <c r="GF71" s="2"/>
      <c r="GG71" s="2"/>
      <c r="GH71" s="2"/>
      <c r="GI71" s="11">
        <v>1022.63</v>
      </c>
      <c r="GJ71" s="12">
        <f t="shared" si="62"/>
        <v>9.9999999999909051E-3</v>
      </c>
      <c r="GK71" s="13">
        <f t="shared" si="63"/>
        <v>-5.1701011310918081E-4</v>
      </c>
      <c r="GL71" s="14">
        <f t="shared" si="64"/>
        <v>9.482989886881725E-3</v>
      </c>
      <c r="GM71" s="5">
        <f t="shared" si="65"/>
        <v>2.8923119154989258E-2</v>
      </c>
      <c r="GN71" s="2">
        <f t="shared" si="66"/>
        <v>-4.735256134304755E-3</v>
      </c>
      <c r="GO71" s="7">
        <f t="shared" si="67"/>
        <v>2.4187863020684503E-2</v>
      </c>
      <c r="GP71" s="15">
        <f t="shared" si="68"/>
        <v>-315.33748591669314</v>
      </c>
      <c r="GQ71" s="16">
        <v>1</v>
      </c>
      <c r="GR71" s="2" t="s">
        <v>30</v>
      </c>
      <c r="GS71" s="16">
        <v>20</v>
      </c>
      <c r="GT71" s="2" t="s">
        <v>56</v>
      </c>
      <c r="GU71" s="2" t="s">
        <v>10</v>
      </c>
      <c r="GV71" s="3">
        <v>44104</v>
      </c>
      <c r="GW71" s="2">
        <v>1022.6700000000001</v>
      </c>
      <c r="GX71" s="10"/>
      <c r="GY71" s="2"/>
      <c r="GZ71" s="2"/>
      <c r="HA71" s="2"/>
      <c r="HB71" s="2"/>
      <c r="HC71" s="11">
        <v>1022.6700000000001</v>
      </c>
      <c r="HD71" s="12">
        <f t="shared" si="69"/>
        <v>4.0000000000077307E-2</v>
      </c>
      <c r="HE71" s="13">
        <f t="shared" si="70"/>
        <v>1.4891541556547446E-2</v>
      </c>
      <c r="HF71" s="14">
        <f t="shared" si="71"/>
        <v>5.4891541556624755E-2</v>
      </c>
      <c r="HG71" s="5">
        <f t="shared" si="72"/>
        <v>0.1674192017477055</v>
      </c>
      <c r="HH71" s="2">
        <f t="shared" si="73"/>
        <v>-3.5683313924414192E-2</v>
      </c>
      <c r="HI71" s="7">
        <f t="shared" si="74"/>
        <v>0.13173588782329132</v>
      </c>
      <c r="HJ71" s="32">
        <f t="shared" si="75"/>
        <v>-315.20575002886983</v>
      </c>
      <c r="HK71" s="16">
        <v>1</v>
      </c>
      <c r="HL71" s="2" t="s">
        <v>30</v>
      </c>
      <c r="HM71" s="6">
        <v>20</v>
      </c>
      <c r="HN71" s="2" t="s">
        <v>56</v>
      </c>
      <c r="HO71" s="2" t="s">
        <v>10</v>
      </c>
      <c r="HP71" s="3">
        <v>44143</v>
      </c>
      <c r="HQ71" s="10"/>
      <c r="HR71" s="2">
        <v>1022.6700000000001</v>
      </c>
      <c r="HS71" s="2"/>
      <c r="HT71" s="2"/>
      <c r="HU71" s="2"/>
      <c r="HV71" s="2"/>
      <c r="HW71" s="11">
        <v>1022.6700000000001</v>
      </c>
      <c r="HX71" s="12">
        <f t="shared" si="76"/>
        <v>0</v>
      </c>
      <c r="HY71" s="13">
        <f t="shared" si="77"/>
        <v>0</v>
      </c>
      <c r="HZ71" s="14">
        <f t="shared" si="78"/>
        <v>0</v>
      </c>
      <c r="IA71" s="5">
        <f t="shared" si="79"/>
        <v>0</v>
      </c>
      <c r="IB71" s="2">
        <f t="shared" si="80"/>
        <v>0</v>
      </c>
      <c r="IC71" s="7">
        <f t="shared" si="81"/>
        <v>0</v>
      </c>
      <c r="ID71" s="32">
        <f t="shared" si="82"/>
        <v>-315.20575002886983</v>
      </c>
      <c r="IE71" s="16">
        <v>1</v>
      </c>
      <c r="IF71" s="2" t="s">
        <v>30</v>
      </c>
      <c r="IG71" s="6">
        <v>20</v>
      </c>
      <c r="IH71" s="2" t="s">
        <v>56</v>
      </c>
      <c r="II71" s="2" t="s">
        <v>10</v>
      </c>
      <c r="IJ71" s="3">
        <v>44165</v>
      </c>
      <c r="IK71" s="10"/>
      <c r="IL71" s="2">
        <v>1022.6700000000001</v>
      </c>
      <c r="IM71" s="2"/>
      <c r="IN71" s="2"/>
      <c r="IO71" s="2"/>
      <c r="IP71" s="2"/>
      <c r="IQ71" s="11">
        <v>1022.6700000000001</v>
      </c>
      <c r="IR71" s="12">
        <f t="shared" si="83"/>
        <v>0</v>
      </c>
      <c r="IS71" s="13">
        <f t="shared" si="84"/>
        <v>0</v>
      </c>
      <c r="IT71" s="14">
        <f t="shared" si="85"/>
        <v>0</v>
      </c>
      <c r="IU71" s="5">
        <f t="shared" si="86"/>
        <v>0</v>
      </c>
      <c r="IV71" s="2">
        <f t="shared" si="87"/>
        <v>0</v>
      </c>
      <c r="IW71" s="7">
        <f t="shared" si="88"/>
        <v>0</v>
      </c>
      <c r="IX71" s="15">
        <f t="shared" si="89"/>
        <v>-315.20575002886983</v>
      </c>
      <c r="IY71" s="16">
        <v>1</v>
      </c>
      <c r="IZ71" s="2" t="s">
        <v>30</v>
      </c>
      <c r="JA71" s="6">
        <v>20</v>
      </c>
      <c r="JB71" s="2" t="s">
        <v>56</v>
      </c>
      <c r="JC71" s="2" t="s">
        <v>10</v>
      </c>
      <c r="JD71" s="3">
        <v>44196</v>
      </c>
      <c r="JE71" s="10"/>
      <c r="JF71" s="2">
        <v>1022.6700000000001</v>
      </c>
      <c r="JG71" s="2"/>
      <c r="JH71" s="2"/>
      <c r="JI71" s="2"/>
      <c r="JJ71" s="2"/>
      <c r="JK71" s="11">
        <v>1022.6700000000001</v>
      </c>
      <c r="JL71" s="12">
        <f t="shared" si="90"/>
        <v>0</v>
      </c>
      <c r="JM71" s="13">
        <f t="shared" si="91"/>
        <v>0</v>
      </c>
      <c r="JN71" s="14">
        <f t="shared" si="92"/>
        <v>0</v>
      </c>
      <c r="JO71" s="5">
        <f t="shared" si="93"/>
        <v>0</v>
      </c>
      <c r="JP71" s="2">
        <f t="shared" si="94"/>
        <v>0</v>
      </c>
      <c r="JQ71" s="7">
        <f t="shared" si="95"/>
        <v>0</v>
      </c>
      <c r="JR71" s="32">
        <f t="shared" si="96"/>
        <v>-315.20575002886983</v>
      </c>
      <c r="JS71" s="16">
        <v>1</v>
      </c>
      <c r="JT71" s="2" t="s">
        <v>30</v>
      </c>
    </row>
    <row r="72" spans="17:280" ht="20.100000000000001" customHeight="1" x14ac:dyDescent="0.2">
      <c r="Q72" s="6">
        <v>22</v>
      </c>
      <c r="R72" s="2" t="s">
        <v>57</v>
      </c>
      <c r="S72" s="2" t="s">
        <v>29</v>
      </c>
      <c r="T72" s="3">
        <v>43830</v>
      </c>
      <c r="U72" s="35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2">
        <v>312.22962629042024</v>
      </c>
      <c r="AI72" s="16">
        <v>2</v>
      </c>
      <c r="AJ72" s="2" t="s">
        <v>30</v>
      </c>
      <c r="AK72" s="55">
        <v>22</v>
      </c>
      <c r="AL72" s="56" t="s">
        <v>57</v>
      </c>
      <c r="AM72" s="2" t="s">
        <v>29</v>
      </c>
      <c r="AN72" s="3">
        <v>43861</v>
      </c>
      <c r="AO72" s="35"/>
      <c r="AP72" s="8">
        <v>1590.3700000000001</v>
      </c>
      <c r="AQ72" s="8"/>
      <c r="AR72" s="2"/>
      <c r="AS72" s="2"/>
      <c r="AT72" s="2">
        <v>-12.41</v>
      </c>
      <c r="AU72" s="11">
        <f t="shared" si="13"/>
        <v>1590.3700000000001</v>
      </c>
      <c r="AV72" s="59">
        <f t="shared" si="14"/>
        <v>0</v>
      </c>
      <c r="AW72" s="13">
        <f t="shared" si="15"/>
        <v>0</v>
      </c>
      <c r="AX72" s="9">
        <f t="shared" si="16"/>
        <v>0</v>
      </c>
      <c r="AY72" s="5">
        <f t="shared" si="17"/>
        <v>0</v>
      </c>
      <c r="AZ72" s="8">
        <f t="shared" si="18"/>
        <v>0</v>
      </c>
      <c r="BA72" s="7">
        <f t="shared" si="19"/>
        <v>0</v>
      </c>
      <c r="BB72" s="32">
        <f t="shared" si="20"/>
        <v>312.22962629042024</v>
      </c>
      <c r="BC72" s="16">
        <v>2</v>
      </c>
      <c r="BD72" s="2" t="s">
        <v>30</v>
      </c>
      <c r="BE72" s="68">
        <v>22</v>
      </c>
      <c r="BF72" s="2" t="s">
        <v>57</v>
      </c>
      <c r="BG72" s="2" t="s">
        <v>29</v>
      </c>
      <c r="BH72" s="3">
        <v>43890</v>
      </c>
      <c r="BI72" s="35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21"/>
        <v>0</v>
      </c>
      <c r="BQ72" s="13">
        <f t="shared" si="22"/>
        <v>0</v>
      </c>
      <c r="BR72" s="9">
        <f t="shared" si="23"/>
        <v>0</v>
      </c>
      <c r="BS72" s="5">
        <f t="shared" si="24"/>
        <v>0</v>
      </c>
      <c r="BT72" s="2">
        <f t="shared" si="25"/>
        <v>0</v>
      </c>
      <c r="BU72" s="7">
        <f t="shared" si="26"/>
        <v>0</v>
      </c>
      <c r="BV72" s="15">
        <f t="shared" si="27"/>
        <v>312.22962629042024</v>
      </c>
      <c r="BW72" s="16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5"/>
      <c r="CD72" s="2">
        <v>1590.3700000000001</v>
      </c>
      <c r="CE72" s="2"/>
      <c r="CF72" s="2"/>
      <c r="CG72" s="2"/>
      <c r="CH72" s="2">
        <v>-12.41</v>
      </c>
      <c r="CI72" s="11">
        <f t="shared" si="28"/>
        <v>1590.3700000000001</v>
      </c>
      <c r="CJ72" s="11">
        <f t="shared" si="28"/>
        <v>0</v>
      </c>
      <c r="CK72" s="11">
        <f t="shared" si="28"/>
        <v>0</v>
      </c>
      <c r="CL72" s="11">
        <f t="shared" si="29"/>
        <v>0</v>
      </c>
      <c r="CM72" s="5">
        <f t="shared" si="30"/>
        <v>0</v>
      </c>
      <c r="CN72" s="8">
        <f t="shared" si="31"/>
        <v>0</v>
      </c>
      <c r="CO72" s="10">
        <f t="shared" si="32"/>
        <v>0</v>
      </c>
      <c r="CP72" s="81">
        <f t="shared" si="33"/>
        <v>312.22962629042024</v>
      </c>
      <c r="CQ72" s="16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5"/>
      <c r="DA72" s="88">
        <v>1615.06</v>
      </c>
      <c r="DB72" s="2"/>
      <c r="DC72" s="2"/>
      <c r="DD72" s="2"/>
      <c r="DE72" s="2">
        <v>-12.41</v>
      </c>
      <c r="DF72" s="80">
        <f t="shared" si="34"/>
        <v>1615.06</v>
      </c>
      <c r="DG72" s="12">
        <f t="shared" si="35"/>
        <v>24.689999999999827</v>
      </c>
      <c r="DH72" s="13">
        <f t="shared" si="36"/>
        <v>2.4272450338323956</v>
      </c>
      <c r="DI72" s="9">
        <f t="shared" si="37"/>
        <v>27.117245033832223</v>
      </c>
      <c r="DJ72" s="8">
        <f t="shared" si="38"/>
        <v>78.640010598113449</v>
      </c>
      <c r="DK72" s="5">
        <f t="shared" si="39"/>
        <v>78.640010598113449</v>
      </c>
      <c r="DL72" s="2">
        <f t="shared" si="40"/>
        <v>-9.7540730386694499</v>
      </c>
      <c r="DM72" s="7">
        <f t="shared" si="11"/>
        <v>68.885937559444002</v>
      </c>
      <c r="DN72" s="89">
        <f t="shared" si="12"/>
        <v>381.11556384986426</v>
      </c>
      <c r="DO72" s="16">
        <v>2</v>
      </c>
      <c r="DP72" s="2" t="s">
        <v>30</v>
      </c>
      <c r="DQ72" s="6">
        <v>22</v>
      </c>
      <c r="DR72" s="2" t="s">
        <v>57</v>
      </c>
      <c r="DS72" s="2" t="s">
        <v>29</v>
      </c>
      <c r="DT72" s="3">
        <v>43982</v>
      </c>
      <c r="DU72" s="10"/>
      <c r="DV72" s="2">
        <v>1705.27</v>
      </c>
      <c r="DW72" s="2"/>
      <c r="DX72" s="2"/>
      <c r="DY72" s="2"/>
      <c r="DZ72" s="2">
        <v>-12.41</v>
      </c>
      <c r="EA72" s="11">
        <v>1705.27</v>
      </c>
      <c r="EB72" s="12">
        <f t="shared" si="41"/>
        <v>90.210000000000036</v>
      </c>
      <c r="EC72" s="13">
        <f t="shared" si="42"/>
        <v>11.427769681332622</v>
      </c>
      <c r="ED72" s="9">
        <f t="shared" si="43"/>
        <v>101.63776968133266</v>
      </c>
      <c r="EE72" s="5">
        <f t="shared" si="44"/>
        <v>294.74953207586469</v>
      </c>
      <c r="EF72" s="2">
        <f t="shared" si="45"/>
        <v>-45.698882192969187</v>
      </c>
      <c r="EG72" s="7">
        <f t="shared" si="46"/>
        <v>249.0506498828955</v>
      </c>
      <c r="EH72" s="89">
        <f t="shared" si="47"/>
        <v>630.16621373275973</v>
      </c>
      <c r="EI72" s="16">
        <v>2</v>
      </c>
      <c r="EJ72" s="2" t="s">
        <v>30</v>
      </c>
      <c r="EK72" s="6">
        <v>22</v>
      </c>
      <c r="EL72" s="2" t="s">
        <v>57</v>
      </c>
      <c r="EM72" s="2" t="s">
        <v>29</v>
      </c>
      <c r="EN72" s="3">
        <v>44013</v>
      </c>
      <c r="EO72" s="10"/>
      <c r="EP72" s="2">
        <v>1770.96</v>
      </c>
      <c r="EQ72" s="2"/>
      <c r="ER72" s="2"/>
      <c r="ES72" s="2"/>
      <c r="ET72" s="2">
        <v>-12.41</v>
      </c>
      <c r="EU72" s="11">
        <v>1770.96</v>
      </c>
      <c r="EV72" s="12">
        <f t="shared" si="48"/>
        <v>65.690000000000055</v>
      </c>
      <c r="EW72" s="13">
        <f t="shared" si="49"/>
        <v>4.3235299568639665</v>
      </c>
      <c r="EX72" s="9">
        <f t="shared" si="50"/>
        <v>70.013529956864019</v>
      </c>
      <c r="EY72" s="5">
        <f t="shared" si="51"/>
        <v>203.03923687490564</v>
      </c>
      <c r="EZ72" s="2">
        <f t="shared" si="52"/>
        <v>-34.977592674283308</v>
      </c>
      <c r="FA72" s="7">
        <f t="shared" si="53"/>
        <v>168.06164420062234</v>
      </c>
      <c r="FB72" s="32">
        <f t="shared" si="54"/>
        <v>798.2278579333821</v>
      </c>
      <c r="FC72" s="16">
        <v>2</v>
      </c>
      <c r="FD72" s="2" t="s">
        <v>30</v>
      </c>
      <c r="FE72" s="6">
        <v>22</v>
      </c>
      <c r="FF72" s="2" t="s">
        <v>57</v>
      </c>
      <c r="FG72" s="2" t="s">
        <v>29</v>
      </c>
      <c r="FH72" s="3">
        <v>44013</v>
      </c>
      <c r="FI72" s="10">
        <v>1000</v>
      </c>
      <c r="FJ72" s="2">
        <v>1830.2</v>
      </c>
      <c r="FK72" s="2"/>
      <c r="FL72" s="2"/>
      <c r="FM72" s="2"/>
      <c r="FN72" s="2">
        <v>-12.41</v>
      </c>
      <c r="FO72" s="11">
        <v>1830.2</v>
      </c>
      <c r="FP72" s="12">
        <f t="shared" si="55"/>
        <v>59.240000000000009</v>
      </c>
      <c r="FQ72" s="13">
        <f t="shared" si="56"/>
        <v>7.1336003005361048</v>
      </c>
      <c r="FR72" s="14">
        <f t="shared" si="57"/>
        <v>66.373600300536111</v>
      </c>
      <c r="FS72" s="5">
        <f t="shared" si="58"/>
        <v>202.43948091663512</v>
      </c>
      <c r="FT72" s="2">
        <f t="shared" si="59"/>
        <v>-37.042325461843305</v>
      </c>
      <c r="FU72" s="7">
        <f t="shared" si="60"/>
        <v>165.3971554547918</v>
      </c>
      <c r="FV72" s="32">
        <f t="shared" si="61"/>
        <v>-36.374986611826102</v>
      </c>
      <c r="FW72" s="16">
        <v>2</v>
      </c>
      <c r="FX72" s="2" t="s">
        <v>30</v>
      </c>
      <c r="FY72" s="6">
        <v>22</v>
      </c>
      <c r="FZ72" s="2" t="s">
        <v>57</v>
      </c>
      <c r="GA72" s="2" t="s">
        <v>29</v>
      </c>
      <c r="GB72" s="3">
        <v>44081</v>
      </c>
      <c r="GC72" s="10"/>
      <c r="GD72" s="2">
        <v>1854.76</v>
      </c>
      <c r="GE72" s="2"/>
      <c r="GF72" s="2"/>
      <c r="GG72" s="2"/>
      <c r="GH72" s="2">
        <v>-12.41</v>
      </c>
      <c r="GI72" s="11">
        <v>1854.76</v>
      </c>
      <c r="GJ72" s="12">
        <f t="shared" si="62"/>
        <v>24.559999999999945</v>
      </c>
      <c r="GK72" s="13">
        <f t="shared" si="63"/>
        <v>-1.2697768377973</v>
      </c>
      <c r="GL72" s="14">
        <f t="shared" si="64"/>
        <v>23.290223162202647</v>
      </c>
      <c r="GM72" s="5">
        <f t="shared" si="65"/>
        <v>71.035180644718068</v>
      </c>
      <c r="GN72" s="2">
        <f t="shared" si="66"/>
        <v>-11.629789065863029</v>
      </c>
      <c r="GO72" s="7">
        <f t="shared" si="67"/>
        <v>59.405391578855038</v>
      </c>
      <c r="GP72" s="15">
        <f t="shared" si="68"/>
        <v>23.030404967028936</v>
      </c>
      <c r="GQ72" s="16">
        <v>2</v>
      </c>
      <c r="GR72" s="2" t="s">
        <v>30</v>
      </c>
      <c r="GS72" s="16">
        <v>21</v>
      </c>
      <c r="GT72" s="2" t="s">
        <v>57</v>
      </c>
      <c r="GU72" s="2" t="s">
        <v>29</v>
      </c>
      <c r="GV72" s="3">
        <v>44104</v>
      </c>
      <c r="GW72" s="2">
        <v>1854.76</v>
      </c>
      <c r="GX72" s="10"/>
      <c r="GY72" s="2"/>
      <c r="GZ72" s="2"/>
      <c r="HA72" s="2"/>
      <c r="HB72" s="2">
        <v>-12.41</v>
      </c>
      <c r="HC72" s="11">
        <v>1854.76</v>
      </c>
      <c r="HD72" s="12">
        <f t="shared" si="69"/>
        <v>0</v>
      </c>
      <c r="HE72" s="13">
        <f t="shared" si="70"/>
        <v>0</v>
      </c>
      <c r="HF72" s="14">
        <f t="shared" si="71"/>
        <v>0</v>
      </c>
      <c r="HG72" s="5">
        <f t="shared" si="72"/>
        <v>0</v>
      </c>
      <c r="HH72" s="2">
        <f t="shared" si="73"/>
        <v>0</v>
      </c>
      <c r="HI72" s="7">
        <f t="shared" si="74"/>
        <v>0</v>
      </c>
      <c r="HJ72" s="32">
        <f t="shared" si="75"/>
        <v>23.030404967028936</v>
      </c>
      <c r="HK72" s="16">
        <v>2</v>
      </c>
      <c r="HL72" s="2" t="s">
        <v>30</v>
      </c>
      <c r="HM72" s="6">
        <v>21</v>
      </c>
      <c r="HN72" s="2" t="s">
        <v>57</v>
      </c>
      <c r="HO72" s="2" t="s">
        <v>29</v>
      </c>
      <c r="HP72" s="3">
        <v>44143</v>
      </c>
      <c r="HQ72" s="10"/>
      <c r="HR72" s="2">
        <v>1855.13</v>
      </c>
      <c r="HS72" s="2"/>
      <c r="HT72" s="2"/>
      <c r="HU72" s="2"/>
      <c r="HV72" s="2">
        <v>-12.41</v>
      </c>
      <c r="HW72" s="11">
        <v>1855.13</v>
      </c>
      <c r="HX72" s="12">
        <f t="shared" si="76"/>
        <v>0.37000000000011823</v>
      </c>
      <c r="HY72" s="13">
        <f t="shared" si="77"/>
        <v>-8.4122154830625934E-2</v>
      </c>
      <c r="HZ72" s="14">
        <f t="shared" si="78"/>
        <v>0.28587784516949233</v>
      </c>
      <c r="IA72" s="5">
        <f t="shared" si="79"/>
        <v>0.87192742776695153</v>
      </c>
      <c r="IB72" s="2">
        <f t="shared" si="80"/>
        <v>-0.15205127889952372</v>
      </c>
      <c r="IC72" s="7">
        <f t="shared" si="81"/>
        <v>0.71987614886742779</v>
      </c>
      <c r="ID72" s="32">
        <f t="shared" si="82"/>
        <v>23.750281115896364</v>
      </c>
      <c r="IE72" s="16">
        <v>2</v>
      </c>
      <c r="IF72" s="2" t="s">
        <v>30</v>
      </c>
      <c r="IG72" s="6">
        <v>21</v>
      </c>
      <c r="IH72" s="2" t="s">
        <v>57</v>
      </c>
      <c r="II72" s="2" t="s">
        <v>29</v>
      </c>
      <c r="IJ72" s="3">
        <v>44165</v>
      </c>
      <c r="IK72" s="10"/>
      <c r="IL72" s="2">
        <v>1855.13</v>
      </c>
      <c r="IM72" s="2"/>
      <c r="IN72" s="2"/>
      <c r="IO72" s="2"/>
      <c r="IP72" s="2">
        <v>-12.41</v>
      </c>
      <c r="IQ72" s="11">
        <v>1855.13</v>
      </c>
      <c r="IR72" s="12">
        <f t="shared" si="83"/>
        <v>0</v>
      </c>
      <c r="IS72" s="13">
        <f t="shared" si="84"/>
        <v>0</v>
      </c>
      <c r="IT72" s="14">
        <f t="shared" si="85"/>
        <v>0</v>
      </c>
      <c r="IU72" s="5">
        <f t="shared" si="86"/>
        <v>0</v>
      </c>
      <c r="IV72" s="2">
        <f t="shared" si="87"/>
        <v>0</v>
      </c>
      <c r="IW72" s="7">
        <f t="shared" si="88"/>
        <v>0</v>
      </c>
      <c r="IX72" s="15">
        <f t="shared" si="89"/>
        <v>23.750281115896364</v>
      </c>
      <c r="IY72" s="16">
        <v>2</v>
      </c>
      <c r="IZ72" s="2" t="s">
        <v>30</v>
      </c>
      <c r="JA72" s="6">
        <v>21</v>
      </c>
      <c r="JB72" s="2" t="s">
        <v>57</v>
      </c>
      <c r="JC72" s="2" t="s">
        <v>29</v>
      </c>
      <c r="JD72" s="3">
        <v>44196</v>
      </c>
      <c r="JE72" s="10"/>
      <c r="JF72" s="2">
        <v>1855.13</v>
      </c>
      <c r="JG72" s="2"/>
      <c r="JH72" s="2"/>
      <c r="JI72" s="2"/>
      <c r="JJ72" s="2">
        <v>-12.41</v>
      </c>
      <c r="JK72" s="11">
        <v>1855.13</v>
      </c>
      <c r="JL72" s="12">
        <f t="shared" si="90"/>
        <v>0</v>
      </c>
      <c r="JM72" s="13">
        <f t="shared" si="91"/>
        <v>0</v>
      </c>
      <c r="JN72" s="14">
        <f t="shared" si="92"/>
        <v>0</v>
      </c>
      <c r="JO72" s="5">
        <f t="shared" si="93"/>
        <v>0</v>
      </c>
      <c r="JP72" s="2">
        <f t="shared" si="94"/>
        <v>0</v>
      </c>
      <c r="JQ72" s="7">
        <f t="shared" si="95"/>
        <v>0</v>
      </c>
      <c r="JR72" s="32">
        <f t="shared" si="96"/>
        <v>23.750281115896364</v>
      </c>
      <c r="JS72" s="16">
        <v>2</v>
      </c>
      <c r="JT72" s="2" t="s">
        <v>30</v>
      </c>
    </row>
    <row r="73" spans="17:280" ht="20.100000000000001" customHeight="1" x14ac:dyDescent="0.2">
      <c r="Q73" s="6">
        <v>23</v>
      </c>
      <c r="R73" s="2" t="s">
        <v>65</v>
      </c>
      <c r="S73" s="2" t="s">
        <v>7</v>
      </c>
      <c r="T73" s="3">
        <v>43830</v>
      </c>
      <c r="U73" s="35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2">
        <v>-144.05595392599679</v>
      </c>
      <c r="AI73" s="16">
        <v>1</v>
      </c>
      <c r="AJ73" s="2" t="s">
        <v>30</v>
      </c>
      <c r="AK73" s="55">
        <v>23</v>
      </c>
      <c r="AL73" s="56" t="s">
        <v>65</v>
      </c>
      <c r="AM73" s="2" t="s">
        <v>7</v>
      </c>
      <c r="AN73" s="3">
        <v>43861</v>
      </c>
      <c r="AO73" s="35"/>
      <c r="AP73" s="8">
        <v>46.97</v>
      </c>
      <c r="AQ73" s="8"/>
      <c r="AR73" s="2"/>
      <c r="AS73" s="2"/>
      <c r="AT73" s="2"/>
      <c r="AU73" s="11">
        <f t="shared" si="13"/>
        <v>46.97</v>
      </c>
      <c r="AV73" s="59">
        <f t="shared" si="14"/>
        <v>0</v>
      </c>
      <c r="AW73" s="13">
        <f t="shared" si="15"/>
        <v>0</v>
      </c>
      <c r="AX73" s="9">
        <f t="shared" si="16"/>
        <v>0</v>
      </c>
      <c r="AY73" s="5">
        <f t="shared" si="17"/>
        <v>0</v>
      </c>
      <c r="AZ73" s="8">
        <f t="shared" si="18"/>
        <v>0</v>
      </c>
      <c r="BA73" s="7">
        <f t="shared" si="19"/>
        <v>0</v>
      </c>
      <c r="BB73" s="32">
        <f t="shared" si="20"/>
        <v>-144.05595392599679</v>
      </c>
      <c r="BC73" s="16">
        <v>1</v>
      </c>
      <c r="BD73" s="2" t="s">
        <v>30</v>
      </c>
      <c r="BE73" s="68">
        <v>23</v>
      </c>
      <c r="BF73" s="2" t="s">
        <v>65</v>
      </c>
      <c r="BG73" s="2" t="s">
        <v>7</v>
      </c>
      <c r="BH73" s="3">
        <v>43890</v>
      </c>
      <c r="BI73" s="35"/>
      <c r="BJ73" s="2">
        <v>46.97</v>
      </c>
      <c r="BK73" s="2"/>
      <c r="BL73" s="2"/>
      <c r="BM73" s="2"/>
      <c r="BN73" s="2"/>
      <c r="BO73" s="11">
        <v>46.97</v>
      </c>
      <c r="BP73" s="12">
        <f t="shared" si="21"/>
        <v>0</v>
      </c>
      <c r="BQ73" s="13">
        <f t="shared" si="22"/>
        <v>0</v>
      </c>
      <c r="BR73" s="9">
        <f t="shared" si="23"/>
        <v>0</v>
      </c>
      <c r="BS73" s="5">
        <f t="shared" si="24"/>
        <v>0</v>
      </c>
      <c r="BT73" s="2">
        <f t="shared" si="25"/>
        <v>0</v>
      </c>
      <c r="BU73" s="7">
        <f t="shared" si="26"/>
        <v>0</v>
      </c>
      <c r="BV73" s="15">
        <f t="shared" si="27"/>
        <v>-144.05595392599679</v>
      </c>
      <c r="BW73" s="16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5"/>
      <c r="CD73" s="2">
        <v>46.97</v>
      </c>
      <c r="CE73" s="2"/>
      <c r="CF73" s="2"/>
      <c r="CG73" s="2"/>
      <c r="CH73" s="2"/>
      <c r="CI73" s="11">
        <f t="shared" si="28"/>
        <v>46.97</v>
      </c>
      <c r="CJ73" s="11">
        <f t="shared" si="28"/>
        <v>0</v>
      </c>
      <c r="CK73" s="11">
        <f t="shared" si="28"/>
        <v>0</v>
      </c>
      <c r="CL73" s="11">
        <f t="shared" si="29"/>
        <v>0</v>
      </c>
      <c r="CM73" s="5">
        <f t="shared" si="30"/>
        <v>0</v>
      </c>
      <c r="CN73" s="8">
        <f t="shared" si="31"/>
        <v>0</v>
      </c>
      <c r="CO73" s="10">
        <f t="shared" si="32"/>
        <v>0</v>
      </c>
      <c r="CP73" s="81">
        <f t="shared" si="33"/>
        <v>-144.05595392599679</v>
      </c>
      <c r="CQ73" s="16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5"/>
      <c r="DA73" s="88">
        <v>46.97</v>
      </c>
      <c r="DB73" s="2"/>
      <c r="DC73" s="2"/>
      <c r="DD73" s="2"/>
      <c r="DE73" s="2"/>
      <c r="DF73" s="80">
        <f t="shared" si="34"/>
        <v>46.97</v>
      </c>
      <c r="DG73" s="12">
        <f t="shared" si="35"/>
        <v>0</v>
      </c>
      <c r="DH73" s="13">
        <f t="shared" si="36"/>
        <v>0</v>
      </c>
      <c r="DI73" s="9">
        <f t="shared" si="37"/>
        <v>0</v>
      </c>
      <c r="DJ73" s="8">
        <f t="shared" si="38"/>
        <v>0</v>
      </c>
      <c r="DK73" s="5">
        <f t="shared" si="39"/>
        <v>0</v>
      </c>
      <c r="DL73" s="2">
        <f t="shared" si="40"/>
        <v>0</v>
      </c>
      <c r="DM73" s="7">
        <f t="shared" si="11"/>
        <v>0</v>
      </c>
      <c r="DN73" s="89">
        <f t="shared" si="12"/>
        <v>-144.05595392599679</v>
      </c>
      <c r="DO73" s="16">
        <v>1</v>
      </c>
      <c r="DP73" s="2" t="s">
        <v>30</v>
      </c>
      <c r="DQ73" s="6">
        <v>23</v>
      </c>
      <c r="DR73" s="2" t="s">
        <v>65</v>
      </c>
      <c r="DS73" s="2" t="s">
        <v>7</v>
      </c>
      <c r="DT73" s="3">
        <v>43982</v>
      </c>
      <c r="DU73" s="10"/>
      <c r="DV73" s="2">
        <v>48.410000000000004</v>
      </c>
      <c r="DW73" s="2"/>
      <c r="DX73" s="2"/>
      <c r="DY73" s="2"/>
      <c r="DZ73" s="2"/>
      <c r="EA73" s="11">
        <v>48.410000000000004</v>
      </c>
      <c r="EB73" s="12">
        <f t="shared" si="41"/>
        <v>1.4400000000000048</v>
      </c>
      <c r="EC73" s="13">
        <f t="shared" si="42"/>
        <v>0.18241867133487444</v>
      </c>
      <c r="ED73" s="9">
        <f t="shared" si="43"/>
        <v>1.6224186713348794</v>
      </c>
      <c r="EE73" s="5">
        <f t="shared" si="44"/>
        <v>4.7050141468711502</v>
      </c>
      <c r="EF73" s="2">
        <f t="shared" si="45"/>
        <v>-0.72947999509894512</v>
      </c>
      <c r="EG73" s="7">
        <f t="shared" si="46"/>
        <v>3.9755341517722051</v>
      </c>
      <c r="EH73" s="89">
        <f t="shared" si="47"/>
        <v>-140.08041977422459</v>
      </c>
      <c r="EI73" s="16">
        <v>1</v>
      </c>
      <c r="EJ73" s="2" t="s">
        <v>30</v>
      </c>
      <c r="EK73" s="6">
        <v>23</v>
      </c>
      <c r="EL73" s="2" t="s">
        <v>65</v>
      </c>
      <c r="EM73" s="2" t="s">
        <v>7</v>
      </c>
      <c r="EN73" s="3">
        <v>44013</v>
      </c>
      <c r="EO73" s="10"/>
      <c r="EP73" s="2">
        <v>50.24</v>
      </c>
      <c r="EQ73" s="2"/>
      <c r="ER73" s="2"/>
      <c r="ES73" s="2"/>
      <c r="ET73" s="2"/>
      <c r="EU73" s="11">
        <v>50.24</v>
      </c>
      <c r="EV73" s="12">
        <f t="shared" si="48"/>
        <v>1.8299999999999983</v>
      </c>
      <c r="EW73" s="13">
        <f t="shared" si="49"/>
        <v>0.12044542275934</v>
      </c>
      <c r="EX73" s="9">
        <f t="shared" si="50"/>
        <v>1.9504454227593384</v>
      </c>
      <c r="EY73" s="5">
        <f t="shared" si="51"/>
        <v>5.6562917260020811</v>
      </c>
      <c r="EZ73" s="2">
        <f t="shared" si="52"/>
        <v>-0.97441002578685265</v>
      </c>
      <c r="FA73" s="7">
        <f t="shared" si="53"/>
        <v>4.6818817002152286</v>
      </c>
      <c r="FB73" s="32">
        <f t="shared" si="54"/>
        <v>-135.39853807400937</v>
      </c>
      <c r="FC73" s="16">
        <v>1</v>
      </c>
      <c r="FD73" s="2" t="s">
        <v>30</v>
      </c>
      <c r="FE73" s="6">
        <v>23</v>
      </c>
      <c r="FF73" s="2" t="s">
        <v>65</v>
      </c>
      <c r="FG73" s="2" t="s">
        <v>7</v>
      </c>
      <c r="FH73" s="3">
        <v>44013</v>
      </c>
      <c r="FI73" s="10"/>
      <c r="FJ73" s="2">
        <v>51.160000000000004</v>
      </c>
      <c r="FK73" s="2"/>
      <c r="FL73" s="2"/>
      <c r="FM73" s="2"/>
      <c r="FN73" s="2"/>
      <c r="FO73" s="11">
        <v>51.160000000000004</v>
      </c>
      <c r="FP73" s="12">
        <f t="shared" si="55"/>
        <v>0.92000000000000171</v>
      </c>
      <c r="FQ73" s="13">
        <f t="shared" si="56"/>
        <v>0.11078514983952106</v>
      </c>
      <c r="FR73" s="14">
        <f t="shared" si="57"/>
        <v>1.0307851498395229</v>
      </c>
      <c r="FS73" s="5">
        <f t="shared" si="58"/>
        <v>3.1438947070105443</v>
      </c>
      <c r="FT73" s="2">
        <f t="shared" si="59"/>
        <v>-0.57526906524132182</v>
      </c>
      <c r="FU73" s="7">
        <f t="shared" si="60"/>
        <v>2.5686256417692226</v>
      </c>
      <c r="FV73" s="32">
        <f t="shared" si="61"/>
        <v>-132.82991243224015</v>
      </c>
      <c r="FW73" s="16">
        <v>1</v>
      </c>
      <c r="FX73" s="2" t="s">
        <v>30</v>
      </c>
      <c r="FY73" s="6">
        <v>23</v>
      </c>
      <c r="FZ73" s="2" t="s">
        <v>65</v>
      </c>
      <c r="GA73" s="2" t="s">
        <v>7</v>
      </c>
      <c r="GB73" s="3">
        <v>44081</v>
      </c>
      <c r="GC73" s="10"/>
      <c r="GD73" s="2">
        <v>51.550000000000004</v>
      </c>
      <c r="GE73" s="2"/>
      <c r="GF73" s="2"/>
      <c r="GG73" s="2"/>
      <c r="GH73" s="2"/>
      <c r="GI73" s="11">
        <v>51.550000000000004</v>
      </c>
      <c r="GJ73" s="12">
        <f t="shared" si="62"/>
        <v>0.39000000000000057</v>
      </c>
      <c r="GK73" s="13">
        <f t="shared" si="63"/>
        <v>-2.0163394411276417E-2</v>
      </c>
      <c r="GL73" s="14">
        <f t="shared" si="64"/>
        <v>0.36983660558872417</v>
      </c>
      <c r="GM73" s="5">
        <f t="shared" si="65"/>
        <v>1.1280016470456087</v>
      </c>
      <c r="GN73" s="2">
        <f t="shared" si="66"/>
        <v>-0.18467498923805367</v>
      </c>
      <c r="GO73" s="7">
        <f t="shared" si="67"/>
        <v>0.94332665780755498</v>
      </c>
      <c r="GP73" s="15">
        <f t="shared" si="68"/>
        <v>-131.8865857744326</v>
      </c>
      <c r="GQ73" s="16">
        <v>1</v>
      </c>
      <c r="GR73" s="2" t="s">
        <v>30</v>
      </c>
      <c r="GS73" s="16">
        <v>22</v>
      </c>
      <c r="GT73" s="2" t="s">
        <v>65</v>
      </c>
      <c r="GU73" s="2" t="s">
        <v>7</v>
      </c>
      <c r="GV73" s="3">
        <v>44104</v>
      </c>
      <c r="GW73" s="2">
        <v>51.64</v>
      </c>
      <c r="GX73" s="10"/>
      <c r="GY73" s="2"/>
      <c r="GZ73" s="2"/>
      <c r="HA73" s="2"/>
      <c r="HB73" s="2"/>
      <c r="HC73" s="11">
        <v>51.64</v>
      </c>
      <c r="HD73" s="12">
        <f t="shared" si="69"/>
        <v>8.9999999999996305E-2</v>
      </c>
      <c r="HE73" s="13">
        <f t="shared" si="70"/>
        <v>3.3505968502165626E-2</v>
      </c>
      <c r="HF73" s="14">
        <f t="shared" si="71"/>
        <v>0.12350596850216193</v>
      </c>
      <c r="HG73" s="5">
        <f t="shared" si="72"/>
        <v>0.37669320393159389</v>
      </c>
      <c r="HH73" s="2">
        <f t="shared" si="73"/>
        <v>-8.0287456329773466E-2</v>
      </c>
      <c r="HI73" s="7">
        <f t="shared" si="74"/>
        <v>0.29640574760182042</v>
      </c>
      <c r="HJ73" s="32">
        <f t="shared" si="75"/>
        <v>-131.59018002683078</v>
      </c>
      <c r="HK73" s="16">
        <v>1</v>
      </c>
      <c r="HL73" s="2" t="s">
        <v>30</v>
      </c>
      <c r="HM73" s="6">
        <v>22</v>
      </c>
      <c r="HN73" s="2" t="s">
        <v>65</v>
      </c>
      <c r="HO73" s="2" t="s">
        <v>7</v>
      </c>
      <c r="HP73" s="3">
        <v>44143</v>
      </c>
      <c r="HQ73" s="10"/>
      <c r="HR73" s="2">
        <v>51.71</v>
      </c>
      <c r="HS73" s="2"/>
      <c r="HT73" s="2"/>
      <c r="HU73" s="2"/>
      <c r="HV73" s="2"/>
      <c r="HW73" s="11">
        <v>51.71</v>
      </c>
      <c r="HX73" s="12">
        <f t="shared" si="76"/>
        <v>7.0000000000000284E-2</v>
      </c>
      <c r="HY73" s="13">
        <f t="shared" si="77"/>
        <v>-1.5915002265248532E-2</v>
      </c>
      <c r="HZ73" s="14">
        <f t="shared" si="78"/>
        <v>5.4084997734751755E-2</v>
      </c>
      <c r="IA73" s="5">
        <f t="shared" si="79"/>
        <v>0.16495924309099286</v>
      </c>
      <c r="IB73" s="2">
        <f t="shared" si="80"/>
        <v>-2.8766458170171091E-2</v>
      </c>
      <c r="IC73" s="7">
        <f t="shared" si="81"/>
        <v>0.13619278492082176</v>
      </c>
      <c r="ID73" s="32">
        <f t="shared" si="82"/>
        <v>-131.45398724190997</v>
      </c>
      <c r="IE73" s="16">
        <v>1</v>
      </c>
      <c r="IF73" s="2" t="s">
        <v>30</v>
      </c>
      <c r="IG73" s="6">
        <v>22</v>
      </c>
      <c r="IH73" s="2" t="s">
        <v>65</v>
      </c>
      <c r="II73" s="2" t="s">
        <v>7</v>
      </c>
      <c r="IJ73" s="3">
        <v>44165</v>
      </c>
      <c r="IK73" s="10"/>
      <c r="IL73" s="2">
        <v>51.71</v>
      </c>
      <c r="IM73" s="2"/>
      <c r="IN73" s="2"/>
      <c r="IO73" s="2"/>
      <c r="IP73" s="2"/>
      <c r="IQ73" s="11">
        <v>51.71</v>
      </c>
      <c r="IR73" s="12">
        <f t="shared" si="83"/>
        <v>0</v>
      </c>
      <c r="IS73" s="13">
        <f t="shared" si="84"/>
        <v>0</v>
      </c>
      <c r="IT73" s="14">
        <f t="shared" si="85"/>
        <v>0</v>
      </c>
      <c r="IU73" s="5">
        <f t="shared" si="86"/>
        <v>0</v>
      </c>
      <c r="IV73" s="2">
        <f t="shared" si="87"/>
        <v>0</v>
      </c>
      <c r="IW73" s="7">
        <f t="shared" si="88"/>
        <v>0</v>
      </c>
      <c r="IX73" s="15">
        <f t="shared" si="89"/>
        <v>-131.45398724190997</v>
      </c>
      <c r="IY73" s="16">
        <v>1</v>
      </c>
      <c r="IZ73" s="2" t="s">
        <v>30</v>
      </c>
      <c r="JA73" s="6">
        <v>22</v>
      </c>
      <c r="JB73" s="2" t="s">
        <v>65</v>
      </c>
      <c r="JC73" s="2" t="s">
        <v>7</v>
      </c>
      <c r="JD73" s="3">
        <v>44196</v>
      </c>
      <c r="JE73" s="10"/>
      <c r="JF73" s="2">
        <v>51.71</v>
      </c>
      <c r="JG73" s="2"/>
      <c r="JH73" s="2"/>
      <c r="JI73" s="2"/>
      <c r="JJ73" s="2"/>
      <c r="JK73" s="11">
        <v>51.71</v>
      </c>
      <c r="JL73" s="12">
        <f t="shared" si="90"/>
        <v>0</v>
      </c>
      <c r="JM73" s="13">
        <f t="shared" si="91"/>
        <v>0</v>
      </c>
      <c r="JN73" s="14">
        <f t="shared" si="92"/>
        <v>0</v>
      </c>
      <c r="JO73" s="5">
        <f t="shared" si="93"/>
        <v>0</v>
      </c>
      <c r="JP73" s="2">
        <f t="shared" si="94"/>
        <v>0</v>
      </c>
      <c r="JQ73" s="7">
        <f t="shared" si="95"/>
        <v>0</v>
      </c>
      <c r="JR73" s="32">
        <f t="shared" si="96"/>
        <v>-131.45398724190997</v>
      </c>
      <c r="JS73" s="16">
        <v>1</v>
      </c>
      <c r="JT73" s="2" t="s">
        <v>30</v>
      </c>
    </row>
    <row r="74" spans="17:280" ht="20.100000000000001" customHeight="1" x14ac:dyDescent="0.2">
      <c r="Q74" s="6">
        <v>24</v>
      </c>
      <c r="R74" s="2" t="s">
        <v>58</v>
      </c>
      <c r="S74" s="2" t="s">
        <v>15</v>
      </c>
      <c r="T74" s="3">
        <v>43830</v>
      </c>
      <c r="U74" s="35"/>
      <c r="V74" s="2">
        <v>9563.23</v>
      </c>
      <c r="W74" s="2"/>
      <c r="X74" s="2"/>
      <c r="Y74" s="2"/>
      <c r="Z74" s="2"/>
      <c r="AA74" s="11">
        <v>9563.23</v>
      </c>
      <c r="AB74" s="12">
        <v>1.8899999999994179</v>
      </c>
      <c r="AC74" s="13">
        <v>0.22679999999993031</v>
      </c>
      <c r="AD74" s="9">
        <v>2.1167999999993481</v>
      </c>
      <c r="AE74" s="5">
        <v>6.1387199999981092</v>
      </c>
      <c r="AF74" s="2">
        <v>-0.62444321427761373</v>
      </c>
      <c r="AG74" s="7">
        <v>5.5142767857204955</v>
      </c>
      <c r="AH74" s="32">
        <v>-1050.4365771015243</v>
      </c>
      <c r="AI74" s="16">
        <v>1</v>
      </c>
      <c r="AJ74" s="2" t="s">
        <v>30</v>
      </c>
      <c r="AK74" s="55">
        <v>24</v>
      </c>
      <c r="AL74" s="56" t="s">
        <v>58</v>
      </c>
      <c r="AM74" s="2" t="s">
        <v>15</v>
      </c>
      <c r="AN74" s="3">
        <v>43861</v>
      </c>
      <c r="AO74" s="35"/>
      <c r="AP74" s="8">
        <v>9573.08</v>
      </c>
      <c r="AQ74" s="8"/>
      <c r="AR74" s="2"/>
      <c r="AS74" s="2"/>
      <c r="AT74" s="2"/>
      <c r="AU74" s="11">
        <f t="shared" si="13"/>
        <v>9573.08</v>
      </c>
      <c r="AV74" s="59">
        <f t="shared" si="14"/>
        <v>9.8500000000003638</v>
      </c>
      <c r="AW74" s="13">
        <f t="shared" si="15"/>
        <v>1.1820000000000441</v>
      </c>
      <c r="AX74" s="9">
        <f t="shared" si="16"/>
        <v>11.032000000000409</v>
      </c>
      <c r="AY74" s="5">
        <f t="shared" si="17"/>
        <v>31.992800000001186</v>
      </c>
      <c r="AZ74" s="8">
        <f t="shared" si="18"/>
        <v>-3.4140288497674316</v>
      </c>
      <c r="BA74" s="7">
        <f t="shared" si="19"/>
        <v>28.578771150233756</v>
      </c>
      <c r="BB74" s="32">
        <f t="shared" si="20"/>
        <v>-1021.8578059512906</v>
      </c>
      <c r="BC74" s="16">
        <v>1</v>
      </c>
      <c r="BD74" s="2" t="s">
        <v>30</v>
      </c>
      <c r="BE74" s="68">
        <v>24</v>
      </c>
      <c r="BF74" s="2" t="s">
        <v>58</v>
      </c>
      <c r="BG74" s="2" t="s">
        <v>15</v>
      </c>
      <c r="BH74" s="3">
        <v>43890</v>
      </c>
      <c r="BI74" s="35"/>
      <c r="BJ74" s="2">
        <v>9584.85</v>
      </c>
      <c r="BK74" s="2"/>
      <c r="BL74" s="2"/>
      <c r="BM74" s="2"/>
      <c r="BN74" s="2"/>
      <c r="BO74" s="11">
        <v>9584.85</v>
      </c>
      <c r="BP74" s="12">
        <f t="shared" si="21"/>
        <v>11.770000000000437</v>
      </c>
      <c r="BQ74" s="13">
        <f t="shared" si="22"/>
        <v>2.9621721266692838</v>
      </c>
      <c r="BR74" s="9">
        <f t="shared" si="23"/>
        <v>14.73217212666972</v>
      </c>
      <c r="BS74" s="5">
        <f t="shared" si="24"/>
        <v>42.723299167342191</v>
      </c>
      <c r="BT74" s="2">
        <f t="shared" si="25"/>
        <v>-4.2056843761611891</v>
      </c>
      <c r="BU74" s="7">
        <f t="shared" si="26"/>
        <v>38.517614791181003</v>
      </c>
      <c r="BV74" s="15">
        <f t="shared" si="27"/>
        <v>-983.34019116010961</v>
      </c>
      <c r="BW74" s="16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5">
        <v>3000</v>
      </c>
      <c r="CD74" s="2">
        <v>9584.85</v>
      </c>
      <c r="CE74" s="2"/>
      <c r="CF74" s="2"/>
      <c r="CG74" s="2"/>
      <c r="CH74" s="2"/>
      <c r="CI74" s="11">
        <f t="shared" si="28"/>
        <v>9584.85</v>
      </c>
      <c r="CJ74" s="11">
        <f t="shared" si="28"/>
        <v>11.770000000000437</v>
      </c>
      <c r="CK74" s="11">
        <f t="shared" si="28"/>
        <v>2.9621721266692838</v>
      </c>
      <c r="CL74" s="11">
        <f t="shared" si="29"/>
        <v>14.73217212666972</v>
      </c>
      <c r="CM74" s="5">
        <f t="shared" si="30"/>
        <v>31.872937474048936</v>
      </c>
      <c r="CN74" s="8">
        <f t="shared" si="31"/>
        <v>-4.2056843761611891</v>
      </c>
      <c r="CO74" s="10">
        <f t="shared" si="32"/>
        <v>27.667253097887745</v>
      </c>
      <c r="CP74" s="81">
        <f t="shared" si="33"/>
        <v>-3955.6729380622219</v>
      </c>
      <c r="CQ74" s="16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5"/>
      <c r="DA74" s="88">
        <v>10214.540000000001</v>
      </c>
      <c r="DB74" s="2"/>
      <c r="DC74" s="2"/>
      <c r="DD74" s="2"/>
      <c r="DE74" s="2"/>
      <c r="DF74" s="80">
        <f t="shared" si="34"/>
        <v>10214.540000000001</v>
      </c>
      <c r="DG74" s="12">
        <f t="shared" si="35"/>
        <v>629.69000000000051</v>
      </c>
      <c r="DH74" s="13">
        <f t="shared" si="36"/>
        <v>61.904087701657886</v>
      </c>
      <c r="DI74" s="9">
        <f t="shared" si="37"/>
        <v>691.5940877016584</v>
      </c>
      <c r="DJ74" s="8">
        <f t="shared" si="38"/>
        <v>2005.6228543348093</v>
      </c>
      <c r="DK74" s="5">
        <f t="shared" si="39"/>
        <v>1973.7499168607603</v>
      </c>
      <c r="DL74" s="2">
        <f t="shared" si="40"/>
        <v>-244.81305003269495</v>
      </c>
      <c r="DM74" s="7">
        <f t="shared" si="11"/>
        <v>1728.9368668280654</v>
      </c>
      <c r="DN74" s="89">
        <f t="shared" si="12"/>
        <v>-2226.7360712341565</v>
      </c>
      <c r="DO74" s="16">
        <v>1</v>
      </c>
      <c r="DP74" s="2" t="s">
        <v>30</v>
      </c>
      <c r="DQ74" s="6">
        <v>24</v>
      </c>
      <c r="DR74" s="2" t="s">
        <v>58</v>
      </c>
      <c r="DS74" s="2" t="s">
        <v>15</v>
      </c>
      <c r="DT74" s="3">
        <v>43982</v>
      </c>
      <c r="DU74" s="10"/>
      <c r="DV74" s="2">
        <v>10684.9</v>
      </c>
      <c r="DW74" s="2"/>
      <c r="DX74" s="2"/>
      <c r="DY74" s="2"/>
      <c r="DZ74" s="2"/>
      <c r="EA74" s="11">
        <v>10684.9</v>
      </c>
      <c r="EB74" s="12">
        <f t="shared" si="41"/>
        <v>470.35999999999876</v>
      </c>
      <c r="EC74" s="13">
        <f t="shared" si="42"/>
        <v>59.585032117410435</v>
      </c>
      <c r="ED74" s="9">
        <f t="shared" si="43"/>
        <v>529.94503211740926</v>
      </c>
      <c r="EE74" s="5">
        <f t="shared" si="44"/>
        <v>1536.8405931404868</v>
      </c>
      <c r="EF74" s="2">
        <f t="shared" si="45"/>
        <v>-238.27653506579011</v>
      </c>
      <c r="EG74" s="7">
        <f t="shared" si="46"/>
        <v>1298.5640580746967</v>
      </c>
      <c r="EH74" s="89">
        <f t="shared" si="47"/>
        <v>-928.17201315945977</v>
      </c>
      <c r="EI74" s="16">
        <v>1</v>
      </c>
      <c r="EJ74" s="2" t="s">
        <v>30</v>
      </c>
      <c r="EK74" s="6">
        <v>24</v>
      </c>
      <c r="EL74" s="2" t="s">
        <v>58</v>
      </c>
      <c r="EM74" s="2" t="s">
        <v>15</v>
      </c>
      <c r="EN74" s="3">
        <v>44013</v>
      </c>
      <c r="EO74" s="10"/>
      <c r="EP74" s="2">
        <v>11052.83</v>
      </c>
      <c r="EQ74" s="2"/>
      <c r="ER74" s="2"/>
      <c r="ES74" s="2"/>
      <c r="ET74" s="2"/>
      <c r="EU74" s="11">
        <v>11052.83</v>
      </c>
      <c r="EV74" s="12">
        <f t="shared" si="48"/>
        <v>367.93000000000029</v>
      </c>
      <c r="EW74" s="13">
        <f t="shared" si="49"/>
        <v>24.216111691718055</v>
      </c>
      <c r="EX74" s="9">
        <f t="shared" si="50"/>
        <v>392.14611169171837</v>
      </c>
      <c r="EY74" s="5">
        <f t="shared" si="51"/>
        <v>1137.2237239059832</v>
      </c>
      <c r="EZ74" s="2">
        <f t="shared" si="52"/>
        <v>-195.90966163265429</v>
      </c>
      <c r="FA74" s="7">
        <f t="shared" si="53"/>
        <v>941.31406227332889</v>
      </c>
      <c r="FB74" s="32">
        <f t="shared" si="54"/>
        <v>13.142049113869149</v>
      </c>
      <c r="FC74" s="16">
        <v>1</v>
      </c>
      <c r="FD74" s="2" t="s">
        <v>30</v>
      </c>
      <c r="FE74" s="6">
        <v>24</v>
      </c>
      <c r="FF74" s="2" t="s">
        <v>58</v>
      </c>
      <c r="FG74" s="2" t="s">
        <v>15</v>
      </c>
      <c r="FH74" s="3">
        <v>44013</v>
      </c>
      <c r="FI74" s="10">
        <v>4000</v>
      </c>
      <c r="FJ74" s="2">
        <v>11478.710000000001</v>
      </c>
      <c r="FK74" s="2"/>
      <c r="FL74" s="2"/>
      <c r="FM74" s="2"/>
      <c r="FN74" s="2"/>
      <c r="FO74" s="11">
        <v>11478.710000000001</v>
      </c>
      <c r="FP74" s="12">
        <f t="shared" si="55"/>
        <v>425.88000000000102</v>
      </c>
      <c r="FQ74" s="13">
        <f t="shared" si="56"/>
        <v>51.283890884407889</v>
      </c>
      <c r="FR74" s="14">
        <f t="shared" si="57"/>
        <v>477.16389088440889</v>
      </c>
      <c r="FS74" s="5">
        <f t="shared" si="58"/>
        <v>1455.3498671974471</v>
      </c>
      <c r="FT74" s="2">
        <f t="shared" si="59"/>
        <v>-266.29955380975463</v>
      </c>
      <c r="FU74" s="7">
        <f t="shared" si="60"/>
        <v>1189.0503133876925</v>
      </c>
      <c r="FV74" s="32">
        <f t="shared" si="61"/>
        <v>-2797.8076374984385</v>
      </c>
      <c r="FW74" s="16">
        <v>1</v>
      </c>
      <c r="FX74" s="2" t="s">
        <v>30</v>
      </c>
      <c r="FY74" s="6">
        <v>24</v>
      </c>
      <c r="FZ74" s="2" t="s">
        <v>58</v>
      </c>
      <c r="GA74" s="2" t="s">
        <v>15</v>
      </c>
      <c r="GB74" s="3">
        <v>44081</v>
      </c>
      <c r="GC74" s="10"/>
      <c r="GD74" s="2">
        <v>11976.25</v>
      </c>
      <c r="GE74" s="2"/>
      <c r="GF74" s="2"/>
      <c r="GG74" s="2"/>
      <c r="GH74" s="2"/>
      <c r="GI74" s="11">
        <v>11976.25</v>
      </c>
      <c r="GJ74" s="12">
        <f t="shared" si="62"/>
        <v>497.53999999999905</v>
      </c>
      <c r="GK74" s="13">
        <f t="shared" si="63"/>
        <v>-25.723321167657527</v>
      </c>
      <c r="GL74" s="14">
        <f t="shared" si="64"/>
        <v>471.81667883234155</v>
      </c>
      <c r="GM74" s="5">
        <f t="shared" si="65"/>
        <v>1439.0408704386416</v>
      </c>
      <c r="GN74" s="2">
        <f t="shared" si="66"/>
        <v>-235.59793370641259</v>
      </c>
      <c r="GO74" s="7">
        <f t="shared" si="67"/>
        <v>1203.4429367322291</v>
      </c>
      <c r="GP74" s="15">
        <f t="shared" si="68"/>
        <v>-1594.3647007662094</v>
      </c>
      <c r="GQ74" s="16">
        <v>1</v>
      </c>
      <c r="GR74" s="2" t="s">
        <v>30</v>
      </c>
      <c r="GS74" s="16">
        <v>23</v>
      </c>
      <c r="GT74" s="2" t="s">
        <v>58</v>
      </c>
      <c r="GU74" s="2" t="s">
        <v>15</v>
      </c>
      <c r="GV74" s="3">
        <v>44104</v>
      </c>
      <c r="GW74" s="2">
        <v>12267.33</v>
      </c>
      <c r="GX74" s="10"/>
      <c r="GY74" s="2"/>
      <c r="GZ74" s="2"/>
      <c r="HA74" s="2"/>
      <c r="HB74" s="2"/>
      <c r="HC74" s="11">
        <v>12267.33</v>
      </c>
      <c r="HD74" s="12">
        <f t="shared" si="69"/>
        <v>291.07999999999993</v>
      </c>
      <c r="HE74" s="13">
        <f t="shared" si="70"/>
        <v>108.36574790678631</v>
      </c>
      <c r="HF74" s="14">
        <f t="shared" si="71"/>
        <v>399.44574790678621</v>
      </c>
      <c r="HG74" s="5">
        <f t="shared" si="72"/>
        <v>1218.3095311156978</v>
      </c>
      <c r="HH74" s="2">
        <f t="shared" si="73"/>
        <v>-259.66747542746009</v>
      </c>
      <c r="HI74" s="7">
        <f t="shared" si="74"/>
        <v>958.64205568823775</v>
      </c>
      <c r="HJ74" s="32">
        <f t="shared" si="75"/>
        <v>-635.72264507797161</v>
      </c>
      <c r="HK74" s="16">
        <v>1</v>
      </c>
      <c r="HL74" s="2" t="s">
        <v>30</v>
      </c>
      <c r="HM74" s="6">
        <v>23</v>
      </c>
      <c r="HN74" s="2" t="s">
        <v>58</v>
      </c>
      <c r="HO74" s="2" t="s">
        <v>15</v>
      </c>
      <c r="HP74" s="3">
        <v>44143</v>
      </c>
      <c r="HQ74" s="10"/>
      <c r="HR74" s="2">
        <v>12721.31</v>
      </c>
      <c r="HS74" s="2"/>
      <c r="HT74" s="2"/>
      <c r="HU74" s="2"/>
      <c r="HV74" s="2"/>
      <c r="HW74" s="11">
        <v>12721.31</v>
      </c>
      <c r="HX74" s="12">
        <f t="shared" si="76"/>
        <v>453.97999999999956</v>
      </c>
      <c r="HY74" s="13">
        <f t="shared" si="77"/>
        <v>-103.21561040539275</v>
      </c>
      <c r="HZ74" s="14">
        <f t="shared" si="78"/>
        <v>350.76438959460683</v>
      </c>
      <c r="IA74" s="5">
        <f t="shared" si="79"/>
        <v>1069.8313882635507</v>
      </c>
      <c r="IB74" s="2">
        <f t="shared" si="80"/>
        <v>-186.56280971563149</v>
      </c>
      <c r="IC74" s="7">
        <f t="shared" si="81"/>
        <v>883.26857854791922</v>
      </c>
      <c r="ID74" s="32">
        <f t="shared" si="82"/>
        <v>247.54593346994761</v>
      </c>
      <c r="IE74" s="16">
        <v>1</v>
      </c>
      <c r="IF74" s="2" t="s">
        <v>30</v>
      </c>
      <c r="IG74" s="6">
        <v>23</v>
      </c>
      <c r="IH74" s="2" t="s">
        <v>58</v>
      </c>
      <c r="II74" s="2" t="s">
        <v>15</v>
      </c>
      <c r="IJ74" s="3">
        <v>44165</v>
      </c>
      <c r="IK74" s="10"/>
      <c r="IL74" s="2">
        <v>13114.5</v>
      </c>
      <c r="IM74" s="2"/>
      <c r="IN74" s="2"/>
      <c r="IO74" s="2"/>
      <c r="IP74" s="2"/>
      <c r="IQ74" s="11">
        <v>13114.5</v>
      </c>
      <c r="IR74" s="12">
        <f t="shared" si="83"/>
        <v>393.19000000000051</v>
      </c>
      <c r="IS74" s="13">
        <f t="shared" si="84"/>
        <v>205.82482001845142</v>
      </c>
      <c r="IT74" s="14">
        <f t="shared" si="85"/>
        <v>599.01482001845193</v>
      </c>
      <c r="IU74" s="5">
        <f t="shared" si="86"/>
        <v>1826.9952010562783</v>
      </c>
      <c r="IV74" s="2">
        <f t="shared" si="87"/>
        <v>-259.60082084225593</v>
      </c>
      <c r="IW74" s="7">
        <f t="shared" si="88"/>
        <v>1567.3943802140225</v>
      </c>
      <c r="IX74" s="15">
        <f t="shared" si="89"/>
        <v>1814.9403136839701</v>
      </c>
      <c r="IY74" s="16">
        <v>1</v>
      </c>
      <c r="IZ74" s="2" t="s">
        <v>30</v>
      </c>
      <c r="JA74" s="6">
        <v>23</v>
      </c>
      <c r="JB74" s="2" t="s">
        <v>58</v>
      </c>
      <c r="JC74" s="2" t="s">
        <v>15</v>
      </c>
      <c r="JD74" s="3">
        <v>44196</v>
      </c>
      <c r="JE74" s="10">
        <v>3000</v>
      </c>
      <c r="JF74" s="2">
        <v>13748.52</v>
      </c>
      <c r="JG74" s="2"/>
      <c r="JH74" s="2"/>
      <c r="JI74" s="2"/>
      <c r="JJ74" s="2"/>
      <c r="JK74" s="11">
        <v>13748.52</v>
      </c>
      <c r="JL74" s="12">
        <f t="shared" si="90"/>
        <v>634.02000000000044</v>
      </c>
      <c r="JM74" s="13">
        <f t="shared" si="91"/>
        <v>-22.069086897902533</v>
      </c>
      <c r="JN74" s="14">
        <f t="shared" si="92"/>
        <v>611.95091310209796</v>
      </c>
      <c r="JO74" s="5">
        <f t="shared" si="93"/>
        <v>1866.4502849613987</v>
      </c>
      <c r="JP74" s="2">
        <f t="shared" si="94"/>
        <v>-227.32033720431505</v>
      </c>
      <c r="JQ74" s="7">
        <f t="shared" si="95"/>
        <v>1639.1299477570835</v>
      </c>
      <c r="JR74" s="32">
        <f t="shared" si="96"/>
        <v>454.07026144105362</v>
      </c>
      <c r="JS74" s="16">
        <v>1</v>
      </c>
      <c r="JT74" s="2" t="s">
        <v>30</v>
      </c>
    </row>
    <row r="75" spans="17:280" ht="20.100000000000001" customHeight="1" x14ac:dyDescent="0.2">
      <c r="Q75" s="6">
        <v>25</v>
      </c>
      <c r="R75" s="2" t="s">
        <v>59</v>
      </c>
      <c r="S75" s="2" t="s">
        <v>82</v>
      </c>
      <c r="T75" s="3">
        <v>43830</v>
      </c>
      <c r="U75" s="35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4.8800000000010186</v>
      </c>
      <c r="AC75" s="13">
        <v>0.58560000000012258</v>
      </c>
      <c r="AD75" s="9">
        <v>5.4656000000011415</v>
      </c>
      <c r="AE75" s="5">
        <v>15.850240000003311</v>
      </c>
      <c r="AF75" s="2">
        <v>-1.6123189871303336</v>
      </c>
      <c r="AG75" s="7">
        <v>14.237921012872977</v>
      </c>
      <c r="AH75" s="32">
        <v>-3084.0118476111129</v>
      </c>
      <c r="AI75" s="16">
        <v>2</v>
      </c>
      <c r="AJ75" s="2" t="s">
        <v>30</v>
      </c>
      <c r="AK75" s="55">
        <v>25</v>
      </c>
      <c r="AL75" s="56" t="s">
        <v>59</v>
      </c>
      <c r="AM75" s="2" t="s">
        <v>82</v>
      </c>
      <c r="AN75" s="3">
        <v>43861</v>
      </c>
      <c r="AO75" s="35"/>
      <c r="AP75" s="8">
        <v>11442.210000000001</v>
      </c>
      <c r="AQ75" s="8"/>
      <c r="AR75" s="2"/>
      <c r="AS75" s="2">
        <v>4482.45</v>
      </c>
      <c r="AT75" s="2"/>
      <c r="AU75" s="11">
        <f t="shared" si="13"/>
        <v>15924.66</v>
      </c>
      <c r="AV75" s="59">
        <f t="shared" si="14"/>
        <v>11.979999999999563</v>
      </c>
      <c r="AW75" s="13">
        <f t="shared" si="15"/>
        <v>1.4375999999999483</v>
      </c>
      <c r="AX75" s="9">
        <f t="shared" si="16"/>
        <v>13.417599999999512</v>
      </c>
      <c r="AY75" s="5">
        <f t="shared" si="17"/>
        <v>38.911039999998586</v>
      </c>
      <c r="AZ75" s="8">
        <f t="shared" si="18"/>
        <v>-4.1522909259097283</v>
      </c>
      <c r="BA75" s="7">
        <f t="shared" si="19"/>
        <v>34.758749074088854</v>
      </c>
      <c r="BB75" s="32">
        <f t="shared" si="20"/>
        <v>-3049.253098537024</v>
      </c>
      <c r="BC75" s="16">
        <v>2</v>
      </c>
      <c r="BD75" s="2" t="s">
        <v>30</v>
      </c>
      <c r="BE75" s="68">
        <v>25</v>
      </c>
      <c r="BF75" s="2" t="s">
        <v>59</v>
      </c>
      <c r="BG75" s="2" t="s">
        <v>82</v>
      </c>
      <c r="BH75" s="3">
        <v>43890</v>
      </c>
      <c r="BI75" s="35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21"/>
        <v>4.1199999999989814</v>
      </c>
      <c r="BQ75" s="13">
        <f t="shared" si="22"/>
        <v>1.0368860800232778</v>
      </c>
      <c r="BR75" s="9">
        <f t="shared" si="23"/>
        <v>5.1568860800222591</v>
      </c>
      <c r="BS75" s="5">
        <f t="shared" si="24"/>
        <v>14.95496963206455</v>
      </c>
      <c r="BT75" s="2">
        <f t="shared" si="25"/>
        <v>-1.4721681928444494</v>
      </c>
      <c r="BU75" s="7">
        <f t="shared" si="26"/>
        <v>13.482801439220101</v>
      </c>
      <c r="BV75" s="15">
        <f t="shared" si="27"/>
        <v>-3035.7702970978039</v>
      </c>
      <c r="BW75" s="16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5"/>
      <c r="CD75" s="2">
        <v>11446.33</v>
      </c>
      <c r="CE75" s="2"/>
      <c r="CF75" s="2"/>
      <c r="CG75" s="2">
        <v>4482.45</v>
      </c>
      <c r="CH75" s="2"/>
      <c r="CI75" s="11">
        <f t="shared" si="28"/>
        <v>15928.779999999999</v>
      </c>
      <c r="CJ75" s="11">
        <f t="shared" si="28"/>
        <v>4.1199999999989814</v>
      </c>
      <c r="CK75" s="11">
        <f t="shared" si="28"/>
        <v>1.0368860800232778</v>
      </c>
      <c r="CL75" s="11">
        <f t="shared" si="29"/>
        <v>5.1568860800222591</v>
      </c>
      <c r="CM75" s="5">
        <f t="shared" si="30"/>
        <v>11.156882106460856</v>
      </c>
      <c r="CN75" s="8">
        <f t="shared" si="31"/>
        <v>-1.4721681928444494</v>
      </c>
      <c r="CO75" s="10">
        <f t="shared" si="32"/>
        <v>9.684713913616406</v>
      </c>
      <c r="CP75" s="81">
        <f t="shared" si="33"/>
        <v>-3026.0855831841873</v>
      </c>
      <c r="CQ75" s="16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5"/>
      <c r="DA75" s="88">
        <v>12246.74</v>
      </c>
      <c r="DB75" s="2"/>
      <c r="DC75" s="2"/>
      <c r="DD75" s="2">
        <v>4482.45</v>
      </c>
      <c r="DE75" s="2"/>
      <c r="DF75" s="80">
        <f t="shared" si="34"/>
        <v>16729.189999999999</v>
      </c>
      <c r="DG75" s="12">
        <f t="shared" si="35"/>
        <v>800.40999999999985</v>
      </c>
      <c r="DH75" s="13">
        <f t="shared" si="36"/>
        <v>78.687371305378733</v>
      </c>
      <c r="DI75" s="9">
        <f t="shared" si="37"/>
        <v>879.0973713053786</v>
      </c>
      <c r="DJ75" s="8">
        <f t="shared" si="38"/>
        <v>2549.3823767855979</v>
      </c>
      <c r="DK75" s="5">
        <f t="shared" si="39"/>
        <v>2538.2254946791372</v>
      </c>
      <c r="DL75" s="2">
        <f t="shared" si="40"/>
        <v>-314.82748635727086</v>
      </c>
      <c r="DM75" s="7">
        <f t="shared" si="11"/>
        <v>2223.3980083218662</v>
      </c>
      <c r="DN75" s="89">
        <f t="shared" si="12"/>
        <v>-802.68757486232107</v>
      </c>
      <c r="DO75" s="16">
        <v>2</v>
      </c>
      <c r="DP75" s="2" t="s">
        <v>30</v>
      </c>
      <c r="DQ75" s="6">
        <v>25</v>
      </c>
      <c r="DR75" s="2" t="s">
        <v>59</v>
      </c>
      <c r="DS75" s="2" t="s">
        <v>82</v>
      </c>
      <c r="DT75" s="3">
        <v>43982</v>
      </c>
      <c r="DU75" s="10"/>
      <c r="DV75" s="2">
        <v>12605.49</v>
      </c>
      <c r="DW75" s="2"/>
      <c r="DX75" s="2"/>
      <c r="DY75" s="2">
        <v>4482.45</v>
      </c>
      <c r="DZ75" s="2"/>
      <c r="EA75" s="11">
        <v>17087.939999999999</v>
      </c>
      <c r="EB75" s="12">
        <f t="shared" si="41"/>
        <v>358.75</v>
      </c>
      <c r="EC75" s="13">
        <f t="shared" si="42"/>
        <v>45.446318292629158</v>
      </c>
      <c r="ED75" s="9">
        <f t="shared" si="43"/>
        <v>404.19631829262914</v>
      </c>
      <c r="EE75" s="5">
        <f t="shared" si="44"/>
        <v>1172.1693230486244</v>
      </c>
      <c r="EF75" s="2">
        <f t="shared" si="45"/>
        <v>-181.73676961232334</v>
      </c>
      <c r="EG75" s="7">
        <f t="shared" si="46"/>
        <v>990.43255343630108</v>
      </c>
      <c r="EH75" s="89">
        <f t="shared" si="47"/>
        <v>187.74497857398001</v>
      </c>
      <c r="EI75" s="16">
        <v>2</v>
      </c>
      <c r="EJ75" s="2" t="s">
        <v>30</v>
      </c>
      <c r="EK75" s="6">
        <v>25</v>
      </c>
      <c r="EL75" s="2" t="s">
        <v>59</v>
      </c>
      <c r="EM75" s="2" t="s">
        <v>82</v>
      </c>
      <c r="EN75" s="3">
        <v>44013</v>
      </c>
      <c r="EO75" s="10">
        <v>2000</v>
      </c>
      <c r="EP75" s="2">
        <v>12963.54</v>
      </c>
      <c r="EQ75" s="2"/>
      <c r="ER75" s="2"/>
      <c r="ES75" s="2">
        <v>4482.45</v>
      </c>
      <c r="ET75" s="2"/>
      <c r="EU75" s="11">
        <v>17445.990000000002</v>
      </c>
      <c r="EV75" s="12">
        <f t="shared" si="48"/>
        <v>358.05000000000291</v>
      </c>
      <c r="EW75" s="13">
        <f t="shared" si="49"/>
        <v>23.565838043159605</v>
      </c>
      <c r="EX75" s="9">
        <f t="shared" si="50"/>
        <v>381.61583804316251</v>
      </c>
      <c r="EY75" s="5">
        <f t="shared" si="51"/>
        <v>1106.6859303251713</v>
      </c>
      <c r="EZ75" s="2">
        <f t="shared" si="52"/>
        <v>-190.64891242239659</v>
      </c>
      <c r="FA75" s="7">
        <f t="shared" si="53"/>
        <v>916.03701790277466</v>
      </c>
      <c r="FB75" s="32">
        <f t="shared" si="54"/>
        <v>-896.21800352324533</v>
      </c>
      <c r="FC75" s="16">
        <v>2</v>
      </c>
      <c r="FD75" s="2" t="s">
        <v>30</v>
      </c>
      <c r="FE75" s="6">
        <v>25</v>
      </c>
      <c r="FF75" s="2" t="s">
        <v>59</v>
      </c>
      <c r="FG75" s="2" t="s">
        <v>82</v>
      </c>
      <c r="FH75" s="3">
        <v>44013</v>
      </c>
      <c r="FI75" s="10"/>
      <c r="FJ75" s="2">
        <v>13055.25</v>
      </c>
      <c r="FK75" s="2"/>
      <c r="FL75" s="2"/>
      <c r="FM75" s="2">
        <v>4482.45</v>
      </c>
      <c r="FN75" s="2"/>
      <c r="FO75" s="11">
        <v>17537.7</v>
      </c>
      <c r="FP75" s="12">
        <f t="shared" si="55"/>
        <v>91.709999999999127</v>
      </c>
      <c r="FQ75" s="13">
        <f t="shared" si="56"/>
        <v>11.043593578024305</v>
      </c>
      <c r="FR75" s="14">
        <f t="shared" si="57"/>
        <v>102.75359357802343</v>
      </c>
      <c r="FS75" s="5">
        <f t="shared" si="58"/>
        <v>313.39846041297142</v>
      </c>
      <c r="FT75" s="2">
        <f t="shared" si="59"/>
        <v>-57.345571710088059</v>
      </c>
      <c r="FU75" s="7">
        <f t="shared" si="60"/>
        <v>256.05288870288337</v>
      </c>
      <c r="FV75" s="32">
        <f t="shared" si="61"/>
        <v>-640.16511482036196</v>
      </c>
      <c r="FW75" s="16">
        <v>2</v>
      </c>
      <c r="FX75" s="2" t="s">
        <v>30</v>
      </c>
      <c r="FY75" s="6">
        <v>25</v>
      </c>
      <c r="FZ75" s="2" t="s">
        <v>59</v>
      </c>
      <c r="GA75" s="2" t="s">
        <v>82</v>
      </c>
      <c r="GB75" s="3">
        <v>44081</v>
      </c>
      <c r="GC75" s="10"/>
      <c r="GD75" s="2">
        <v>13333.45</v>
      </c>
      <c r="GE75" s="2"/>
      <c r="GF75" s="2"/>
      <c r="GG75" s="2">
        <v>4482.45</v>
      </c>
      <c r="GH75" s="2"/>
      <c r="GI75" s="11">
        <v>17815.900000000001</v>
      </c>
      <c r="GJ75" s="12">
        <f t="shared" si="62"/>
        <v>278.20000000000073</v>
      </c>
      <c r="GK75" s="13">
        <f t="shared" si="63"/>
        <v>-14.383221346710528</v>
      </c>
      <c r="GL75" s="14">
        <f t="shared" si="64"/>
        <v>263.81677865329021</v>
      </c>
      <c r="GM75" s="5">
        <f t="shared" si="65"/>
        <v>804.6411748925351</v>
      </c>
      <c r="GN75" s="2">
        <f t="shared" si="66"/>
        <v>-131.73482565647842</v>
      </c>
      <c r="GO75" s="7">
        <f t="shared" si="67"/>
        <v>672.90634923605671</v>
      </c>
      <c r="GP75" s="15">
        <f t="shared" si="68"/>
        <v>32.741234415694748</v>
      </c>
      <c r="GQ75" s="16">
        <v>2</v>
      </c>
      <c r="GR75" s="2" t="s">
        <v>30</v>
      </c>
      <c r="GS75" s="16">
        <v>24</v>
      </c>
      <c r="GT75" s="2" t="s">
        <v>59</v>
      </c>
      <c r="GU75" s="2" t="s">
        <v>82</v>
      </c>
      <c r="GV75" s="3">
        <v>44104</v>
      </c>
      <c r="GW75" s="2">
        <v>14099.93</v>
      </c>
      <c r="GX75" s="10"/>
      <c r="GY75" s="2"/>
      <c r="GZ75" s="2"/>
      <c r="HA75" s="2">
        <v>4482.45</v>
      </c>
      <c r="HB75" s="2"/>
      <c r="HC75" s="11">
        <v>18582.38</v>
      </c>
      <c r="HD75" s="12">
        <f t="shared" si="69"/>
        <v>766.47999999999956</v>
      </c>
      <c r="HE75" s="13">
        <f t="shared" si="70"/>
        <v>285.35171930601052</v>
      </c>
      <c r="HF75" s="14">
        <f t="shared" si="71"/>
        <v>1051.8317193060102</v>
      </c>
      <c r="HG75" s="5">
        <f t="shared" si="72"/>
        <v>3208.0867438833311</v>
      </c>
      <c r="HH75" s="2">
        <f t="shared" si="73"/>
        <v>-683.76366141830295</v>
      </c>
      <c r="HI75" s="7">
        <f t="shared" si="74"/>
        <v>2524.3230824650282</v>
      </c>
      <c r="HJ75" s="32">
        <f t="shared" si="75"/>
        <v>2557.0643168807228</v>
      </c>
      <c r="HK75" s="16">
        <v>2</v>
      </c>
      <c r="HL75" s="2" t="s">
        <v>30</v>
      </c>
      <c r="HM75" s="6">
        <v>24</v>
      </c>
      <c r="HN75" s="2" t="s">
        <v>59</v>
      </c>
      <c r="HO75" s="2" t="s">
        <v>82</v>
      </c>
      <c r="HP75" s="3">
        <v>44143</v>
      </c>
      <c r="HQ75" s="10">
        <v>5000</v>
      </c>
      <c r="HR75" s="2">
        <v>15661.18</v>
      </c>
      <c r="HS75" s="2"/>
      <c r="HT75" s="2"/>
      <c r="HU75" s="2">
        <v>4482.45</v>
      </c>
      <c r="HV75" s="2"/>
      <c r="HW75" s="11">
        <v>20143.63</v>
      </c>
      <c r="HX75" s="12">
        <f t="shared" si="76"/>
        <v>1561.25</v>
      </c>
      <c r="HY75" s="13">
        <f t="shared" si="77"/>
        <v>-354.9613898088453</v>
      </c>
      <c r="HZ75" s="14">
        <f t="shared" si="78"/>
        <v>1206.2886101911547</v>
      </c>
      <c r="IA75" s="5">
        <f t="shared" si="79"/>
        <v>3679.1802610830218</v>
      </c>
      <c r="IB75" s="2">
        <f t="shared" si="80"/>
        <v>-641.59475454542041</v>
      </c>
      <c r="IC75" s="7">
        <f t="shared" si="81"/>
        <v>3037.5855065376013</v>
      </c>
      <c r="ID75" s="32">
        <f t="shared" si="82"/>
        <v>594.6498234183241</v>
      </c>
      <c r="IE75" s="16">
        <v>2</v>
      </c>
      <c r="IF75" s="2" t="s">
        <v>30</v>
      </c>
      <c r="IG75" s="6">
        <v>24</v>
      </c>
      <c r="IH75" s="2" t="s">
        <v>59</v>
      </c>
      <c r="II75" s="2" t="s">
        <v>82</v>
      </c>
      <c r="IJ75" s="3">
        <v>44165</v>
      </c>
      <c r="IK75" s="10"/>
      <c r="IL75" s="2">
        <v>15937.960000000001</v>
      </c>
      <c r="IM75" s="2"/>
      <c r="IN75" s="2"/>
      <c r="IO75" s="2">
        <v>4482.45</v>
      </c>
      <c r="IP75" s="2"/>
      <c r="IQ75" s="11">
        <v>20420.41</v>
      </c>
      <c r="IR75" s="12">
        <f t="shared" si="83"/>
        <v>276.77999999999884</v>
      </c>
      <c r="IS75" s="13">
        <f t="shared" si="84"/>
        <v>144.88718859764151</v>
      </c>
      <c r="IT75" s="14">
        <f t="shared" si="85"/>
        <v>421.66718859764035</v>
      </c>
      <c r="IU75" s="5">
        <f t="shared" si="86"/>
        <v>1286.0849252228029</v>
      </c>
      <c r="IV75" s="2">
        <f t="shared" si="87"/>
        <v>-182.74197002141253</v>
      </c>
      <c r="IW75" s="7">
        <f t="shared" si="88"/>
        <v>1103.3429552013904</v>
      </c>
      <c r="IX75" s="15">
        <f t="shared" si="89"/>
        <v>1697.9927786197145</v>
      </c>
      <c r="IY75" s="16">
        <v>2</v>
      </c>
      <c r="IZ75" s="2" t="s">
        <v>30</v>
      </c>
      <c r="JA75" s="6">
        <v>24</v>
      </c>
      <c r="JB75" s="2" t="s">
        <v>59</v>
      </c>
      <c r="JC75" s="2" t="s">
        <v>82</v>
      </c>
      <c r="JD75" s="3">
        <v>44196</v>
      </c>
      <c r="JE75" s="10"/>
      <c r="JF75" s="2">
        <v>15948.44</v>
      </c>
      <c r="JG75" s="2"/>
      <c r="JH75" s="2"/>
      <c r="JI75" s="2">
        <v>4482.45</v>
      </c>
      <c r="JJ75" s="2"/>
      <c r="JK75" s="11">
        <v>20430.89</v>
      </c>
      <c r="JL75" s="12">
        <f t="shared" si="90"/>
        <v>10.479999999999563</v>
      </c>
      <c r="JM75" s="13">
        <f t="shared" si="91"/>
        <v>-0.36478980267185379</v>
      </c>
      <c r="JN75" s="14">
        <f t="shared" si="92"/>
        <v>10.115210197327709</v>
      </c>
      <c r="JO75" s="5">
        <f t="shared" si="93"/>
        <v>30.851391101849512</v>
      </c>
      <c r="JP75" s="2">
        <f t="shared" si="94"/>
        <v>-3.7574794705232017</v>
      </c>
      <c r="JQ75" s="7">
        <f t="shared" si="95"/>
        <v>27.093911631326311</v>
      </c>
      <c r="JR75" s="32">
        <f t="shared" si="96"/>
        <v>1725.0866902510409</v>
      </c>
      <c r="JS75" s="16">
        <v>2</v>
      </c>
      <c r="JT75" s="2" t="s">
        <v>30</v>
      </c>
    </row>
    <row r="76" spans="17:280" ht="20.100000000000001" customHeight="1" x14ac:dyDescent="0.2">
      <c r="Q76" s="6">
        <v>26</v>
      </c>
      <c r="R76" s="2" t="s">
        <v>60</v>
      </c>
      <c r="S76" s="2" t="s">
        <v>12</v>
      </c>
      <c r="T76" s="3">
        <v>43830</v>
      </c>
      <c r="U76" s="35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4625.4199999999983</v>
      </c>
      <c r="AC76" s="13">
        <v>555.0504000000002</v>
      </c>
      <c r="AD76" s="9">
        <v>5180.4703999999983</v>
      </c>
      <c r="AE76" s="5">
        <v>15023.364159999996</v>
      </c>
      <c r="AF76" s="2">
        <v>-1528.207477346481</v>
      </c>
      <c r="AG76" s="7">
        <v>13495.156682653515</v>
      </c>
      <c r="AH76" s="32">
        <v>13456.755999787174</v>
      </c>
      <c r="AI76" s="16">
        <v>1</v>
      </c>
      <c r="AJ76" s="2" t="s">
        <v>30</v>
      </c>
      <c r="AK76" s="55">
        <v>26</v>
      </c>
      <c r="AL76" s="56" t="s">
        <v>60</v>
      </c>
      <c r="AM76" s="2" t="s">
        <v>12</v>
      </c>
      <c r="AN76" s="3">
        <v>43861</v>
      </c>
      <c r="AO76" s="35">
        <v>14000</v>
      </c>
      <c r="AP76" s="8">
        <v>126198.17</v>
      </c>
      <c r="AQ76" s="8"/>
      <c r="AR76" s="2"/>
      <c r="AS76" s="2"/>
      <c r="AT76" s="2"/>
      <c r="AU76" s="11">
        <f t="shared" si="13"/>
        <v>126198.17</v>
      </c>
      <c r="AV76" s="59">
        <f t="shared" si="14"/>
        <v>4146.9599999999919</v>
      </c>
      <c r="AW76" s="13">
        <f t="shared" si="15"/>
        <v>497.63519999999926</v>
      </c>
      <c r="AX76" s="9">
        <f t="shared" si="16"/>
        <v>4644.5951999999907</v>
      </c>
      <c r="AY76" s="5">
        <f t="shared" si="17"/>
        <v>13469.326079999972</v>
      </c>
      <c r="AZ76" s="8">
        <f t="shared" si="18"/>
        <v>-1437.3442719625373</v>
      </c>
      <c r="BA76" s="7">
        <f t="shared" si="19"/>
        <v>12031.981808037435</v>
      </c>
      <c r="BB76" s="32">
        <f t="shared" si="20"/>
        <v>11488.737807824609</v>
      </c>
      <c r="BC76" s="16">
        <v>1</v>
      </c>
      <c r="BD76" s="2" t="s">
        <v>30</v>
      </c>
      <c r="BE76" s="68">
        <v>26</v>
      </c>
      <c r="BF76" s="2" t="s">
        <v>60</v>
      </c>
      <c r="BG76" s="2" t="s">
        <v>12</v>
      </c>
      <c r="BH76" s="3">
        <v>43890</v>
      </c>
      <c r="BI76" s="35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21"/>
        <v>3862.7900000000081</v>
      </c>
      <c r="BQ76" s="13">
        <f t="shared" si="22"/>
        <v>972.15368472187276</v>
      </c>
      <c r="BR76" s="9">
        <f t="shared" si="23"/>
        <v>4834.9436847218813</v>
      </c>
      <c r="BS76" s="5">
        <f t="shared" si="24"/>
        <v>14021.336685693455</v>
      </c>
      <c r="BT76" s="2">
        <f t="shared" si="25"/>
        <v>-1380.2613042813177</v>
      </c>
      <c r="BU76" s="7">
        <f t="shared" si="26"/>
        <v>12641.075381412138</v>
      </c>
      <c r="BV76" s="15">
        <f t="shared" si="27"/>
        <v>12129.813189236747</v>
      </c>
      <c r="BW76" s="16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5"/>
      <c r="CD76" s="2">
        <v>130060.96</v>
      </c>
      <c r="CE76" s="2"/>
      <c r="CF76" s="2"/>
      <c r="CG76" s="2"/>
      <c r="CH76" s="2"/>
      <c r="CI76" s="11">
        <f t="shared" si="28"/>
        <v>130060.96</v>
      </c>
      <c r="CJ76" s="11">
        <f t="shared" si="28"/>
        <v>3862.7900000000081</v>
      </c>
      <c r="CK76" s="11">
        <f t="shared" si="28"/>
        <v>972.15368472187276</v>
      </c>
      <c r="CL76" s="11">
        <f t="shared" si="29"/>
        <v>4834.9436847218813</v>
      </c>
      <c r="CM76" s="5">
        <f t="shared" si="30"/>
        <v>10460.362289326864</v>
      </c>
      <c r="CN76" s="8">
        <f t="shared" si="31"/>
        <v>-1380.261304281318</v>
      </c>
      <c r="CO76" s="10">
        <f t="shared" si="32"/>
        <v>9080.1009850455466</v>
      </c>
      <c r="CP76" s="81">
        <f t="shared" si="33"/>
        <v>21209.914174282294</v>
      </c>
      <c r="CQ76" s="16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5">
        <v>21300</v>
      </c>
      <c r="DA76" s="88">
        <v>135263</v>
      </c>
      <c r="DB76" s="2"/>
      <c r="DC76" s="2"/>
      <c r="DD76" s="2"/>
      <c r="DE76" s="2"/>
      <c r="DF76" s="80">
        <f t="shared" si="34"/>
        <v>135263</v>
      </c>
      <c r="DG76" s="12">
        <f t="shared" si="35"/>
        <v>5202.0399999999936</v>
      </c>
      <c r="DH76" s="13">
        <f t="shared" si="36"/>
        <v>511.40647046567631</v>
      </c>
      <c r="DI76" s="9">
        <f t="shared" si="37"/>
        <v>5713.4464704656702</v>
      </c>
      <c r="DJ76" s="8">
        <f t="shared" si="38"/>
        <v>16568.994764350442</v>
      </c>
      <c r="DK76" s="5">
        <f t="shared" si="39"/>
        <v>6108.6324750235781</v>
      </c>
      <c r="DL76" s="2">
        <f t="shared" si="40"/>
        <v>-757.68106940206235</v>
      </c>
      <c r="DM76" s="7">
        <f t="shared" si="11"/>
        <v>5350.9514056215157</v>
      </c>
      <c r="DN76" s="89">
        <f t="shared" si="12"/>
        <v>5260.8655799038097</v>
      </c>
      <c r="DO76" s="16">
        <v>1</v>
      </c>
      <c r="DP76" s="2" t="s">
        <v>30</v>
      </c>
      <c r="DQ76" s="6">
        <v>26</v>
      </c>
      <c r="DR76" s="2" t="s">
        <v>60</v>
      </c>
      <c r="DS76" s="2" t="s">
        <v>12</v>
      </c>
      <c r="DT76" s="3">
        <v>43982</v>
      </c>
      <c r="DU76" s="10"/>
      <c r="DV76" s="2">
        <v>135965.87</v>
      </c>
      <c r="DW76" s="2"/>
      <c r="DX76" s="2"/>
      <c r="DY76" s="2"/>
      <c r="DZ76" s="2"/>
      <c r="EA76" s="11">
        <v>135965.87</v>
      </c>
      <c r="EB76" s="12">
        <f t="shared" si="41"/>
        <v>702.86999999999534</v>
      </c>
      <c r="EC76" s="13">
        <f t="shared" si="42"/>
        <v>89.039313556348546</v>
      </c>
      <c r="ED76" s="9">
        <f t="shared" si="43"/>
        <v>791.90931355634393</v>
      </c>
      <c r="EE76" s="5">
        <f t="shared" si="44"/>
        <v>2296.5370093133974</v>
      </c>
      <c r="EF76" s="2">
        <f t="shared" si="45"/>
        <v>-356.0622251077711</v>
      </c>
      <c r="EG76" s="7">
        <f t="shared" si="46"/>
        <v>1940.4747842056263</v>
      </c>
      <c r="EH76" s="89">
        <f t="shared" si="47"/>
        <v>7201.3403641094355</v>
      </c>
      <c r="EI76" s="16">
        <v>1</v>
      </c>
      <c r="EJ76" s="2" t="s">
        <v>30</v>
      </c>
      <c r="EK76" s="6">
        <v>26</v>
      </c>
      <c r="EL76" s="2" t="s">
        <v>60</v>
      </c>
      <c r="EM76" s="2" t="s">
        <v>12</v>
      </c>
      <c r="EN76" s="3">
        <v>44013</v>
      </c>
      <c r="EO76" s="10">
        <v>5500</v>
      </c>
      <c r="EP76" s="2">
        <v>136680.03</v>
      </c>
      <c r="EQ76" s="2"/>
      <c r="ER76" s="2"/>
      <c r="ES76" s="2"/>
      <c r="ET76" s="2"/>
      <c r="EU76" s="11">
        <v>136680.03</v>
      </c>
      <c r="EV76" s="12">
        <f t="shared" si="48"/>
        <v>714.16000000000349</v>
      </c>
      <c r="EW76" s="13">
        <f t="shared" si="49"/>
        <v>47.003990774759977</v>
      </c>
      <c r="EX76" s="9">
        <f t="shared" si="50"/>
        <v>761.16399077476342</v>
      </c>
      <c r="EY76" s="5">
        <f t="shared" si="51"/>
        <v>2207.3755732468139</v>
      </c>
      <c r="EZ76" s="2">
        <f t="shared" si="52"/>
        <v>-380.26484372455889</v>
      </c>
      <c r="FA76" s="7">
        <f t="shared" si="53"/>
        <v>1827.110729522255</v>
      </c>
      <c r="FB76" s="32">
        <f t="shared" si="54"/>
        <v>3528.4510936316906</v>
      </c>
      <c r="FC76" s="16">
        <v>1</v>
      </c>
      <c r="FD76" s="2" t="s">
        <v>30</v>
      </c>
      <c r="FE76" s="6">
        <v>26</v>
      </c>
      <c r="FF76" s="2" t="s">
        <v>60</v>
      </c>
      <c r="FG76" s="2" t="s">
        <v>12</v>
      </c>
      <c r="FH76" s="3">
        <v>44013</v>
      </c>
      <c r="FI76" s="10">
        <v>3600</v>
      </c>
      <c r="FJ76" s="2">
        <v>137293.01999999999</v>
      </c>
      <c r="FK76" s="2"/>
      <c r="FL76" s="2"/>
      <c r="FM76" s="2"/>
      <c r="FN76" s="2"/>
      <c r="FO76" s="11">
        <v>137293.01999999999</v>
      </c>
      <c r="FP76" s="12">
        <f t="shared" si="55"/>
        <v>612.98999999999069</v>
      </c>
      <c r="FQ76" s="13">
        <f t="shared" si="56"/>
        <v>73.815422826224847</v>
      </c>
      <c r="FR76" s="14">
        <f t="shared" si="57"/>
        <v>686.80542282621559</v>
      </c>
      <c r="FS76" s="5">
        <f t="shared" si="58"/>
        <v>2094.7565396199575</v>
      </c>
      <c r="FT76" s="2">
        <f t="shared" si="59"/>
        <v>-383.29802641551294</v>
      </c>
      <c r="FU76" s="7">
        <f t="shared" si="60"/>
        <v>1711.4585132044444</v>
      </c>
      <c r="FV76" s="32">
        <f t="shared" si="61"/>
        <v>1639.909606836135</v>
      </c>
      <c r="FW76" s="16">
        <v>1</v>
      </c>
      <c r="FX76" s="2" t="s">
        <v>30</v>
      </c>
      <c r="FY76" s="6">
        <v>26</v>
      </c>
      <c r="FZ76" s="2" t="s">
        <v>60</v>
      </c>
      <c r="GA76" s="2" t="s">
        <v>12</v>
      </c>
      <c r="GB76" s="3">
        <v>44081</v>
      </c>
      <c r="GC76" s="10"/>
      <c r="GD76" s="2">
        <v>138350.13</v>
      </c>
      <c r="GE76" s="2"/>
      <c r="GF76" s="2"/>
      <c r="GG76" s="2"/>
      <c r="GH76" s="2"/>
      <c r="GI76" s="11">
        <v>138350.13</v>
      </c>
      <c r="GJ76" s="12">
        <f t="shared" si="62"/>
        <v>1057.1100000000151</v>
      </c>
      <c r="GK76" s="13">
        <f t="shared" si="63"/>
        <v>-54.653656066935099</v>
      </c>
      <c r="GL76" s="14">
        <f t="shared" si="64"/>
        <v>1002.45634393308</v>
      </c>
      <c r="GM76" s="5">
        <f t="shared" si="65"/>
        <v>3057.4918489958936</v>
      </c>
      <c r="GN76" s="2">
        <f t="shared" si="66"/>
        <v>-500.56866121395228</v>
      </c>
      <c r="GO76" s="7">
        <f t="shared" si="67"/>
        <v>2556.9231877819411</v>
      </c>
      <c r="GP76" s="15">
        <f t="shared" si="68"/>
        <v>4196.8327946180762</v>
      </c>
      <c r="GQ76" s="16">
        <v>1</v>
      </c>
      <c r="GR76" s="2" t="s">
        <v>30</v>
      </c>
      <c r="GS76" s="16">
        <v>25</v>
      </c>
      <c r="GT76" s="2" t="s">
        <v>60</v>
      </c>
      <c r="GU76" s="2" t="s">
        <v>12</v>
      </c>
      <c r="GV76" s="3">
        <v>44104</v>
      </c>
      <c r="GW76" s="2">
        <v>139199.04000000001</v>
      </c>
      <c r="GX76" s="10">
        <v>4500</v>
      </c>
      <c r="GY76" s="2"/>
      <c r="GZ76" s="2"/>
      <c r="HA76" s="2"/>
      <c r="HB76" s="2"/>
      <c r="HC76" s="11">
        <v>139199.04000000001</v>
      </c>
      <c r="HD76" s="12">
        <f t="shared" si="69"/>
        <v>848.91000000000349</v>
      </c>
      <c r="HE76" s="13">
        <f t="shared" si="70"/>
        <v>316.0394635686078</v>
      </c>
      <c r="HF76" s="14">
        <f t="shared" si="71"/>
        <v>1164.9494635686112</v>
      </c>
      <c r="HG76" s="5">
        <f t="shared" si="72"/>
        <v>3553.095863884264</v>
      </c>
      <c r="HH76" s="2">
        <f t="shared" si="73"/>
        <v>-757.29805058790066</v>
      </c>
      <c r="HI76" s="7">
        <f t="shared" si="74"/>
        <v>2795.7978132963635</v>
      </c>
      <c r="HJ76" s="32">
        <f t="shared" si="75"/>
        <v>2492.6306079144397</v>
      </c>
      <c r="HK76" s="16">
        <v>1</v>
      </c>
      <c r="HL76" s="2" t="s">
        <v>30</v>
      </c>
      <c r="HM76" s="6">
        <v>25</v>
      </c>
      <c r="HN76" s="2" t="s">
        <v>60</v>
      </c>
      <c r="HO76" s="2" t="s">
        <v>12</v>
      </c>
      <c r="HP76" s="3">
        <v>44143</v>
      </c>
      <c r="HQ76" s="10"/>
      <c r="HR76" s="2">
        <v>141740.41</v>
      </c>
      <c r="HS76" s="2"/>
      <c r="HT76" s="2"/>
      <c r="HU76" s="2"/>
      <c r="HV76" s="2"/>
      <c r="HW76" s="11">
        <v>141740.41</v>
      </c>
      <c r="HX76" s="12">
        <f t="shared" si="76"/>
        <v>2541.3699999999953</v>
      </c>
      <c r="HY76" s="13">
        <f t="shared" si="77"/>
        <v>-577.79870438334899</v>
      </c>
      <c r="HZ76" s="14">
        <f t="shared" si="78"/>
        <v>1963.5712956166462</v>
      </c>
      <c r="IA76" s="5">
        <f t="shared" si="79"/>
        <v>5988.8924516307707</v>
      </c>
      <c r="IB76" s="2">
        <f t="shared" si="80"/>
        <v>-1044.3744828561037</v>
      </c>
      <c r="IC76" s="7">
        <f t="shared" si="81"/>
        <v>4944.5179687746668</v>
      </c>
      <c r="ID76" s="32">
        <f t="shared" si="82"/>
        <v>7437.1485766891064</v>
      </c>
      <c r="IE76" s="16">
        <v>1</v>
      </c>
      <c r="IF76" s="2" t="s">
        <v>30</v>
      </c>
      <c r="IG76" s="6">
        <v>25</v>
      </c>
      <c r="IH76" s="2" t="s">
        <v>60</v>
      </c>
      <c r="II76" s="2" t="s">
        <v>12</v>
      </c>
      <c r="IJ76" s="3">
        <v>44165</v>
      </c>
      <c r="IK76" s="10">
        <v>7500</v>
      </c>
      <c r="IL76" s="2">
        <v>143636.29</v>
      </c>
      <c r="IM76" s="2"/>
      <c r="IN76" s="2"/>
      <c r="IO76" s="2"/>
      <c r="IP76" s="2"/>
      <c r="IQ76" s="11">
        <v>143636.29</v>
      </c>
      <c r="IR76" s="12">
        <f t="shared" si="83"/>
        <v>1895.8800000000047</v>
      </c>
      <c r="IS76" s="13">
        <f t="shared" si="84"/>
        <v>992.44426301935982</v>
      </c>
      <c r="IT76" s="14">
        <f t="shared" si="85"/>
        <v>2888.3242630193645</v>
      </c>
      <c r="IU76" s="5">
        <f t="shared" si="86"/>
        <v>8809.3890022090618</v>
      </c>
      <c r="IV76" s="2">
        <f t="shared" si="87"/>
        <v>-1251.740899357605</v>
      </c>
      <c r="IW76" s="7">
        <f t="shared" si="88"/>
        <v>7557.6481028514572</v>
      </c>
      <c r="IX76" s="15">
        <f t="shared" si="89"/>
        <v>7494.7966795405637</v>
      </c>
      <c r="IY76" s="16">
        <v>1</v>
      </c>
      <c r="IZ76" s="2" t="s">
        <v>30</v>
      </c>
      <c r="JA76" s="6">
        <v>25</v>
      </c>
      <c r="JB76" s="2" t="s">
        <v>60</v>
      </c>
      <c r="JC76" s="2" t="s">
        <v>12</v>
      </c>
      <c r="JD76" s="3">
        <v>44196</v>
      </c>
      <c r="JE76" s="10">
        <v>8000</v>
      </c>
      <c r="JF76" s="2">
        <v>147478.97</v>
      </c>
      <c r="JG76" s="2"/>
      <c r="JH76" s="2"/>
      <c r="JI76" s="2"/>
      <c r="JJ76" s="2"/>
      <c r="JK76" s="11">
        <v>147478.97</v>
      </c>
      <c r="JL76" s="12">
        <f t="shared" si="90"/>
        <v>3842.679999999993</v>
      </c>
      <c r="JM76" s="13">
        <f t="shared" si="91"/>
        <v>-133.75672508884875</v>
      </c>
      <c r="JN76" s="14">
        <f t="shared" si="92"/>
        <v>3708.9232749111443</v>
      </c>
      <c r="JO76" s="5">
        <f t="shared" si="93"/>
        <v>11312.215988478989</v>
      </c>
      <c r="JP76" s="2">
        <f t="shared" si="94"/>
        <v>-1377.7472530334612</v>
      </c>
      <c r="JQ76" s="7">
        <f t="shared" si="95"/>
        <v>9934.4687354455273</v>
      </c>
      <c r="JR76" s="32">
        <f t="shared" si="96"/>
        <v>9429.26541498609</v>
      </c>
      <c r="JS76" s="16">
        <v>1</v>
      </c>
      <c r="JT76" s="2" t="s">
        <v>30</v>
      </c>
    </row>
    <row r="77" spans="17:280" ht="20.100000000000001" customHeight="1" x14ac:dyDescent="0.2">
      <c r="Q77" s="6">
        <v>27</v>
      </c>
      <c r="R77" s="2" t="s">
        <v>92</v>
      </c>
      <c r="S77" s="2" t="s">
        <v>90</v>
      </c>
      <c r="T77" s="3">
        <v>43830</v>
      </c>
      <c r="U77" s="35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6630.8399999999992</v>
      </c>
      <c r="AB77" s="12">
        <v>25.449999999999818</v>
      </c>
      <c r="AC77" s="13">
        <v>3.0539999999999803</v>
      </c>
      <c r="AD77" s="9">
        <v>28.503999999999799</v>
      </c>
      <c r="AE77" s="5">
        <v>82.66159999999941</v>
      </c>
      <c r="AF77" s="2">
        <v>-8.4085078324709279</v>
      </c>
      <c r="AG77" s="7">
        <v>74.253092167528479</v>
      </c>
      <c r="AH77" s="32">
        <v>14.954038775239184</v>
      </c>
      <c r="AI77" s="16">
        <v>2</v>
      </c>
      <c r="AJ77" s="2" t="s">
        <v>30</v>
      </c>
      <c r="AK77" s="55">
        <v>27</v>
      </c>
      <c r="AL77" s="56" t="s">
        <v>92</v>
      </c>
      <c r="AM77" s="2" t="s">
        <v>90</v>
      </c>
      <c r="AN77" s="3">
        <v>43861</v>
      </c>
      <c r="AO77" s="35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13"/>
        <v>6667.0099999999993</v>
      </c>
      <c r="AV77" s="59">
        <f t="shared" si="14"/>
        <v>36.170000000000073</v>
      </c>
      <c r="AW77" s="13">
        <f t="shared" si="15"/>
        <v>4.3404000000000105</v>
      </c>
      <c r="AX77" s="9">
        <f t="shared" si="16"/>
        <v>40.510400000000082</v>
      </c>
      <c r="AY77" s="5">
        <f t="shared" si="17"/>
        <v>117.48016000000024</v>
      </c>
      <c r="AZ77" s="8">
        <f t="shared" si="18"/>
        <v>-12.536591217876515</v>
      </c>
      <c r="BA77" s="7">
        <f t="shared" si="19"/>
        <v>104.94356878212372</v>
      </c>
      <c r="BB77" s="32">
        <f t="shared" si="20"/>
        <v>119.8976075573629</v>
      </c>
      <c r="BC77" s="16">
        <v>2</v>
      </c>
      <c r="BD77" s="2" t="s">
        <v>30</v>
      </c>
      <c r="BE77" s="68">
        <v>27</v>
      </c>
      <c r="BF77" s="2" t="s">
        <v>92</v>
      </c>
      <c r="BG77" s="2" t="s">
        <v>90</v>
      </c>
      <c r="BH77" s="3">
        <v>43890</v>
      </c>
      <c r="BI77" s="35"/>
      <c r="BJ77" s="2">
        <v>4628.5600000000004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21"/>
        <v>46.610000000000582</v>
      </c>
      <c r="BQ77" s="13">
        <f t="shared" si="22"/>
        <v>11.730402958712993</v>
      </c>
      <c r="BR77" s="9">
        <f t="shared" si="23"/>
        <v>58.340402958713575</v>
      </c>
      <c r="BS77" s="5">
        <f t="shared" si="24"/>
        <v>169.18716858026937</v>
      </c>
      <c r="BT77" s="2">
        <f t="shared" si="25"/>
        <v>-16.654795987499419</v>
      </c>
      <c r="BU77" s="7">
        <f t="shared" si="26"/>
        <v>152.53237259276995</v>
      </c>
      <c r="BV77" s="15">
        <f t="shared" si="27"/>
        <v>272.42998015013285</v>
      </c>
      <c r="BW77" s="16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5"/>
      <c r="CD77" s="2">
        <v>4628.5600000000004</v>
      </c>
      <c r="CE77" s="2">
        <v>43.949999999999996</v>
      </c>
      <c r="CF77" s="2">
        <v>2041.1099999999997</v>
      </c>
      <c r="CG77" s="2"/>
      <c r="CH77" s="2"/>
      <c r="CI77" s="11">
        <f t="shared" si="28"/>
        <v>6713.62</v>
      </c>
      <c r="CJ77" s="11">
        <f t="shared" si="28"/>
        <v>46.610000000000582</v>
      </c>
      <c r="CK77" s="11">
        <f t="shared" si="28"/>
        <v>11.730402958712993</v>
      </c>
      <c r="CL77" s="11">
        <f t="shared" si="29"/>
        <v>58.340402958713575</v>
      </c>
      <c r="CM77" s="5">
        <f t="shared" si="30"/>
        <v>126.21899878210573</v>
      </c>
      <c r="CN77" s="8">
        <f t="shared" si="31"/>
        <v>-16.654795987499423</v>
      </c>
      <c r="CO77" s="10">
        <f t="shared" si="32"/>
        <v>109.5642027946063</v>
      </c>
      <c r="CP77" s="81">
        <f t="shared" si="33"/>
        <v>381.99418294473912</v>
      </c>
      <c r="CQ77" s="16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5"/>
      <c r="DA77" s="88">
        <v>4892.74</v>
      </c>
      <c r="DB77" s="2">
        <v>43.949999999999996</v>
      </c>
      <c r="DC77" s="2">
        <v>2041.1099999999997</v>
      </c>
      <c r="DD77" s="2"/>
      <c r="DE77" s="2"/>
      <c r="DF77" s="80">
        <f t="shared" si="34"/>
        <v>6977.7999999999993</v>
      </c>
      <c r="DG77" s="12">
        <f t="shared" si="35"/>
        <v>264.17999999999938</v>
      </c>
      <c r="DH77" s="13">
        <f t="shared" si="36"/>
        <v>25.971226935514188</v>
      </c>
      <c r="DI77" s="9">
        <f t="shared" si="37"/>
        <v>290.15122693551359</v>
      </c>
      <c r="DJ77" s="8">
        <f t="shared" si="38"/>
        <v>841.43855811298943</v>
      </c>
      <c r="DK77" s="5">
        <f t="shared" si="39"/>
        <v>715.21955933088373</v>
      </c>
      <c r="DL77" s="2">
        <f t="shared" si="40"/>
        <v>-88.711888100454772</v>
      </c>
      <c r="DM77" s="7">
        <f t="shared" si="11"/>
        <v>626.50767123042897</v>
      </c>
      <c r="DN77" s="89">
        <f t="shared" si="12"/>
        <v>1008.5018541751681</v>
      </c>
      <c r="DO77" s="16">
        <v>2</v>
      </c>
      <c r="DP77" s="2" t="s">
        <v>30</v>
      </c>
      <c r="DQ77" s="6">
        <v>27</v>
      </c>
      <c r="DR77" s="2" t="s">
        <v>92</v>
      </c>
      <c r="DS77" s="2" t="s">
        <v>90</v>
      </c>
      <c r="DT77" s="3">
        <v>43982</v>
      </c>
      <c r="DU77" s="10">
        <v>1500</v>
      </c>
      <c r="DV77" s="2">
        <v>5061.57</v>
      </c>
      <c r="DW77" s="2">
        <v>43.949999999999996</v>
      </c>
      <c r="DX77" s="2">
        <v>2041.1099999999997</v>
      </c>
      <c r="DY77" s="2"/>
      <c r="DZ77" s="2"/>
      <c r="EA77" s="11">
        <v>7146.6299999999992</v>
      </c>
      <c r="EB77" s="12">
        <f t="shared" si="41"/>
        <v>168.82999999999993</v>
      </c>
      <c r="EC77" s="13">
        <f t="shared" si="42"/>
        <v>21.387322417685233</v>
      </c>
      <c r="ED77" s="9">
        <f t="shared" si="43"/>
        <v>190.21732241768515</v>
      </c>
      <c r="EE77" s="5">
        <f t="shared" si="44"/>
        <v>551.63023501128691</v>
      </c>
      <c r="EF77" s="2">
        <f t="shared" si="45"/>
        <v>-85.52646359205167</v>
      </c>
      <c r="EG77" s="7">
        <f t="shared" si="46"/>
        <v>466.10377141923527</v>
      </c>
      <c r="EH77" s="89">
        <f t="shared" si="47"/>
        <v>-25.394374405596636</v>
      </c>
      <c r="EI77" s="16">
        <v>2</v>
      </c>
      <c r="EJ77" s="2" t="s">
        <v>30</v>
      </c>
      <c r="EK77" s="6">
        <v>27</v>
      </c>
      <c r="EL77" s="2" t="s">
        <v>92</v>
      </c>
      <c r="EM77" s="2" t="s">
        <v>90</v>
      </c>
      <c r="EN77" s="3">
        <v>44013</v>
      </c>
      <c r="EO77" s="10"/>
      <c r="EP77" s="2">
        <v>5215.3599999999997</v>
      </c>
      <c r="EQ77" s="2">
        <v>43.949999999999996</v>
      </c>
      <c r="ER77" s="2">
        <v>2041.1099999999997</v>
      </c>
      <c r="ES77" s="2"/>
      <c r="ET77" s="2"/>
      <c r="EU77" s="11">
        <v>7300.4199999999992</v>
      </c>
      <c r="EV77" s="12">
        <f t="shared" si="48"/>
        <v>153.78999999999996</v>
      </c>
      <c r="EW77" s="13">
        <f t="shared" si="49"/>
        <v>10.12202271374804</v>
      </c>
      <c r="EX77" s="9">
        <f t="shared" si="50"/>
        <v>163.912022713748</v>
      </c>
      <c r="EY77" s="5">
        <f t="shared" si="51"/>
        <v>475.34486586986918</v>
      </c>
      <c r="EZ77" s="2">
        <f t="shared" si="52"/>
        <v>-81.887714680743258</v>
      </c>
      <c r="FA77" s="7">
        <f t="shared" si="53"/>
        <v>393.45715118912591</v>
      </c>
      <c r="FB77" s="32">
        <f t="shared" si="54"/>
        <v>368.06277678352927</v>
      </c>
      <c r="FC77" s="16">
        <v>2</v>
      </c>
      <c r="FD77" s="2" t="s">
        <v>30</v>
      </c>
      <c r="FE77" s="6">
        <v>27</v>
      </c>
      <c r="FF77" s="2" t="s">
        <v>92</v>
      </c>
      <c r="FG77" s="2" t="s">
        <v>90</v>
      </c>
      <c r="FH77" s="3">
        <v>44013</v>
      </c>
      <c r="FI77" s="10">
        <v>1168</v>
      </c>
      <c r="FJ77" s="2">
        <v>5441.76</v>
      </c>
      <c r="FK77" s="2">
        <v>43.949999999999996</v>
      </c>
      <c r="FL77" s="2">
        <v>2041.1099999999997</v>
      </c>
      <c r="FM77" s="2"/>
      <c r="FN77" s="2"/>
      <c r="FO77" s="11">
        <v>7526.82</v>
      </c>
      <c r="FP77" s="12">
        <f t="shared" si="55"/>
        <v>226.40000000000055</v>
      </c>
      <c r="FQ77" s="13">
        <f t="shared" si="56"/>
        <v>27.262780351812591</v>
      </c>
      <c r="FR77" s="14">
        <f t="shared" si="57"/>
        <v>253.66278035181313</v>
      </c>
      <c r="FS77" s="5">
        <f t="shared" si="58"/>
        <v>773.67148007303001</v>
      </c>
      <c r="FT77" s="2">
        <f t="shared" si="59"/>
        <v>-141.56621344634274</v>
      </c>
      <c r="FU77" s="7">
        <f t="shared" si="60"/>
        <v>632.10526662668724</v>
      </c>
      <c r="FV77" s="32">
        <f t="shared" si="61"/>
        <v>-167.83195658978354</v>
      </c>
      <c r="FW77" s="16">
        <v>2</v>
      </c>
      <c r="FX77" s="2" t="s">
        <v>30</v>
      </c>
      <c r="FY77" s="6">
        <v>27</v>
      </c>
      <c r="FZ77" s="2" t="s">
        <v>92</v>
      </c>
      <c r="GA77" s="2" t="s">
        <v>90</v>
      </c>
      <c r="GB77" s="3">
        <v>44081</v>
      </c>
      <c r="GC77" s="10"/>
      <c r="GD77" s="2">
        <v>5715.93</v>
      </c>
      <c r="GE77" s="2">
        <v>43.949999999999996</v>
      </c>
      <c r="GF77" s="2">
        <v>2041.1099999999997</v>
      </c>
      <c r="GG77" s="2"/>
      <c r="GH77" s="2"/>
      <c r="GI77" s="11">
        <v>7800.99</v>
      </c>
      <c r="GJ77" s="12">
        <f t="shared" si="62"/>
        <v>274.17000000000007</v>
      </c>
      <c r="GK77" s="13">
        <f t="shared" si="63"/>
        <v>-14.174866271127305</v>
      </c>
      <c r="GL77" s="14">
        <f t="shared" si="64"/>
        <v>259.99513372887276</v>
      </c>
      <c r="GM77" s="5">
        <f t="shared" si="65"/>
        <v>792.98515787306189</v>
      </c>
      <c r="GN77" s="2">
        <f t="shared" si="66"/>
        <v>-129.82651743435156</v>
      </c>
      <c r="GO77" s="7">
        <f t="shared" si="67"/>
        <v>663.15864043871034</v>
      </c>
      <c r="GP77" s="15">
        <f t="shared" si="68"/>
        <v>495.32668384892679</v>
      </c>
      <c r="GQ77" s="16">
        <v>2</v>
      </c>
      <c r="GR77" s="2" t="s">
        <v>30</v>
      </c>
      <c r="GS77" s="16">
        <v>26</v>
      </c>
      <c r="GT77" s="2" t="s">
        <v>92</v>
      </c>
      <c r="GU77" s="2" t="s">
        <v>90</v>
      </c>
      <c r="GV77" s="3">
        <v>44104</v>
      </c>
      <c r="GW77" s="2">
        <v>5931.04</v>
      </c>
      <c r="GX77" s="10">
        <v>2000</v>
      </c>
      <c r="GY77" s="2">
        <v>43.949999999999996</v>
      </c>
      <c r="GZ77" s="2">
        <v>2041.1099999999997</v>
      </c>
      <c r="HA77" s="2"/>
      <c r="HB77" s="2"/>
      <c r="HC77" s="11">
        <v>8016.0999999999995</v>
      </c>
      <c r="HD77" s="12">
        <f t="shared" si="69"/>
        <v>215.10999999999967</v>
      </c>
      <c r="HE77" s="13">
        <f t="shared" si="70"/>
        <v>80.082987605568135</v>
      </c>
      <c r="HF77" s="14">
        <f t="shared" si="71"/>
        <v>295.19298760556779</v>
      </c>
      <c r="HG77" s="5">
        <f t="shared" si="72"/>
        <v>900.33861219698167</v>
      </c>
      <c r="HH77" s="2">
        <f t="shared" si="73"/>
        <v>-191.89594145664722</v>
      </c>
      <c r="HI77" s="7">
        <f t="shared" si="74"/>
        <v>708.44267074033451</v>
      </c>
      <c r="HJ77" s="32">
        <f t="shared" si="75"/>
        <v>-796.23064541073882</v>
      </c>
      <c r="HK77" s="16">
        <v>2</v>
      </c>
      <c r="HL77" s="2" t="s">
        <v>30</v>
      </c>
      <c r="HM77" s="6">
        <v>26</v>
      </c>
      <c r="HN77" s="2" t="s">
        <v>92</v>
      </c>
      <c r="HO77" s="2" t="s">
        <v>90</v>
      </c>
      <c r="HP77" s="3">
        <v>44143</v>
      </c>
      <c r="HQ77" s="10"/>
      <c r="HR77" s="2">
        <v>6048.7300000000005</v>
      </c>
      <c r="HS77" s="2">
        <v>43.949999999999996</v>
      </c>
      <c r="HT77" s="2">
        <v>2041.1099999999997</v>
      </c>
      <c r="HU77" s="2"/>
      <c r="HV77" s="2"/>
      <c r="HW77" s="11">
        <v>8133.79</v>
      </c>
      <c r="HX77" s="12">
        <f t="shared" si="76"/>
        <v>117.69000000000051</v>
      </c>
      <c r="HY77" s="13">
        <f t="shared" si="77"/>
        <v>-26.75766595138715</v>
      </c>
      <c r="HZ77" s="14">
        <f t="shared" si="78"/>
        <v>90.932334048613356</v>
      </c>
      <c r="IA77" s="5">
        <f t="shared" si="79"/>
        <v>277.34361884827069</v>
      </c>
      <c r="IB77" s="2">
        <f t="shared" si="80"/>
        <v>-48.364635172106219</v>
      </c>
      <c r="IC77" s="7">
        <f t="shared" si="81"/>
        <v>228.97898367616449</v>
      </c>
      <c r="ID77" s="32">
        <f t="shared" si="82"/>
        <v>-567.25166173457433</v>
      </c>
      <c r="IE77" s="16">
        <v>2</v>
      </c>
      <c r="IF77" s="2" t="s">
        <v>30</v>
      </c>
      <c r="IG77" s="6">
        <v>26</v>
      </c>
      <c r="IH77" s="2" t="s">
        <v>92</v>
      </c>
      <c r="II77" s="2" t="s">
        <v>90</v>
      </c>
      <c r="IJ77" s="3">
        <v>44165</v>
      </c>
      <c r="IK77" s="10"/>
      <c r="IL77" s="2">
        <v>6097.6900000000005</v>
      </c>
      <c r="IM77" s="2">
        <v>43.949999999999996</v>
      </c>
      <c r="IN77" s="2">
        <v>2041.1099999999997</v>
      </c>
      <c r="IO77" s="2"/>
      <c r="IP77" s="2"/>
      <c r="IQ77" s="11">
        <v>8182.75</v>
      </c>
      <c r="IR77" s="12">
        <f t="shared" si="83"/>
        <v>48.960000000000036</v>
      </c>
      <c r="IS77" s="13">
        <f t="shared" si="84"/>
        <v>25.629296747382629</v>
      </c>
      <c r="IT77" s="14">
        <f t="shared" si="85"/>
        <v>74.589296747382662</v>
      </c>
      <c r="IU77" s="5">
        <f t="shared" si="86"/>
        <v>227.49735507951709</v>
      </c>
      <c r="IV77" s="2">
        <f t="shared" si="87"/>
        <v>-32.325481798715231</v>
      </c>
      <c r="IW77" s="7">
        <f t="shared" si="88"/>
        <v>195.17187328080186</v>
      </c>
      <c r="IX77" s="15">
        <f t="shared" si="89"/>
        <v>-372.07978845377249</v>
      </c>
      <c r="IY77" s="16">
        <v>2</v>
      </c>
      <c r="IZ77" s="2" t="s">
        <v>30</v>
      </c>
      <c r="JA77" s="6">
        <v>26</v>
      </c>
      <c r="JB77" s="2" t="s">
        <v>92</v>
      </c>
      <c r="JC77" s="2" t="s">
        <v>90</v>
      </c>
      <c r="JD77" s="3">
        <v>44196</v>
      </c>
      <c r="JE77" s="10"/>
      <c r="JF77" s="2">
        <v>6131.22</v>
      </c>
      <c r="JG77" s="2">
        <v>43.949999999999996</v>
      </c>
      <c r="JH77" s="2">
        <v>2041.1099999999997</v>
      </c>
      <c r="JI77" s="2"/>
      <c r="JJ77" s="2"/>
      <c r="JK77" s="11">
        <v>8216.2799999999988</v>
      </c>
      <c r="JL77" s="12">
        <f t="shared" si="90"/>
        <v>33.529999999998836</v>
      </c>
      <c r="JM77" s="13">
        <f t="shared" si="91"/>
        <v>-1.1671185194262732</v>
      </c>
      <c r="JN77" s="14">
        <f t="shared" si="92"/>
        <v>32.362881480572561</v>
      </c>
      <c r="JO77" s="5">
        <f t="shared" si="93"/>
        <v>98.706788515746311</v>
      </c>
      <c r="JP77" s="2">
        <f t="shared" si="94"/>
        <v>-12.021783076969832</v>
      </c>
      <c r="JQ77" s="7">
        <f t="shared" si="95"/>
        <v>86.685005438776471</v>
      </c>
      <c r="JR77" s="32">
        <f t="shared" si="96"/>
        <v>-285.39478301499605</v>
      </c>
      <c r="JS77" s="16">
        <v>2</v>
      </c>
      <c r="JT77" s="2" t="s">
        <v>30</v>
      </c>
    </row>
    <row r="78" spans="17:280" ht="20.100000000000001" customHeight="1" x14ac:dyDescent="0.2">
      <c r="Q78" s="6">
        <v>28</v>
      </c>
      <c r="R78" s="2" t="s">
        <v>61</v>
      </c>
      <c r="S78" s="2" t="s">
        <v>83</v>
      </c>
      <c r="T78" s="3">
        <v>43830</v>
      </c>
      <c r="U78" s="35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2">
        <v>35.719615874244781</v>
      </c>
      <c r="AI78" s="16">
        <v>2</v>
      </c>
      <c r="AJ78" s="2" t="s">
        <v>30</v>
      </c>
      <c r="AK78" s="57">
        <v>28</v>
      </c>
      <c r="AL78" s="34" t="s">
        <v>61</v>
      </c>
      <c r="AM78" s="8" t="s">
        <v>83</v>
      </c>
      <c r="AN78" s="41">
        <v>43861</v>
      </c>
      <c r="AO78" s="35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13"/>
        <v>1360.43</v>
      </c>
      <c r="AV78" s="59">
        <f t="shared" si="14"/>
        <v>0</v>
      </c>
      <c r="AW78" s="13">
        <f t="shared" si="15"/>
        <v>0</v>
      </c>
      <c r="AX78" s="9">
        <f t="shared" si="16"/>
        <v>0</v>
      </c>
      <c r="AY78" s="5">
        <f t="shared" si="17"/>
        <v>0</v>
      </c>
      <c r="AZ78" s="8">
        <f t="shared" si="18"/>
        <v>0</v>
      </c>
      <c r="BA78" s="7">
        <f t="shared" si="19"/>
        <v>0</v>
      </c>
      <c r="BB78" s="32">
        <f t="shared" si="20"/>
        <v>35.719615874244781</v>
      </c>
      <c r="BC78" s="16">
        <v>2</v>
      </c>
      <c r="BD78" s="2" t="s">
        <v>30</v>
      </c>
      <c r="BE78" s="68">
        <v>28</v>
      </c>
      <c r="BF78" s="2" t="s">
        <v>61</v>
      </c>
      <c r="BG78" s="2" t="s">
        <v>83</v>
      </c>
      <c r="BH78" s="3">
        <v>43890</v>
      </c>
      <c r="BI78" s="35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21"/>
        <v>0</v>
      </c>
      <c r="BQ78" s="13">
        <f t="shared" si="22"/>
        <v>0</v>
      </c>
      <c r="BR78" s="9">
        <f t="shared" si="23"/>
        <v>0</v>
      </c>
      <c r="BS78" s="5">
        <f t="shared" si="24"/>
        <v>0</v>
      </c>
      <c r="BT78" s="2">
        <f t="shared" si="25"/>
        <v>0</v>
      </c>
      <c r="BU78" s="7">
        <f t="shared" si="26"/>
        <v>0</v>
      </c>
      <c r="BV78" s="15">
        <f t="shared" si="27"/>
        <v>35.719615874244781</v>
      </c>
      <c r="BW78" s="16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5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28"/>
        <v>1360.43</v>
      </c>
      <c r="CJ78" s="11">
        <f t="shared" si="28"/>
        <v>0</v>
      </c>
      <c r="CK78" s="11">
        <f t="shared" si="28"/>
        <v>0</v>
      </c>
      <c r="CL78" s="11">
        <f t="shared" si="29"/>
        <v>0</v>
      </c>
      <c r="CM78" s="5">
        <f t="shared" si="30"/>
        <v>0</v>
      </c>
      <c r="CN78" s="8">
        <f t="shared" si="31"/>
        <v>0</v>
      </c>
      <c r="CO78" s="10">
        <f t="shared" si="32"/>
        <v>0</v>
      </c>
      <c r="CP78" s="81">
        <f t="shared" si="33"/>
        <v>35.719615874244781</v>
      </c>
      <c r="CQ78" s="16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5"/>
      <c r="DA78" s="88">
        <v>372.97</v>
      </c>
      <c r="DB78" s="2"/>
      <c r="DC78" s="2"/>
      <c r="DD78" s="2">
        <v>1001.32</v>
      </c>
      <c r="DE78" s="2">
        <v>86.73</v>
      </c>
      <c r="DF78" s="80">
        <f t="shared" si="34"/>
        <v>1374.29</v>
      </c>
      <c r="DG78" s="12">
        <f t="shared" si="35"/>
        <v>13.8599999999999</v>
      </c>
      <c r="DH78" s="13">
        <f t="shared" si="36"/>
        <v>1.3625603956628998</v>
      </c>
      <c r="DI78" s="9">
        <f t="shared" si="37"/>
        <v>15.2225603956628</v>
      </c>
      <c r="DJ78" s="8">
        <f t="shared" si="38"/>
        <v>44.145425147422117</v>
      </c>
      <c r="DK78" s="5">
        <f t="shared" si="39"/>
        <v>44.145425147422117</v>
      </c>
      <c r="DL78" s="2">
        <f t="shared" si="40"/>
        <v>-5.4755549743199081</v>
      </c>
      <c r="DM78" s="7">
        <f t="shared" si="11"/>
        <v>38.669870173102211</v>
      </c>
      <c r="DN78" s="89">
        <f t="shared" si="12"/>
        <v>74.389486047346992</v>
      </c>
      <c r="DO78" s="82">
        <v>2</v>
      </c>
      <c r="DP78" s="83" t="s">
        <v>30</v>
      </c>
      <c r="DQ78" s="39">
        <v>28</v>
      </c>
      <c r="DR78" s="8" t="s">
        <v>61</v>
      </c>
      <c r="DS78" s="8" t="s">
        <v>83</v>
      </c>
      <c r="DT78" s="41">
        <v>43982</v>
      </c>
      <c r="DU78" s="10"/>
      <c r="DV78" s="8">
        <v>480.18</v>
      </c>
      <c r="DW78" s="8"/>
      <c r="DX78" s="8"/>
      <c r="DY78" s="2">
        <v>1001.32</v>
      </c>
      <c r="DZ78" s="2">
        <v>86.73</v>
      </c>
      <c r="EA78" s="11">
        <v>1481.5</v>
      </c>
      <c r="EB78" s="12">
        <f t="shared" si="41"/>
        <v>107.21000000000004</v>
      </c>
      <c r="EC78" s="13">
        <f t="shared" si="42"/>
        <v>13.581323440147104</v>
      </c>
      <c r="ED78" s="9">
        <f t="shared" si="43"/>
        <v>120.79132344014714</v>
      </c>
      <c r="EE78" s="5">
        <f t="shared" si="44"/>
        <v>350.29483797642666</v>
      </c>
      <c r="EF78" s="2">
        <f t="shared" si="45"/>
        <v>-54.310798801776144</v>
      </c>
      <c r="EG78" s="7">
        <f t="shared" si="46"/>
        <v>295.98403917465055</v>
      </c>
      <c r="EH78" s="89">
        <f t="shared" si="47"/>
        <v>370.37352522199751</v>
      </c>
      <c r="EI78" s="82">
        <v>2</v>
      </c>
      <c r="EJ78" s="8" t="s">
        <v>30</v>
      </c>
      <c r="EK78" s="6">
        <v>28</v>
      </c>
      <c r="EL78" s="2" t="s">
        <v>61</v>
      </c>
      <c r="EM78" s="2" t="s">
        <v>83</v>
      </c>
      <c r="EN78" s="3">
        <v>44013</v>
      </c>
      <c r="EO78" s="10"/>
      <c r="EP78" s="2">
        <v>546.41999999999996</v>
      </c>
      <c r="EQ78" s="2"/>
      <c r="ER78" s="2"/>
      <c r="ES78" s="2">
        <v>1001.32</v>
      </c>
      <c r="ET78" s="2">
        <v>86.73</v>
      </c>
      <c r="EU78" s="11">
        <v>1547.74</v>
      </c>
      <c r="EV78" s="12">
        <f t="shared" si="48"/>
        <v>66.240000000000009</v>
      </c>
      <c r="EW78" s="13">
        <f t="shared" si="49"/>
        <v>4.3597294008626726</v>
      </c>
      <c r="EX78" s="9">
        <f t="shared" si="50"/>
        <v>70.599729400862685</v>
      </c>
      <c r="EY78" s="5">
        <f t="shared" si="51"/>
        <v>204.73921526250177</v>
      </c>
      <c r="EZ78" s="2">
        <f t="shared" si="52"/>
        <v>-35.270448146514312</v>
      </c>
      <c r="FA78" s="7">
        <f t="shared" si="53"/>
        <v>169.46876711598748</v>
      </c>
      <c r="FB78" s="32">
        <f t="shared" si="54"/>
        <v>539.84229233798487</v>
      </c>
      <c r="FC78" s="16">
        <v>2</v>
      </c>
      <c r="FD78" s="2" t="s">
        <v>30</v>
      </c>
      <c r="FE78" s="6">
        <v>28</v>
      </c>
      <c r="FF78" s="2" t="s">
        <v>61</v>
      </c>
      <c r="FG78" s="2" t="s">
        <v>83</v>
      </c>
      <c r="FH78" s="3">
        <v>44013</v>
      </c>
      <c r="FI78" s="10">
        <v>1000</v>
      </c>
      <c r="FJ78" s="2">
        <v>578.03</v>
      </c>
      <c r="FK78" s="2"/>
      <c r="FL78" s="2"/>
      <c r="FM78" s="2">
        <v>1001.32</v>
      </c>
      <c r="FN78" s="2">
        <v>86.73</v>
      </c>
      <c r="FO78" s="11">
        <v>1579.35</v>
      </c>
      <c r="FP78" s="12">
        <f t="shared" si="55"/>
        <v>31.6099999999999</v>
      </c>
      <c r="FQ78" s="13">
        <f t="shared" si="56"/>
        <v>3.8064332461165686</v>
      </c>
      <c r="FR78" s="14">
        <f t="shared" si="57"/>
        <v>35.416433246116469</v>
      </c>
      <c r="FS78" s="5">
        <f t="shared" si="58"/>
        <v>108.02012140065523</v>
      </c>
      <c r="FT78" s="2">
        <f t="shared" si="59"/>
        <v>-19.765494730737057</v>
      </c>
      <c r="FU78" s="7">
        <f t="shared" si="60"/>
        <v>88.254626669918167</v>
      </c>
      <c r="FV78" s="32">
        <f t="shared" si="61"/>
        <v>-371.90308099209699</v>
      </c>
      <c r="FW78" s="16">
        <v>2</v>
      </c>
      <c r="FX78" s="2" t="s">
        <v>30</v>
      </c>
      <c r="FY78" s="6">
        <v>28</v>
      </c>
      <c r="FZ78" s="2" t="s">
        <v>61</v>
      </c>
      <c r="GA78" s="2" t="s">
        <v>83</v>
      </c>
      <c r="GB78" s="3">
        <v>44081</v>
      </c>
      <c r="GC78" s="10"/>
      <c r="GD78" s="2">
        <v>649.86</v>
      </c>
      <c r="GE78" s="2"/>
      <c r="GF78" s="2"/>
      <c r="GG78" s="2">
        <v>1001.32</v>
      </c>
      <c r="GH78" s="2">
        <v>86.73</v>
      </c>
      <c r="GI78" s="11">
        <v>1651.18</v>
      </c>
      <c r="GJ78" s="12">
        <f t="shared" si="62"/>
        <v>71.830000000000155</v>
      </c>
      <c r="GK78" s="13">
        <f t="shared" si="63"/>
        <v>-3.7136836424666311</v>
      </c>
      <c r="GL78" s="14">
        <f t="shared" si="64"/>
        <v>68.11631635753352</v>
      </c>
      <c r="GM78" s="5">
        <f t="shared" si="65"/>
        <v>207.75476489047722</v>
      </c>
      <c r="GN78" s="2">
        <f t="shared" si="66"/>
        <v>-34.013344812742055</v>
      </c>
      <c r="GO78" s="7">
        <f t="shared" si="67"/>
        <v>173.74142007773517</v>
      </c>
      <c r="GP78" s="15">
        <f t="shared" si="68"/>
        <v>-198.16166091436182</v>
      </c>
      <c r="GQ78" s="16">
        <v>2</v>
      </c>
      <c r="GR78" s="2" t="s">
        <v>30</v>
      </c>
      <c r="GS78" s="16">
        <v>27</v>
      </c>
      <c r="GT78" s="2" t="s">
        <v>61</v>
      </c>
      <c r="GU78" s="2" t="s">
        <v>83</v>
      </c>
      <c r="GV78" s="3">
        <v>44104</v>
      </c>
      <c r="GW78" s="2">
        <v>692.72</v>
      </c>
      <c r="GX78" s="10"/>
      <c r="GY78" s="2"/>
      <c r="GZ78" s="2"/>
      <c r="HA78" s="2">
        <v>1001.32</v>
      </c>
      <c r="HB78" s="2">
        <v>86.73</v>
      </c>
      <c r="HC78" s="11">
        <v>1694.04</v>
      </c>
      <c r="HD78" s="12">
        <f t="shared" si="69"/>
        <v>42.8599999999999</v>
      </c>
      <c r="HE78" s="13">
        <f t="shared" si="70"/>
        <v>15.956286777809714</v>
      </c>
      <c r="HF78" s="14">
        <f t="shared" si="71"/>
        <v>58.816286777809616</v>
      </c>
      <c r="HG78" s="5">
        <f t="shared" si="72"/>
        <v>179.38967467231933</v>
      </c>
      <c r="HH78" s="2">
        <f t="shared" si="73"/>
        <v>-38.234670869935819</v>
      </c>
      <c r="HI78" s="7">
        <f t="shared" si="74"/>
        <v>141.1550038023835</v>
      </c>
      <c r="HJ78" s="32">
        <f t="shared" si="75"/>
        <v>-57.006657111978313</v>
      </c>
      <c r="HK78" s="16">
        <v>2</v>
      </c>
      <c r="HL78" s="2" t="s">
        <v>30</v>
      </c>
      <c r="HM78" s="6">
        <v>27</v>
      </c>
      <c r="HN78" s="2" t="s">
        <v>61</v>
      </c>
      <c r="HO78" s="2" t="s">
        <v>83</v>
      </c>
      <c r="HP78" s="3">
        <v>44143</v>
      </c>
      <c r="HQ78" s="10"/>
      <c r="HR78" s="2">
        <v>709.31000000000006</v>
      </c>
      <c r="HS78" s="2"/>
      <c r="HT78" s="2"/>
      <c r="HU78" s="2">
        <v>1001.32</v>
      </c>
      <c r="HV78" s="2">
        <v>86.73</v>
      </c>
      <c r="HW78" s="11">
        <v>1710.63</v>
      </c>
      <c r="HX78" s="12">
        <f t="shared" si="76"/>
        <v>16.590000000000146</v>
      </c>
      <c r="HY78" s="13">
        <f t="shared" si="77"/>
        <v>-3.7718555368639204</v>
      </c>
      <c r="HZ78" s="14">
        <f t="shared" si="78"/>
        <v>12.818144463136225</v>
      </c>
      <c r="IA78" s="5">
        <f t="shared" si="79"/>
        <v>39.095340612565487</v>
      </c>
      <c r="IB78" s="2">
        <f t="shared" si="80"/>
        <v>-6.8176505863305792</v>
      </c>
      <c r="IC78" s="7">
        <f t="shared" si="81"/>
        <v>32.277690026234907</v>
      </c>
      <c r="ID78" s="32">
        <f t="shared" si="82"/>
        <v>-24.728967085743406</v>
      </c>
      <c r="IE78" s="16">
        <v>2</v>
      </c>
      <c r="IF78" s="2" t="s">
        <v>30</v>
      </c>
      <c r="IG78" s="6">
        <v>27</v>
      </c>
      <c r="IH78" s="2" t="s">
        <v>61</v>
      </c>
      <c r="II78" s="2" t="s">
        <v>83</v>
      </c>
      <c r="IJ78" s="3">
        <v>44165</v>
      </c>
      <c r="IK78" s="10"/>
      <c r="IL78" s="2">
        <v>709.31000000000006</v>
      </c>
      <c r="IM78" s="2"/>
      <c r="IN78" s="2"/>
      <c r="IO78" s="2">
        <v>1001.32</v>
      </c>
      <c r="IP78" s="2">
        <v>86.73</v>
      </c>
      <c r="IQ78" s="11">
        <v>1710.63</v>
      </c>
      <c r="IR78" s="12">
        <f t="shared" si="83"/>
        <v>0</v>
      </c>
      <c r="IS78" s="13">
        <f t="shared" si="84"/>
        <v>0</v>
      </c>
      <c r="IT78" s="14">
        <f t="shared" si="85"/>
        <v>0</v>
      </c>
      <c r="IU78" s="5">
        <f t="shared" si="86"/>
        <v>0</v>
      </c>
      <c r="IV78" s="2">
        <f t="shared" si="87"/>
        <v>0</v>
      </c>
      <c r="IW78" s="7">
        <f t="shared" si="88"/>
        <v>0</v>
      </c>
      <c r="IX78" s="15">
        <f t="shared" si="89"/>
        <v>-24.728967085743406</v>
      </c>
      <c r="IY78" s="16">
        <v>2</v>
      </c>
      <c r="IZ78" s="2" t="s">
        <v>30</v>
      </c>
      <c r="JA78" s="6">
        <v>27</v>
      </c>
      <c r="JB78" s="2" t="s">
        <v>61</v>
      </c>
      <c r="JC78" s="2" t="s">
        <v>83</v>
      </c>
      <c r="JD78" s="3">
        <v>44196</v>
      </c>
      <c r="JE78" s="10"/>
      <c r="JF78" s="2">
        <v>709.31000000000006</v>
      </c>
      <c r="JG78" s="2"/>
      <c r="JH78" s="2"/>
      <c r="JI78" s="2">
        <v>1001.32</v>
      </c>
      <c r="JJ78" s="2">
        <v>86.73</v>
      </c>
      <c r="JK78" s="11">
        <v>1710.63</v>
      </c>
      <c r="JL78" s="12">
        <f t="shared" si="90"/>
        <v>0</v>
      </c>
      <c r="JM78" s="13">
        <f t="shared" si="91"/>
        <v>0</v>
      </c>
      <c r="JN78" s="14">
        <f t="shared" si="92"/>
        <v>0</v>
      </c>
      <c r="JO78" s="5">
        <f t="shared" si="93"/>
        <v>0</v>
      </c>
      <c r="JP78" s="2">
        <f t="shared" si="94"/>
        <v>0</v>
      </c>
      <c r="JQ78" s="7">
        <f t="shared" si="95"/>
        <v>0</v>
      </c>
      <c r="JR78" s="32">
        <f t="shared" si="96"/>
        <v>-24.728967085743406</v>
      </c>
      <c r="JS78" s="16">
        <v>2</v>
      </c>
      <c r="JT78" s="2" t="s">
        <v>30</v>
      </c>
    </row>
    <row r="79" spans="17:280" ht="20.100000000000001" customHeight="1" x14ac:dyDescent="0.2">
      <c r="Q79" s="6">
        <v>29</v>
      </c>
      <c r="R79" s="2" t="s">
        <v>62</v>
      </c>
      <c r="S79" s="2" t="s">
        <v>84</v>
      </c>
      <c r="T79" s="3">
        <v>43830</v>
      </c>
      <c r="U79" s="35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2">
        <v>202.2467936057206</v>
      </c>
      <c r="AI79" s="16">
        <v>2</v>
      </c>
      <c r="AJ79" s="2" t="s">
        <v>30</v>
      </c>
      <c r="AK79" s="57">
        <v>29</v>
      </c>
      <c r="AL79" s="34" t="s">
        <v>62</v>
      </c>
      <c r="AM79" s="8" t="s">
        <v>84</v>
      </c>
      <c r="AN79" s="41">
        <v>43861</v>
      </c>
      <c r="AO79" s="35"/>
      <c r="AP79" s="8">
        <v>284.62</v>
      </c>
      <c r="AQ79" s="8"/>
      <c r="AR79" s="8"/>
      <c r="AS79" s="8">
        <v>705.21</v>
      </c>
      <c r="AT79" s="8"/>
      <c r="AU79" s="11">
        <f t="shared" si="13"/>
        <v>989.83</v>
      </c>
      <c r="AV79" s="59">
        <f t="shared" si="14"/>
        <v>0</v>
      </c>
      <c r="AW79" s="13">
        <f t="shared" si="15"/>
        <v>0</v>
      </c>
      <c r="AX79" s="9">
        <f t="shared" si="16"/>
        <v>0</v>
      </c>
      <c r="AY79" s="5">
        <f t="shared" si="17"/>
        <v>0</v>
      </c>
      <c r="AZ79" s="8">
        <f t="shared" si="18"/>
        <v>0</v>
      </c>
      <c r="BA79" s="7">
        <f t="shared" si="19"/>
        <v>0</v>
      </c>
      <c r="BB79" s="32">
        <f t="shared" si="20"/>
        <v>202.2467936057206</v>
      </c>
      <c r="BC79" s="16">
        <v>2</v>
      </c>
      <c r="BD79" s="2" t="s">
        <v>30</v>
      </c>
      <c r="BE79" s="68">
        <v>29</v>
      </c>
      <c r="BF79" s="2" t="s">
        <v>62</v>
      </c>
      <c r="BG79" s="2" t="s">
        <v>84</v>
      </c>
      <c r="BH79" s="3">
        <v>43890</v>
      </c>
      <c r="BI79" s="35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21"/>
        <v>0</v>
      </c>
      <c r="BQ79" s="13">
        <f t="shared" si="22"/>
        <v>0</v>
      </c>
      <c r="BR79" s="9">
        <f t="shared" si="23"/>
        <v>0</v>
      </c>
      <c r="BS79" s="5">
        <f t="shared" si="24"/>
        <v>0</v>
      </c>
      <c r="BT79" s="2">
        <f t="shared" si="25"/>
        <v>0</v>
      </c>
      <c r="BU79" s="7">
        <f t="shared" si="26"/>
        <v>0</v>
      </c>
      <c r="BV79" s="15">
        <f t="shared" si="27"/>
        <v>202.2467936057206</v>
      </c>
      <c r="BW79" s="16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5"/>
      <c r="CD79" s="2">
        <v>284.62</v>
      </c>
      <c r="CE79" s="2"/>
      <c r="CF79" s="2"/>
      <c r="CG79" s="2">
        <v>705.21</v>
      </c>
      <c r="CH79" s="2"/>
      <c r="CI79" s="11">
        <f t="shared" si="28"/>
        <v>989.83</v>
      </c>
      <c r="CJ79" s="11">
        <f t="shared" si="28"/>
        <v>0</v>
      </c>
      <c r="CK79" s="11">
        <f t="shared" si="28"/>
        <v>0</v>
      </c>
      <c r="CL79" s="11">
        <f t="shared" si="29"/>
        <v>0</v>
      </c>
      <c r="CM79" s="5">
        <f t="shared" si="30"/>
        <v>0</v>
      </c>
      <c r="CN79" s="8">
        <f t="shared" si="31"/>
        <v>0</v>
      </c>
      <c r="CO79" s="10">
        <f t="shared" si="32"/>
        <v>0</v>
      </c>
      <c r="CP79" s="81">
        <f t="shared" si="33"/>
        <v>202.2467936057206</v>
      </c>
      <c r="CQ79" s="16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5"/>
      <c r="DA79" s="88">
        <v>297.34000000000003</v>
      </c>
      <c r="DB79" s="2"/>
      <c r="DC79" s="2"/>
      <c r="DD79" s="2">
        <v>705.21</v>
      </c>
      <c r="DE79" s="2"/>
      <c r="DF79" s="80">
        <f t="shared" si="34"/>
        <v>1002.5500000000001</v>
      </c>
      <c r="DG79" s="12">
        <f t="shared" si="35"/>
        <v>12.720000000000027</v>
      </c>
      <c r="DH79" s="13">
        <f t="shared" si="36"/>
        <v>1.2504883284871753</v>
      </c>
      <c r="DI79" s="9">
        <f t="shared" si="37"/>
        <v>13.970488328487203</v>
      </c>
      <c r="DJ79" s="8">
        <f t="shared" si="38"/>
        <v>40.514416152612888</v>
      </c>
      <c r="DK79" s="5">
        <f t="shared" si="39"/>
        <v>40.514416152612888</v>
      </c>
      <c r="DL79" s="2">
        <f t="shared" si="40"/>
        <v>-5.0251846517568461</v>
      </c>
      <c r="DM79" s="7">
        <f t="shared" si="11"/>
        <v>35.489231500856043</v>
      </c>
      <c r="DN79" s="89">
        <f t="shared" si="12"/>
        <v>237.73602510657665</v>
      </c>
      <c r="DO79" s="82">
        <v>2</v>
      </c>
      <c r="DP79" s="8" t="s">
        <v>30</v>
      </c>
      <c r="DQ79" s="39">
        <v>29</v>
      </c>
      <c r="DR79" s="8" t="s">
        <v>62</v>
      </c>
      <c r="DS79" s="8" t="s">
        <v>84</v>
      </c>
      <c r="DT79" s="41">
        <v>43982</v>
      </c>
      <c r="DU79" s="10"/>
      <c r="DV79" s="8">
        <v>353.81</v>
      </c>
      <c r="DW79" s="8"/>
      <c r="DX79" s="8"/>
      <c r="DY79" s="2">
        <v>705.21</v>
      </c>
      <c r="DZ79" s="2"/>
      <c r="EA79" s="11">
        <v>1059.02</v>
      </c>
      <c r="EB79" s="12">
        <f t="shared" si="41"/>
        <v>56.469999999999914</v>
      </c>
      <c r="EC79" s="13">
        <f t="shared" si="42"/>
        <v>7.1535988682502145</v>
      </c>
      <c r="ED79" s="9">
        <f t="shared" si="43"/>
        <v>63.623598868250127</v>
      </c>
      <c r="EE79" s="5">
        <f t="shared" si="44"/>
        <v>184.50843671792538</v>
      </c>
      <c r="EF79" s="2">
        <f t="shared" si="45"/>
        <v>-28.606760641136962</v>
      </c>
      <c r="EG79" s="7">
        <f t="shared" si="46"/>
        <v>155.90167607678842</v>
      </c>
      <c r="EH79" s="89">
        <f t="shared" si="47"/>
        <v>393.63770118336504</v>
      </c>
      <c r="EI79" s="82">
        <v>2</v>
      </c>
      <c r="EJ79" s="8" t="s">
        <v>30</v>
      </c>
      <c r="EK79" s="6">
        <v>29</v>
      </c>
      <c r="EL79" s="2" t="s">
        <v>62</v>
      </c>
      <c r="EM79" s="2" t="s">
        <v>84</v>
      </c>
      <c r="EN79" s="3">
        <v>44013</v>
      </c>
      <c r="EO79" s="10"/>
      <c r="EP79" s="2">
        <v>432.04</v>
      </c>
      <c r="EQ79" s="2"/>
      <c r="ER79" s="2"/>
      <c r="ES79" s="2">
        <v>705.21</v>
      </c>
      <c r="ET79" s="2"/>
      <c r="EU79" s="11">
        <v>1137.25</v>
      </c>
      <c r="EV79" s="12">
        <f t="shared" si="48"/>
        <v>78.230000000000018</v>
      </c>
      <c r="EW79" s="13">
        <f t="shared" si="49"/>
        <v>5.1488772800345242</v>
      </c>
      <c r="EX79" s="9">
        <f t="shared" si="50"/>
        <v>83.378877280034544</v>
      </c>
      <c r="EY79" s="5">
        <f t="shared" si="51"/>
        <v>241.79874411210017</v>
      </c>
      <c r="EZ79" s="2">
        <f t="shared" si="52"/>
        <v>-41.654697441150589</v>
      </c>
      <c r="FA79" s="7">
        <f t="shared" si="53"/>
        <v>200.14404667094959</v>
      </c>
      <c r="FB79" s="32">
        <f t="shared" si="54"/>
        <v>593.78174785431463</v>
      </c>
      <c r="FC79" s="16">
        <v>2</v>
      </c>
      <c r="FD79" s="2" t="s">
        <v>30</v>
      </c>
      <c r="FE79" s="6">
        <v>29</v>
      </c>
      <c r="FF79" s="2" t="s">
        <v>62</v>
      </c>
      <c r="FG79" s="2" t="s">
        <v>84</v>
      </c>
      <c r="FH79" s="3">
        <v>44013</v>
      </c>
      <c r="FI79" s="10">
        <v>1000</v>
      </c>
      <c r="FJ79" s="2">
        <v>519.73</v>
      </c>
      <c r="FK79" s="2"/>
      <c r="FL79" s="2"/>
      <c r="FM79" s="2">
        <v>705.21</v>
      </c>
      <c r="FN79" s="2"/>
      <c r="FO79" s="11">
        <v>1224.94</v>
      </c>
      <c r="FP79" s="12">
        <f t="shared" si="55"/>
        <v>87.690000000000055</v>
      </c>
      <c r="FQ79" s="13">
        <f t="shared" si="56"/>
        <v>10.559510640682163</v>
      </c>
      <c r="FR79" s="14">
        <f t="shared" si="57"/>
        <v>98.249510640682217</v>
      </c>
      <c r="FS79" s="5">
        <f t="shared" si="58"/>
        <v>299.66100745408073</v>
      </c>
      <c r="FT79" s="2">
        <f t="shared" si="59"/>
        <v>-54.831896011968958</v>
      </c>
      <c r="FU79" s="7">
        <f t="shared" si="60"/>
        <v>244.82911144211178</v>
      </c>
      <c r="FV79" s="32">
        <f t="shared" si="61"/>
        <v>-161.38914070357359</v>
      </c>
      <c r="FW79" s="16">
        <v>2</v>
      </c>
      <c r="FX79" s="2" t="s">
        <v>30</v>
      </c>
      <c r="FY79" s="6">
        <v>29</v>
      </c>
      <c r="FZ79" s="2" t="s">
        <v>62</v>
      </c>
      <c r="GA79" s="2" t="s">
        <v>84</v>
      </c>
      <c r="GB79" s="3">
        <v>44081</v>
      </c>
      <c r="GC79" s="10"/>
      <c r="GD79" s="2">
        <v>653.61</v>
      </c>
      <c r="GE79" s="2"/>
      <c r="GF79" s="2"/>
      <c r="GG79" s="2">
        <v>705.21</v>
      </c>
      <c r="GH79" s="2"/>
      <c r="GI79" s="11">
        <v>1358.8200000000002</v>
      </c>
      <c r="GJ79" s="12">
        <f t="shared" si="62"/>
        <v>133.88000000000011</v>
      </c>
      <c r="GK79" s="13">
        <f t="shared" si="63"/>
        <v>-6.9217313943120127</v>
      </c>
      <c r="GL79" s="14">
        <f t="shared" si="64"/>
        <v>126.95826860568809</v>
      </c>
      <c r="GM79" s="5">
        <f t="shared" si="65"/>
        <v>387.22271924734866</v>
      </c>
      <c r="GN79" s="2">
        <f t="shared" si="66"/>
        <v>-63.395609126129763</v>
      </c>
      <c r="GO79" s="7">
        <f t="shared" si="67"/>
        <v>323.82711012121888</v>
      </c>
      <c r="GP79" s="15">
        <f t="shared" si="68"/>
        <v>162.43796941764529</v>
      </c>
      <c r="GQ79" s="16">
        <v>2</v>
      </c>
      <c r="GR79" s="2" t="s">
        <v>30</v>
      </c>
      <c r="GS79" s="16">
        <v>28</v>
      </c>
      <c r="GT79" s="2" t="s">
        <v>62</v>
      </c>
      <c r="GU79" s="2" t="s">
        <v>84</v>
      </c>
      <c r="GV79" s="3">
        <v>44104</v>
      </c>
      <c r="GW79" s="2">
        <v>694.59</v>
      </c>
      <c r="GX79" s="10"/>
      <c r="GY79" s="2"/>
      <c r="GZ79" s="2"/>
      <c r="HA79" s="2">
        <v>705.21</v>
      </c>
      <c r="HB79" s="2"/>
      <c r="HC79" s="11">
        <v>1399.8000000000002</v>
      </c>
      <c r="HD79" s="12">
        <f t="shared" si="69"/>
        <v>40.980000000000018</v>
      </c>
      <c r="HE79" s="13">
        <f t="shared" si="70"/>
        <v>15.25638432465338</v>
      </c>
      <c r="HF79" s="14">
        <f t="shared" si="71"/>
        <v>56.2363843246534</v>
      </c>
      <c r="HG79" s="5">
        <f t="shared" si="72"/>
        <v>171.52097219019285</v>
      </c>
      <c r="HH79" s="2">
        <f t="shared" si="73"/>
        <v>-36.557555115491695</v>
      </c>
      <c r="HI79" s="7">
        <f t="shared" si="74"/>
        <v>134.96341707470117</v>
      </c>
      <c r="HJ79" s="32">
        <f t="shared" si="75"/>
        <v>297.40138649234643</v>
      </c>
      <c r="HK79" s="16">
        <v>2</v>
      </c>
      <c r="HL79" s="2" t="s">
        <v>30</v>
      </c>
      <c r="HM79" s="6">
        <v>28</v>
      </c>
      <c r="HN79" s="2" t="s">
        <v>62</v>
      </c>
      <c r="HO79" s="2" t="s">
        <v>84</v>
      </c>
      <c r="HP79" s="3">
        <v>44143</v>
      </c>
      <c r="HQ79" s="10"/>
      <c r="HR79" s="2">
        <v>702.47</v>
      </c>
      <c r="HS79" s="2"/>
      <c r="HT79" s="2"/>
      <c r="HU79" s="2">
        <v>705.21</v>
      </c>
      <c r="HV79" s="2"/>
      <c r="HW79" s="11">
        <v>1407.68</v>
      </c>
      <c r="HX79" s="12">
        <f t="shared" si="76"/>
        <v>7.8799999999998818</v>
      </c>
      <c r="HY79" s="13">
        <f t="shared" si="77"/>
        <v>-1.7915745407165151</v>
      </c>
      <c r="HZ79" s="14">
        <f t="shared" si="78"/>
        <v>6.0884254592833669</v>
      </c>
      <c r="IA79" s="5">
        <f t="shared" si="79"/>
        <v>18.569697650814266</v>
      </c>
      <c r="IB79" s="2">
        <f t="shared" si="80"/>
        <v>-3.2382812911563401</v>
      </c>
      <c r="IC79" s="7">
        <f t="shared" si="81"/>
        <v>15.331416359657926</v>
      </c>
      <c r="ID79" s="32">
        <f t="shared" si="82"/>
        <v>312.73280285200434</v>
      </c>
      <c r="IE79" s="16">
        <v>2</v>
      </c>
      <c r="IF79" s="2" t="s">
        <v>30</v>
      </c>
      <c r="IG79" s="6">
        <v>28</v>
      </c>
      <c r="IH79" s="2" t="s">
        <v>62</v>
      </c>
      <c r="II79" s="2" t="s">
        <v>84</v>
      </c>
      <c r="IJ79" s="3">
        <v>44165</v>
      </c>
      <c r="IK79" s="10"/>
      <c r="IL79" s="2">
        <v>702.47</v>
      </c>
      <c r="IM79" s="2"/>
      <c r="IN79" s="2"/>
      <c r="IO79" s="2">
        <v>705.21</v>
      </c>
      <c r="IP79" s="2"/>
      <c r="IQ79" s="11">
        <v>1407.68</v>
      </c>
      <c r="IR79" s="12">
        <f t="shared" si="83"/>
        <v>0</v>
      </c>
      <c r="IS79" s="13">
        <f t="shared" si="84"/>
        <v>0</v>
      </c>
      <c r="IT79" s="14">
        <f t="shared" si="85"/>
        <v>0</v>
      </c>
      <c r="IU79" s="5">
        <f t="shared" si="86"/>
        <v>0</v>
      </c>
      <c r="IV79" s="2">
        <f t="shared" si="87"/>
        <v>0</v>
      </c>
      <c r="IW79" s="7">
        <f t="shared" si="88"/>
        <v>0</v>
      </c>
      <c r="IX79" s="15">
        <f t="shared" si="89"/>
        <v>312.73280285200434</v>
      </c>
      <c r="IY79" s="16">
        <v>2</v>
      </c>
      <c r="IZ79" s="2" t="s">
        <v>30</v>
      </c>
      <c r="JA79" s="6">
        <v>28</v>
      </c>
      <c r="JB79" s="2" t="s">
        <v>62</v>
      </c>
      <c r="JC79" s="2" t="s">
        <v>84</v>
      </c>
      <c r="JD79" s="3">
        <v>44196</v>
      </c>
      <c r="JE79" s="10"/>
      <c r="JF79" s="2">
        <v>702.47</v>
      </c>
      <c r="JG79" s="2"/>
      <c r="JH79" s="2"/>
      <c r="JI79" s="2">
        <v>705.21</v>
      </c>
      <c r="JJ79" s="2"/>
      <c r="JK79" s="11">
        <v>1407.68</v>
      </c>
      <c r="JL79" s="12">
        <f t="shared" si="90"/>
        <v>0</v>
      </c>
      <c r="JM79" s="13">
        <f t="shared" si="91"/>
        <v>0</v>
      </c>
      <c r="JN79" s="14">
        <f t="shared" si="92"/>
        <v>0</v>
      </c>
      <c r="JO79" s="5">
        <f t="shared" si="93"/>
        <v>0</v>
      </c>
      <c r="JP79" s="2">
        <f t="shared" si="94"/>
        <v>0</v>
      </c>
      <c r="JQ79" s="7">
        <f t="shared" si="95"/>
        <v>0</v>
      </c>
      <c r="JR79" s="32">
        <f t="shared" si="96"/>
        <v>312.73280285200434</v>
      </c>
      <c r="JS79" s="16">
        <v>2</v>
      </c>
      <c r="JT79" s="2" t="s">
        <v>30</v>
      </c>
    </row>
    <row r="80" spans="17:280" ht="20.100000000000001" customHeight="1" x14ac:dyDescent="0.2">
      <c r="Q80" s="6">
        <v>30</v>
      </c>
      <c r="R80" s="2" t="s">
        <v>63</v>
      </c>
      <c r="S80" s="2" t="s">
        <v>80</v>
      </c>
      <c r="T80" s="3">
        <v>43830</v>
      </c>
      <c r="U80" s="35"/>
      <c r="V80" s="2">
        <v>747.27</v>
      </c>
      <c r="W80" s="2"/>
      <c r="X80" s="2">
        <v>0</v>
      </c>
      <c r="Y80" s="2">
        <v>697.24</v>
      </c>
      <c r="Z80" s="2">
        <v>76.959999999999994</v>
      </c>
      <c r="AA80" s="11">
        <v>1444.51</v>
      </c>
      <c r="AB80" s="12">
        <v>9.9999999999909051E-3</v>
      </c>
      <c r="AC80" s="13">
        <v>1.1999999999989094E-3</v>
      </c>
      <c r="AD80" s="9">
        <v>1.1199999999989815E-2</v>
      </c>
      <c r="AE80" s="5">
        <v>3.2479999999970463E-2</v>
      </c>
      <c r="AF80" s="2">
        <v>-3.3039323506732182E-3</v>
      </c>
      <c r="AG80" s="7">
        <v>2.9176067649297244E-2</v>
      </c>
      <c r="AH80" s="32">
        <v>-192.24006314920589</v>
      </c>
      <c r="AI80" s="16">
        <v>2</v>
      </c>
      <c r="AJ80" s="2" t="s">
        <v>30</v>
      </c>
      <c r="AK80" s="55">
        <v>30</v>
      </c>
      <c r="AL80" s="56" t="s">
        <v>63</v>
      </c>
      <c r="AM80" s="2" t="s">
        <v>80</v>
      </c>
      <c r="AN80" s="3">
        <v>43861</v>
      </c>
      <c r="AO80" s="35"/>
      <c r="AP80" s="8">
        <v>747.28</v>
      </c>
      <c r="AQ80" s="8"/>
      <c r="AR80" s="2">
        <v>0</v>
      </c>
      <c r="AS80" s="2">
        <v>697.24</v>
      </c>
      <c r="AT80" s="2">
        <v>76.959999999999994</v>
      </c>
      <c r="AU80" s="11">
        <f t="shared" si="13"/>
        <v>1444.52</v>
      </c>
      <c r="AV80" s="59">
        <f t="shared" si="14"/>
        <v>9.9999999999909051E-3</v>
      </c>
      <c r="AW80" s="13">
        <f t="shared" si="15"/>
        <v>1.1999999999989092E-3</v>
      </c>
      <c r="AX80" s="9">
        <f t="shared" si="16"/>
        <v>1.1199999999989814E-2</v>
      </c>
      <c r="AY80" s="5">
        <f t="shared" si="17"/>
        <v>3.2479999999970456E-2</v>
      </c>
      <c r="AZ80" s="8">
        <f t="shared" si="18"/>
        <v>-3.4660191368164461E-3</v>
      </c>
      <c r="BA80" s="7">
        <f t="shared" si="19"/>
        <v>2.9013980863154008E-2</v>
      </c>
      <c r="BB80" s="32">
        <f t="shared" si="20"/>
        <v>-192.21104916834275</v>
      </c>
      <c r="BC80" s="16">
        <v>2</v>
      </c>
      <c r="BD80" s="2" t="s">
        <v>30</v>
      </c>
      <c r="BE80" s="68">
        <v>30</v>
      </c>
      <c r="BF80" s="2" t="s">
        <v>63</v>
      </c>
      <c r="BG80" s="2" t="s">
        <v>80</v>
      </c>
      <c r="BH80" s="3">
        <v>43890</v>
      </c>
      <c r="BI80" s="35"/>
      <c r="BJ80" s="2">
        <v>747.34</v>
      </c>
      <c r="BK80" s="2"/>
      <c r="BL80" s="2">
        <v>0</v>
      </c>
      <c r="BM80" s="2">
        <v>697.24</v>
      </c>
      <c r="BN80" s="2">
        <v>76.959999999999994</v>
      </c>
      <c r="BO80" s="11">
        <v>1444.58</v>
      </c>
      <c r="BP80" s="12">
        <f t="shared" si="21"/>
        <v>5.999999999994543E-2</v>
      </c>
      <c r="BQ80" s="13">
        <f t="shared" si="22"/>
        <v>1.5100282718775598E-2</v>
      </c>
      <c r="BR80" s="9">
        <f t="shared" si="23"/>
        <v>7.5100282718721031E-2</v>
      </c>
      <c r="BS80" s="5">
        <f t="shared" si="24"/>
        <v>0.217790819884291</v>
      </c>
      <c r="BT80" s="2">
        <f t="shared" si="25"/>
        <v>-2.1439342614225358E-2</v>
      </c>
      <c r="BU80" s="7">
        <f t="shared" si="26"/>
        <v>0.19635147727006563</v>
      </c>
      <c r="BV80" s="15">
        <f t="shared" si="27"/>
        <v>-192.01469769107268</v>
      </c>
      <c r="BW80" s="16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5"/>
      <c r="CD80" s="2">
        <v>747.34</v>
      </c>
      <c r="CE80" s="2"/>
      <c r="CF80" s="2">
        <v>0</v>
      </c>
      <c r="CG80" s="2">
        <v>697.24</v>
      </c>
      <c r="CH80" s="2">
        <v>76.959999999999994</v>
      </c>
      <c r="CI80" s="11">
        <f t="shared" si="28"/>
        <v>1444.58</v>
      </c>
      <c r="CJ80" s="11">
        <f t="shared" si="28"/>
        <v>5.999999999994543E-2</v>
      </c>
      <c r="CK80" s="11">
        <f t="shared" si="28"/>
        <v>1.5100282718775598E-2</v>
      </c>
      <c r="CL80" s="11">
        <f t="shared" si="29"/>
        <v>7.5100282718721031E-2</v>
      </c>
      <c r="CM80" s="5">
        <f t="shared" si="30"/>
        <v>0.16247886562796313</v>
      </c>
      <c r="CN80" s="8">
        <f t="shared" si="31"/>
        <v>-2.1439342614225362E-2</v>
      </c>
      <c r="CO80" s="10">
        <f t="shared" si="32"/>
        <v>0.14103952301373776</v>
      </c>
      <c r="CP80" s="81">
        <f t="shared" si="33"/>
        <v>-191.87365816805894</v>
      </c>
      <c r="CQ80" s="16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5"/>
      <c r="DA80" s="88">
        <v>752.97</v>
      </c>
      <c r="DB80" s="2"/>
      <c r="DC80" s="2">
        <v>0</v>
      </c>
      <c r="DD80" s="2">
        <v>697.24</v>
      </c>
      <c r="DE80" s="2">
        <v>76.959999999999994</v>
      </c>
      <c r="DF80" s="80">
        <f t="shared" si="34"/>
        <v>1450.21</v>
      </c>
      <c r="DG80" s="12">
        <f t="shared" si="35"/>
        <v>5.6300000000001091</v>
      </c>
      <c r="DH80" s="13">
        <f t="shared" si="36"/>
        <v>0.55347871771878288</v>
      </c>
      <c r="DI80" s="9">
        <f t="shared" si="37"/>
        <v>6.1834787177188923</v>
      </c>
      <c r="DJ80" s="8">
        <f t="shared" si="38"/>
        <v>17.932088281384786</v>
      </c>
      <c r="DK80" s="5">
        <f t="shared" si="39"/>
        <v>17.769609415756822</v>
      </c>
      <c r="DL80" s="2">
        <f t="shared" si="40"/>
        <v>-2.2040443127061131</v>
      </c>
      <c r="DM80" s="7">
        <f t="shared" si="11"/>
        <v>15.565565103050709</v>
      </c>
      <c r="DN80" s="89">
        <f t="shared" si="12"/>
        <v>-176.30809306500822</v>
      </c>
      <c r="DO80" s="82">
        <v>2</v>
      </c>
      <c r="DP80" s="8" t="s">
        <v>30</v>
      </c>
      <c r="DQ80" s="39">
        <v>30</v>
      </c>
      <c r="DR80" s="8" t="s">
        <v>63</v>
      </c>
      <c r="DS80" s="8" t="s">
        <v>80</v>
      </c>
      <c r="DT80" s="41">
        <v>43982</v>
      </c>
      <c r="DU80" s="10"/>
      <c r="DV80" s="8">
        <v>827.99</v>
      </c>
      <c r="DW80" s="8"/>
      <c r="DX80" s="8">
        <v>0</v>
      </c>
      <c r="DY80" s="2">
        <v>697.24</v>
      </c>
      <c r="DZ80" s="2">
        <v>76.959999999999994</v>
      </c>
      <c r="EA80" s="11">
        <v>1525.23</v>
      </c>
      <c r="EB80" s="12">
        <f t="shared" si="41"/>
        <v>75.019999999999982</v>
      </c>
      <c r="EC80" s="13">
        <f t="shared" si="42"/>
        <v>9.5035060580154376</v>
      </c>
      <c r="ED80" s="9">
        <f t="shared" si="43"/>
        <v>84.523506058015414</v>
      </c>
      <c r="EE80" s="5">
        <f t="shared" si="44"/>
        <v>245.1181675682447</v>
      </c>
      <c r="EF80" s="2">
        <f t="shared" si="45"/>
        <v>-38.003881411335179</v>
      </c>
      <c r="EG80" s="7">
        <f t="shared" si="46"/>
        <v>207.11428615690951</v>
      </c>
      <c r="EH80" s="89">
        <f t="shared" si="47"/>
        <v>30.806193091901292</v>
      </c>
      <c r="EI80" s="82">
        <v>2</v>
      </c>
      <c r="EJ80" s="8" t="s">
        <v>30</v>
      </c>
      <c r="EK80" s="6">
        <v>30</v>
      </c>
      <c r="EL80" s="2" t="s">
        <v>63</v>
      </c>
      <c r="EM80" s="2" t="s">
        <v>80</v>
      </c>
      <c r="EN80" s="3">
        <v>44013</v>
      </c>
      <c r="EO80" s="10"/>
      <c r="EP80" s="2">
        <v>909.47</v>
      </c>
      <c r="EQ80" s="2"/>
      <c r="ER80" s="2">
        <v>0</v>
      </c>
      <c r="ES80" s="2">
        <v>697.24</v>
      </c>
      <c r="ET80" s="2">
        <v>76.959999999999994</v>
      </c>
      <c r="EU80" s="11">
        <v>1606.71</v>
      </c>
      <c r="EV80" s="12">
        <f t="shared" si="48"/>
        <v>81.480000000000018</v>
      </c>
      <c r="EW80" s="13">
        <f t="shared" si="49"/>
        <v>5.36278308548144</v>
      </c>
      <c r="EX80" s="9">
        <f t="shared" si="50"/>
        <v>86.842783085481457</v>
      </c>
      <c r="EY80" s="5">
        <f t="shared" si="51"/>
        <v>251.84407094789623</v>
      </c>
      <c r="EZ80" s="2">
        <f t="shared" si="52"/>
        <v>-43.385207049788441</v>
      </c>
      <c r="FA80" s="7">
        <f t="shared" si="53"/>
        <v>208.45886389810778</v>
      </c>
      <c r="FB80" s="32">
        <f t="shared" si="54"/>
        <v>239.2650569900091</v>
      </c>
      <c r="FC80" s="16">
        <v>2</v>
      </c>
      <c r="FD80" s="2" t="s">
        <v>30</v>
      </c>
      <c r="FE80" s="6">
        <v>30</v>
      </c>
      <c r="FF80" s="2" t="s">
        <v>63</v>
      </c>
      <c r="FG80" s="2" t="s">
        <v>80</v>
      </c>
      <c r="FH80" s="3">
        <v>44013</v>
      </c>
      <c r="FI80" s="10"/>
      <c r="FJ80" s="2">
        <v>999.72</v>
      </c>
      <c r="FK80" s="2"/>
      <c r="FL80" s="2">
        <v>0</v>
      </c>
      <c r="FM80" s="2">
        <v>697.24</v>
      </c>
      <c r="FN80" s="2">
        <v>76.959999999999994</v>
      </c>
      <c r="FO80" s="11">
        <v>1696.96</v>
      </c>
      <c r="FP80" s="12">
        <f t="shared" si="55"/>
        <v>90.25</v>
      </c>
      <c r="FQ80" s="13">
        <f t="shared" si="56"/>
        <v>10.867782361974736</v>
      </c>
      <c r="FR80" s="14">
        <f t="shared" si="57"/>
        <v>101.11778236197473</v>
      </c>
      <c r="FS80" s="5">
        <f t="shared" si="58"/>
        <v>308.40923620402293</v>
      </c>
      <c r="FT80" s="2">
        <f t="shared" si="59"/>
        <v>-56.432644715249126</v>
      </c>
      <c r="FU80" s="7">
        <f t="shared" si="60"/>
        <v>251.97659148877381</v>
      </c>
      <c r="FV80" s="32">
        <f t="shared" si="61"/>
        <v>491.24164847878291</v>
      </c>
      <c r="FW80" s="16">
        <v>2</v>
      </c>
      <c r="FX80" s="2" t="s">
        <v>30</v>
      </c>
      <c r="FY80" s="6">
        <v>30</v>
      </c>
      <c r="FZ80" s="2" t="s">
        <v>63</v>
      </c>
      <c r="GA80" s="2" t="s">
        <v>80</v>
      </c>
      <c r="GB80" s="3">
        <v>44081</v>
      </c>
      <c r="GC80" s="10">
        <v>1000</v>
      </c>
      <c r="GD80" s="2">
        <v>1085.6400000000001</v>
      </c>
      <c r="GE80" s="2"/>
      <c r="GF80" s="2">
        <v>0</v>
      </c>
      <c r="GG80" s="2">
        <v>697.24</v>
      </c>
      <c r="GH80" s="2">
        <v>76.959999999999994</v>
      </c>
      <c r="GI80" s="11">
        <v>1782.88</v>
      </c>
      <c r="GJ80" s="12">
        <f t="shared" si="62"/>
        <v>85.920000000000073</v>
      </c>
      <c r="GK80" s="13">
        <f t="shared" si="63"/>
        <v>-4.4421508918381249</v>
      </c>
      <c r="GL80" s="14">
        <f t="shared" si="64"/>
        <v>81.477849108161948</v>
      </c>
      <c r="GM80" s="5">
        <f t="shared" si="65"/>
        <v>248.50743977989393</v>
      </c>
      <c r="GN80" s="2">
        <f t="shared" si="66"/>
        <v>-40.685320705983486</v>
      </c>
      <c r="GO80" s="7">
        <f t="shared" si="67"/>
        <v>207.82211907391044</v>
      </c>
      <c r="GP80" s="15">
        <f t="shared" si="68"/>
        <v>-300.93623244730668</v>
      </c>
      <c r="GQ80" s="16">
        <v>2</v>
      </c>
      <c r="GR80" s="2" t="s">
        <v>30</v>
      </c>
      <c r="GS80" s="16">
        <v>29</v>
      </c>
      <c r="GT80" s="2" t="s">
        <v>63</v>
      </c>
      <c r="GU80" s="2" t="s">
        <v>80</v>
      </c>
      <c r="GV80" s="3">
        <v>44104</v>
      </c>
      <c r="GW80" s="2">
        <v>1112.3800000000001</v>
      </c>
      <c r="GX80" s="10"/>
      <c r="GY80" s="2"/>
      <c r="GZ80" s="2">
        <v>0</v>
      </c>
      <c r="HA80" s="2">
        <v>697.24</v>
      </c>
      <c r="HB80" s="2">
        <v>76.959999999999994</v>
      </c>
      <c r="HC80" s="11">
        <v>1809.6200000000001</v>
      </c>
      <c r="HD80" s="12">
        <f t="shared" si="69"/>
        <v>26.740000000000009</v>
      </c>
      <c r="HE80" s="13">
        <f t="shared" si="70"/>
        <v>9.9549955305327309</v>
      </c>
      <c r="HF80" s="14">
        <f t="shared" si="71"/>
        <v>36.694995530532736</v>
      </c>
      <c r="HG80" s="5">
        <f t="shared" si="72"/>
        <v>111.91973636812484</v>
      </c>
      <c r="HH80" s="2">
        <f t="shared" si="73"/>
        <v>-23.854295358424789</v>
      </c>
      <c r="HI80" s="7">
        <f t="shared" si="74"/>
        <v>88.065441009700052</v>
      </c>
      <c r="HJ80" s="32">
        <f t="shared" si="75"/>
        <v>-212.87079143760661</v>
      </c>
      <c r="HK80" s="16">
        <v>2</v>
      </c>
      <c r="HL80" s="2" t="s">
        <v>30</v>
      </c>
      <c r="HM80" s="6">
        <v>29</v>
      </c>
      <c r="HN80" s="2" t="s">
        <v>63</v>
      </c>
      <c r="HO80" s="2" t="s">
        <v>80</v>
      </c>
      <c r="HP80" s="3">
        <v>44143</v>
      </c>
      <c r="HQ80" s="10"/>
      <c r="HR80" s="2">
        <v>1141.49</v>
      </c>
      <c r="HS80" s="2"/>
      <c r="HT80" s="2">
        <v>0</v>
      </c>
      <c r="HU80" s="2">
        <v>697.24</v>
      </c>
      <c r="HV80" s="2">
        <v>76.959999999999994</v>
      </c>
      <c r="HW80" s="11">
        <v>1838.73</v>
      </c>
      <c r="HX80" s="12">
        <f t="shared" si="76"/>
        <v>29.1099999999999</v>
      </c>
      <c r="HY80" s="13">
        <f t="shared" si="77"/>
        <v>-6.6183673705911623</v>
      </c>
      <c r="HZ80" s="14">
        <f t="shared" si="78"/>
        <v>22.491632629408738</v>
      </c>
      <c r="IA80" s="5">
        <f t="shared" si="79"/>
        <v>68.599479519696644</v>
      </c>
      <c r="IB80" s="2">
        <f t="shared" si="80"/>
        <v>-11.962737104766772</v>
      </c>
      <c r="IC80" s="7">
        <f t="shared" si="81"/>
        <v>56.63674241492987</v>
      </c>
      <c r="ID80" s="32">
        <f t="shared" si="82"/>
        <v>-156.23404902267674</v>
      </c>
      <c r="IE80" s="16">
        <v>2</v>
      </c>
      <c r="IF80" s="2" t="s">
        <v>30</v>
      </c>
      <c r="IG80" s="6">
        <v>29</v>
      </c>
      <c r="IH80" s="2" t="s">
        <v>63</v>
      </c>
      <c r="II80" s="2" t="s">
        <v>80</v>
      </c>
      <c r="IJ80" s="3">
        <v>44165</v>
      </c>
      <c r="IK80" s="10"/>
      <c r="IL80" s="2">
        <v>1149.05</v>
      </c>
      <c r="IM80" s="2"/>
      <c r="IN80" s="2">
        <v>0</v>
      </c>
      <c r="IO80" s="2">
        <v>697.24</v>
      </c>
      <c r="IP80" s="2">
        <v>76.959999999999994</v>
      </c>
      <c r="IQ80" s="11">
        <v>1846.29</v>
      </c>
      <c r="IR80" s="12">
        <f t="shared" si="83"/>
        <v>7.5599999999999454</v>
      </c>
      <c r="IS80" s="13">
        <f t="shared" si="84"/>
        <v>3.9574649389340508</v>
      </c>
      <c r="IT80" s="14">
        <f t="shared" si="85"/>
        <v>11.517464938933996</v>
      </c>
      <c r="IU80" s="5">
        <f t="shared" si="86"/>
        <v>35.128268063748685</v>
      </c>
      <c r="IV80" s="2">
        <f t="shared" si="87"/>
        <v>-4.9914346895074591</v>
      </c>
      <c r="IW80" s="7">
        <f t="shared" si="88"/>
        <v>30.136833374241228</v>
      </c>
      <c r="IX80" s="15">
        <f t="shared" si="89"/>
        <v>-126.09721564843551</v>
      </c>
      <c r="IY80" s="16">
        <v>2</v>
      </c>
      <c r="IZ80" s="2" t="s">
        <v>30</v>
      </c>
      <c r="JA80" s="6">
        <v>29</v>
      </c>
      <c r="JB80" s="2" t="s">
        <v>63</v>
      </c>
      <c r="JC80" s="2" t="s">
        <v>80</v>
      </c>
      <c r="JD80" s="3">
        <v>44196</v>
      </c>
      <c r="JE80" s="10"/>
      <c r="JF80" s="2">
        <v>1149.05</v>
      </c>
      <c r="JG80" s="2"/>
      <c r="JH80" s="2">
        <v>0</v>
      </c>
      <c r="JI80" s="2">
        <v>697.24</v>
      </c>
      <c r="JJ80" s="2">
        <v>76.959999999999994</v>
      </c>
      <c r="JK80" s="11">
        <v>1846.29</v>
      </c>
      <c r="JL80" s="12">
        <f t="shared" si="90"/>
        <v>0</v>
      </c>
      <c r="JM80" s="13">
        <f t="shared" si="91"/>
        <v>0</v>
      </c>
      <c r="JN80" s="14">
        <f t="shared" si="92"/>
        <v>0</v>
      </c>
      <c r="JO80" s="5">
        <f t="shared" si="93"/>
        <v>0</v>
      </c>
      <c r="JP80" s="2">
        <f t="shared" si="94"/>
        <v>0</v>
      </c>
      <c r="JQ80" s="7">
        <f t="shared" si="95"/>
        <v>0</v>
      </c>
      <c r="JR80" s="32">
        <f t="shared" si="96"/>
        <v>-126.09721564843551</v>
      </c>
      <c r="JS80" s="16">
        <v>2</v>
      </c>
      <c r="JT80" s="2" t="s">
        <v>30</v>
      </c>
    </row>
    <row r="81" spans="1:280" ht="20.100000000000001" customHeight="1" x14ac:dyDescent="0.2">
      <c r="Q81" s="6"/>
      <c r="R81" s="2"/>
      <c r="S81" s="2"/>
      <c r="T81" s="3"/>
      <c r="U81" s="35"/>
      <c r="V81" s="2"/>
      <c r="W81" s="2"/>
      <c r="X81" s="2"/>
      <c r="Y81" s="2"/>
      <c r="Z81" s="2"/>
      <c r="AA81" s="11"/>
      <c r="AB81" s="12"/>
      <c r="AC81" s="13"/>
      <c r="AD81" s="9"/>
      <c r="AE81" s="5"/>
      <c r="AF81" s="2"/>
      <c r="AG81" s="7"/>
      <c r="AH81" s="32"/>
      <c r="AI81" s="16"/>
      <c r="AJ81" s="2"/>
      <c r="AK81" s="55"/>
      <c r="AL81" s="56"/>
      <c r="AM81" s="2"/>
      <c r="AN81" s="3"/>
      <c r="AO81" s="35"/>
      <c r="AP81" s="8"/>
      <c r="AQ81" s="8"/>
      <c r="AR81" s="2"/>
      <c r="AS81" s="2"/>
      <c r="AT81" s="2"/>
      <c r="AU81" s="11"/>
      <c r="AV81" s="59"/>
      <c r="AW81" s="13"/>
      <c r="AX81" s="9"/>
      <c r="AY81" s="5"/>
      <c r="AZ81" s="8"/>
      <c r="BA81" s="7"/>
      <c r="BB81" s="32"/>
      <c r="BC81" s="16"/>
      <c r="BD81" s="2"/>
      <c r="BE81" s="68"/>
      <c r="BF81" s="2"/>
      <c r="BG81" s="2"/>
      <c r="BH81" s="3"/>
      <c r="BI81" s="35"/>
      <c r="BJ81" s="2"/>
      <c r="BK81" s="2"/>
      <c r="BL81" s="2"/>
      <c r="BM81" s="2"/>
      <c r="BN81" s="2"/>
      <c r="BO81" s="11"/>
      <c r="BP81" s="12"/>
      <c r="BQ81" s="13"/>
      <c r="BR81" s="9"/>
      <c r="BS81" s="5"/>
      <c r="BT81" s="2"/>
      <c r="BU81" s="7"/>
      <c r="BV81" s="15"/>
      <c r="BW81" s="16"/>
      <c r="BX81" s="2"/>
      <c r="BY81" s="6"/>
      <c r="BZ81" s="2"/>
      <c r="CA81" s="2"/>
      <c r="CB81" s="3"/>
      <c r="CC81" s="35"/>
      <c r="CD81" s="2"/>
      <c r="CE81" s="2"/>
      <c r="CF81" s="2"/>
      <c r="CG81" s="2"/>
      <c r="CH81" s="2"/>
      <c r="CI81" s="11"/>
      <c r="CJ81" s="11"/>
      <c r="CK81" s="11"/>
      <c r="CL81" s="11"/>
      <c r="CM81" s="5"/>
      <c r="CN81" s="8"/>
      <c r="CO81" s="10"/>
      <c r="CP81" s="81"/>
      <c r="CQ81" s="16"/>
      <c r="CR81" s="2"/>
      <c r="CV81" s="6"/>
      <c r="CW81" s="2"/>
      <c r="CX81" s="2"/>
      <c r="CY81" s="3"/>
      <c r="CZ81" s="35"/>
      <c r="DA81" s="2"/>
      <c r="DB81" s="2"/>
      <c r="DC81" s="2"/>
      <c r="DD81" s="2"/>
      <c r="DE81" s="2"/>
      <c r="DF81" s="11"/>
      <c r="DG81" s="12"/>
      <c r="DH81" s="13"/>
      <c r="DI81" s="9"/>
      <c r="DJ81" s="8"/>
      <c r="DK81" s="5"/>
      <c r="DL81" s="2"/>
      <c r="DM81" s="7"/>
      <c r="DN81" s="81"/>
      <c r="DO81" s="82"/>
      <c r="DP81" s="8"/>
      <c r="DQ81" s="39"/>
      <c r="DR81" s="8"/>
      <c r="DS81" s="8"/>
      <c r="DT81" s="41"/>
      <c r="DU81" s="10"/>
      <c r="DV81" s="8"/>
      <c r="DW81" s="8"/>
      <c r="DX81" s="8"/>
      <c r="DY81" s="2"/>
      <c r="DZ81" s="2"/>
      <c r="EA81" s="11"/>
      <c r="EB81" s="12"/>
      <c r="EC81" s="13"/>
      <c r="ED81" s="9"/>
      <c r="EE81" s="5"/>
      <c r="EF81" s="2"/>
      <c r="EG81" s="7"/>
      <c r="EH81" s="81"/>
      <c r="EI81" s="82"/>
      <c r="EJ81" s="8"/>
      <c r="EK81" s="6"/>
      <c r="EL81" s="2"/>
      <c r="EM81" s="2"/>
      <c r="EN81" s="3"/>
      <c r="EO81" s="10"/>
      <c r="EP81" s="2"/>
      <c r="EQ81" s="2"/>
      <c r="ER81" s="2"/>
      <c r="ES81" s="2"/>
      <c r="ET81" s="2"/>
      <c r="EU81" s="11"/>
      <c r="EV81" s="12"/>
      <c r="EW81" s="13"/>
      <c r="EX81" s="9"/>
      <c r="EY81" s="5"/>
      <c r="EZ81" s="2"/>
      <c r="FA81" s="7"/>
      <c r="FB81" s="32"/>
      <c r="FC81" s="16"/>
      <c r="FD81" s="2"/>
      <c r="FE81" s="6"/>
      <c r="FF81" s="2"/>
      <c r="FG81" s="2"/>
      <c r="FH81" s="3"/>
      <c r="FI81" s="10"/>
      <c r="FJ81" s="2"/>
      <c r="FK81" s="2"/>
      <c r="FL81" s="2"/>
      <c r="FM81" s="2"/>
      <c r="FN81" s="2"/>
      <c r="FO81" s="11"/>
      <c r="FP81" s="12"/>
      <c r="FQ81" s="13"/>
      <c r="FR81" s="14"/>
      <c r="FS81" s="5"/>
      <c r="FT81" s="2"/>
      <c r="FU81" s="7"/>
      <c r="FV81" s="32"/>
      <c r="FW81" s="16"/>
      <c r="FX81" s="2"/>
      <c r="FY81" s="93">
        <v>31</v>
      </c>
      <c r="FZ81" s="94" t="s">
        <v>169</v>
      </c>
      <c r="GA81" s="94" t="s">
        <v>162</v>
      </c>
      <c r="GB81" s="95">
        <v>44081</v>
      </c>
      <c r="GC81" s="96"/>
      <c r="GD81" s="94">
        <v>2.02</v>
      </c>
      <c r="GE81" s="94"/>
      <c r="GF81" s="94"/>
      <c r="GG81" s="94"/>
      <c r="GH81" s="94"/>
      <c r="GI81" s="97">
        <v>2.02</v>
      </c>
      <c r="GJ81" s="98">
        <f t="shared" si="62"/>
        <v>2.02</v>
      </c>
      <c r="GK81" s="99">
        <f t="shared" si="63"/>
        <v>-0.1044360428481495</v>
      </c>
      <c r="GL81" s="100">
        <f t="shared" si="64"/>
        <v>1.9155639571518506</v>
      </c>
      <c r="GM81" s="101">
        <f t="shared" si="65"/>
        <v>5.8424700693131442</v>
      </c>
      <c r="GN81" s="94">
        <f t="shared" si="66"/>
        <v>-0.95652173913043048</v>
      </c>
      <c r="GO81" s="102">
        <f t="shared" si="67"/>
        <v>4.885948330182714</v>
      </c>
      <c r="GP81" s="103">
        <f t="shared" si="68"/>
        <v>4.885948330182714</v>
      </c>
      <c r="GQ81" s="104">
        <v>1</v>
      </c>
      <c r="GR81" s="2" t="s">
        <v>30</v>
      </c>
      <c r="GS81" s="16">
        <v>30</v>
      </c>
      <c r="GT81" s="2" t="s">
        <v>173</v>
      </c>
      <c r="GU81" s="2" t="s">
        <v>162</v>
      </c>
      <c r="GV81" s="3">
        <v>44104</v>
      </c>
      <c r="GW81" s="2">
        <v>3.47</v>
      </c>
      <c r="GX81" s="10"/>
      <c r="GY81" s="2"/>
      <c r="GZ81" s="2"/>
      <c r="HA81" s="2"/>
      <c r="HB81" s="2"/>
      <c r="HC81" s="11">
        <v>3.47</v>
      </c>
      <c r="HD81" s="12">
        <f t="shared" si="69"/>
        <v>1.4500000000000002</v>
      </c>
      <c r="HE81" s="13">
        <f t="shared" si="70"/>
        <v>0.53981838142380167</v>
      </c>
      <c r="HF81" s="14">
        <f t="shared" si="71"/>
        <v>1.989818381423802</v>
      </c>
      <c r="HG81" s="5">
        <f t="shared" si="72"/>
        <v>6.0689460633425956</v>
      </c>
      <c r="HH81" s="2">
        <f t="shared" si="73"/>
        <v>-1.2935201297575145</v>
      </c>
      <c r="HI81" s="7">
        <f t="shared" si="74"/>
        <v>4.7754259335850815</v>
      </c>
      <c r="HJ81" s="32">
        <f t="shared" si="75"/>
        <v>9.6613742637677955</v>
      </c>
      <c r="HK81" s="16">
        <v>1</v>
      </c>
      <c r="HL81" s="2" t="s">
        <v>30</v>
      </c>
      <c r="HM81" s="6">
        <v>30</v>
      </c>
      <c r="HN81" s="2" t="s">
        <v>173</v>
      </c>
      <c r="HO81" s="2" t="s">
        <v>162</v>
      </c>
      <c r="HP81" s="3">
        <v>44143</v>
      </c>
      <c r="HQ81" s="10"/>
      <c r="HR81" s="2">
        <v>5.07</v>
      </c>
      <c r="HS81" s="2"/>
      <c r="HT81" s="2"/>
      <c r="HU81" s="2"/>
      <c r="HV81" s="2"/>
      <c r="HW81" s="11">
        <v>5.07</v>
      </c>
      <c r="HX81" s="12">
        <f t="shared" si="76"/>
        <v>1.6</v>
      </c>
      <c r="HY81" s="13">
        <f t="shared" si="77"/>
        <v>-0.36377148034853646</v>
      </c>
      <c r="HZ81" s="14">
        <f t="shared" si="78"/>
        <v>1.2362285196514637</v>
      </c>
      <c r="IA81" s="5">
        <f t="shared" si="79"/>
        <v>3.7704969849369641</v>
      </c>
      <c r="IB81" s="2">
        <f t="shared" si="80"/>
        <v>-0.65751904388962223</v>
      </c>
      <c r="IC81" s="7">
        <f t="shared" si="81"/>
        <v>3.1129779410473417</v>
      </c>
      <c r="ID81" s="32">
        <f t="shared" si="82"/>
        <v>12.774352204815138</v>
      </c>
      <c r="IE81" s="16">
        <v>1</v>
      </c>
      <c r="IF81" s="2" t="s">
        <v>30</v>
      </c>
      <c r="IG81" s="6">
        <v>30</v>
      </c>
      <c r="IH81" s="2" t="s">
        <v>173</v>
      </c>
      <c r="II81" s="2" t="s">
        <v>162</v>
      </c>
      <c r="IJ81" s="3">
        <v>44165</v>
      </c>
      <c r="IK81" s="10"/>
      <c r="IL81" s="2">
        <v>5.07</v>
      </c>
      <c r="IM81" s="2"/>
      <c r="IN81" s="2"/>
      <c r="IO81" s="2"/>
      <c r="IP81" s="2"/>
      <c r="IQ81" s="11">
        <v>5.07</v>
      </c>
      <c r="IR81" s="12">
        <f t="shared" si="83"/>
        <v>0</v>
      </c>
      <c r="IS81" s="13">
        <f t="shared" si="84"/>
        <v>0</v>
      </c>
      <c r="IT81" s="14">
        <f t="shared" si="85"/>
        <v>0</v>
      </c>
      <c r="IU81" s="5">
        <f t="shared" si="86"/>
        <v>0</v>
      </c>
      <c r="IV81" s="2">
        <f t="shared" si="87"/>
        <v>0</v>
      </c>
      <c r="IW81" s="7">
        <f t="shared" si="88"/>
        <v>0</v>
      </c>
      <c r="IX81" s="15">
        <f t="shared" si="89"/>
        <v>12.774352204815138</v>
      </c>
      <c r="IY81" s="16">
        <v>1</v>
      </c>
      <c r="IZ81" s="2" t="s">
        <v>30</v>
      </c>
      <c r="JA81" s="6">
        <v>30</v>
      </c>
      <c r="JB81" s="2" t="s">
        <v>173</v>
      </c>
      <c r="JC81" s="2" t="s">
        <v>162</v>
      </c>
      <c r="JD81" s="3">
        <v>44196</v>
      </c>
      <c r="JE81" s="10"/>
      <c r="JF81" s="2">
        <v>5.07</v>
      </c>
      <c r="JG81" s="2"/>
      <c r="JH81" s="2"/>
      <c r="JI81" s="2"/>
      <c r="JJ81" s="2"/>
      <c r="JK81" s="11">
        <v>5.07</v>
      </c>
      <c r="JL81" s="12">
        <f t="shared" si="90"/>
        <v>0</v>
      </c>
      <c r="JM81" s="13">
        <f t="shared" si="91"/>
        <v>0</v>
      </c>
      <c r="JN81" s="14">
        <f t="shared" si="92"/>
        <v>0</v>
      </c>
      <c r="JO81" s="5">
        <f t="shared" si="93"/>
        <v>0</v>
      </c>
      <c r="JP81" s="2">
        <f t="shared" si="94"/>
        <v>0</v>
      </c>
      <c r="JQ81" s="7">
        <f t="shared" si="95"/>
        <v>0</v>
      </c>
      <c r="JR81" s="32">
        <f t="shared" si="96"/>
        <v>12.774352204815138</v>
      </c>
      <c r="JS81" s="16">
        <v>1</v>
      </c>
      <c r="JT81" s="2" t="s">
        <v>30</v>
      </c>
    </row>
    <row r="82" spans="1:280" ht="20.100000000000001" customHeight="1" x14ac:dyDescent="0.2">
      <c r="Q82" s="6"/>
      <c r="R82" s="2"/>
      <c r="S82" s="2"/>
      <c r="T82" s="3"/>
      <c r="U82" s="35"/>
      <c r="V82" s="2"/>
      <c r="W82" s="2"/>
      <c r="X82" s="2"/>
      <c r="Y82" s="2"/>
      <c r="Z82" s="2"/>
      <c r="AA82" s="11"/>
      <c r="AB82" s="12"/>
      <c r="AC82" s="13"/>
      <c r="AD82" s="9"/>
      <c r="AE82" s="5"/>
      <c r="AF82" s="2"/>
      <c r="AG82" s="7"/>
      <c r="AH82" s="32"/>
      <c r="AI82" s="16"/>
      <c r="AJ82" s="2"/>
      <c r="AK82" s="55"/>
      <c r="AL82" s="56"/>
      <c r="AM82" s="2"/>
      <c r="AN82" s="3"/>
      <c r="AO82" s="35"/>
      <c r="AP82" s="8"/>
      <c r="AQ82" s="8"/>
      <c r="AR82" s="2"/>
      <c r="AS82" s="2"/>
      <c r="AT82" s="2"/>
      <c r="AU82" s="11"/>
      <c r="AV82" s="59"/>
      <c r="AW82" s="13"/>
      <c r="AX82" s="9"/>
      <c r="AY82" s="5"/>
      <c r="AZ82" s="8"/>
      <c r="BA82" s="7"/>
      <c r="BB82" s="32"/>
      <c r="BC82" s="16"/>
      <c r="BD82" s="2"/>
      <c r="BE82" s="68"/>
      <c r="BF82" s="2"/>
      <c r="BG82" s="2"/>
      <c r="BH82" s="3"/>
      <c r="BI82" s="35"/>
      <c r="BJ82" s="2"/>
      <c r="BK82" s="2"/>
      <c r="BL82" s="2"/>
      <c r="BM82" s="2"/>
      <c r="BN82" s="2"/>
      <c r="BO82" s="11"/>
      <c r="BP82" s="12"/>
      <c r="BQ82" s="13"/>
      <c r="BR82" s="9"/>
      <c r="BS82" s="5"/>
      <c r="BT82" s="2"/>
      <c r="BU82" s="7"/>
      <c r="BV82" s="15"/>
      <c r="BW82" s="16"/>
      <c r="BX82" s="2"/>
      <c r="BY82" s="6"/>
      <c r="BZ82" s="2"/>
      <c r="CA82" s="2"/>
      <c r="CB82" s="3"/>
      <c r="CC82" s="35"/>
      <c r="CD82" s="2"/>
      <c r="CE82" s="2"/>
      <c r="CF82" s="2"/>
      <c r="CG82" s="2"/>
      <c r="CH82" s="2"/>
      <c r="CI82" s="11"/>
      <c r="CJ82" s="11"/>
      <c r="CK82" s="11"/>
      <c r="CL82" s="11"/>
      <c r="CM82" s="5"/>
      <c r="CN82" s="8"/>
      <c r="CO82" s="10"/>
      <c r="CP82" s="81"/>
      <c r="CQ82" s="16"/>
      <c r="CR82" s="2"/>
      <c r="CV82" s="6"/>
      <c r="CW82" s="2"/>
      <c r="CX82" s="2"/>
      <c r="CY82" s="3"/>
      <c r="CZ82" s="35"/>
      <c r="DA82" s="2"/>
      <c r="DB82" s="2"/>
      <c r="DC82" s="2"/>
      <c r="DD82" s="2"/>
      <c r="DE82" s="2"/>
      <c r="DF82" s="11"/>
      <c r="DG82" s="12"/>
      <c r="DH82" s="13"/>
      <c r="DI82" s="9"/>
      <c r="DJ82" s="8"/>
      <c r="DK82" s="5"/>
      <c r="DL82" s="2"/>
      <c r="DM82" s="7"/>
      <c r="DN82" s="81"/>
      <c r="DO82" s="82"/>
      <c r="DP82" s="8"/>
      <c r="DQ82" s="39"/>
      <c r="DR82" s="8"/>
      <c r="DS82" s="8"/>
      <c r="DT82" s="41"/>
      <c r="DU82" s="10"/>
      <c r="DV82" s="8"/>
      <c r="DW82" s="8"/>
      <c r="DX82" s="8"/>
      <c r="DY82" s="2"/>
      <c r="DZ82" s="2"/>
      <c r="EA82" s="11"/>
      <c r="EB82" s="12"/>
      <c r="EC82" s="13"/>
      <c r="ED82" s="9"/>
      <c r="EE82" s="5"/>
      <c r="EF82" s="2"/>
      <c r="EG82" s="7"/>
      <c r="EH82" s="81"/>
      <c r="EI82" s="82"/>
      <c r="EJ82" s="8"/>
      <c r="EK82" s="6"/>
      <c r="EL82" s="2"/>
      <c r="EM82" s="2"/>
      <c r="EN82" s="3"/>
      <c r="EO82" s="10"/>
      <c r="EP82" s="2"/>
      <c r="EQ82" s="2"/>
      <c r="ER82" s="2"/>
      <c r="ES82" s="2"/>
      <c r="ET82" s="2"/>
      <c r="EU82" s="11"/>
      <c r="EV82" s="12"/>
      <c r="EW82" s="13"/>
      <c r="EX82" s="9"/>
      <c r="EY82" s="5"/>
      <c r="EZ82" s="2"/>
      <c r="FA82" s="7"/>
      <c r="FB82" s="32"/>
      <c r="FC82" s="16"/>
      <c r="FD82" s="2"/>
      <c r="FE82" s="6"/>
      <c r="FF82" s="2"/>
      <c r="FG82" s="2"/>
      <c r="FH82" s="3"/>
      <c r="FI82" s="10"/>
      <c r="FJ82" s="2"/>
      <c r="FK82" s="2"/>
      <c r="FL82" s="2"/>
      <c r="FM82" s="2"/>
      <c r="FN82" s="2"/>
      <c r="FO82" s="11"/>
      <c r="FP82" s="12"/>
      <c r="FQ82" s="13"/>
      <c r="FR82" s="14"/>
      <c r="FS82" s="5"/>
      <c r="FT82" s="2"/>
      <c r="FU82" s="7"/>
      <c r="FV82" s="32"/>
      <c r="FW82" s="16"/>
      <c r="FX82" s="2"/>
      <c r="FY82" s="93">
        <v>32</v>
      </c>
      <c r="FZ82" s="94" t="s">
        <v>170</v>
      </c>
      <c r="GA82" s="94" t="s">
        <v>163</v>
      </c>
      <c r="GB82" s="95">
        <v>44081</v>
      </c>
      <c r="GC82" s="96"/>
      <c r="GD82" s="94">
        <v>0.37</v>
      </c>
      <c r="GE82" s="94"/>
      <c r="GF82" s="94"/>
      <c r="GG82" s="94"/>
      <c r="GH82" s="94"/>
      <c r="GI82" s="97">
        <v>0.37</v>
      </c>
      <c r="GJ82" s="98">
        <f t="shared" si="62"/>
        <v>0.37</v>
      </c>
      <c r="GK82" s="99">
        <f t="shared" si="63"/>
        <v>-1.9129374185057085E-2</v>
      </c>
      <c r="GL82" s="100">
        <f t="shared" si="64"/>
        <v>0.35087062581494288</v>
      </c>
      <c r="GM82" s="101">
        <f t="shared" si="65"/>
        <v>1.0701554087355758</v>
      </c>
      <c r="GN82" s="94">
        <f t="shared" si="66"/>
        <v>-0.17520447696943525</v>
      </c>
      <c r="GO82" s="102">
        <f t="shared" si="67"/>
        <v>0.8949509317661406</v>
      </c>
      <c r="GP82" s="103">
        <f t="shared" si="68"/>
        <v>0.8949509317661406</v>
      </c>
      <c r="GQ82" s="104">
        <v>1</v>
      </c>
      <c r="GR82" s="2" t="s">
        <v>30</v>
      </c>
      <c r="GS82" s="16">
        <v>31</v>
      </c>
      <c r="GT82" s="2" t="s">
        <v>174</v>
      </c>
      <c r="GU82" s="2" t="s">
        <v>163</v>
      </c>
      <c r="GV82" s="3">
        <v>44104</v>
      </c>
      <c r="GW82" s="2">
        <v>2.67</v>
      </c>
      <c r="GX82" s="10"/>
      <c r="GY82" s="2"/>
      <c r="GZ82" s="2"/>
      <c r="HA82" s="2"/>
      <c r="HB82" s="2"/>
      <c r="HC82" s="11">
        <v>2.67</v>
      </c>
      <c r="HD82" s="12">
        <f t="shared" si="69"/>
        <v>2.2999999999999998</v>
      </c>
      <c r="HE82" s="13">
        <f t="shared" si="70"/>
        <v>0.8562636394998232</v>
      </c>
      <c r="HF82" s="14">
        <f t="shared" si="71"/>
        <v>3.1562636394998229</v>
      </c>
      <c r="HG82" s="5">
        <f t="shared" si="72"/>
        <v>9.6266041004744594</v>
      </c>
      <c r="HH82" s="2">
        <f t="shared" si="73"/>
        <v>-2.0517905506498502</v>
      </c>
      <c r="HI82" s="7">
        <f t="shared" si="74"/>
        <v>7.5748135498246096</v>
      </c>
      <c r="HJ82" s="32">
        <f t="shared" si="75"/>
        <v>8.4697644815907509</v>
      </c>
      <c r="HK82" s="16">
        <v>1</v>
      </c>
      <c r="HL82" s="2" t="s">
        <v>30</v>
      </c>
      <c r="HM82" s="6">
        <v>31</v>
      </c>
      <c r="HN82" s="2" t="s">
        <v>174</v>
      </c>
      <c r="HO82" s="2" t="s">
        <v>163</v>
      </c>
      <c r="HP82" s="3">
        <v>44143</v>
      </c>
      <c r="HQ82" s="10"/>
      <c r="HR82" s="2">
        <v>87.98</v>
      </c>
      <c r="HS82" s="2"/>
      <c r="HT82" s="2"/>
      <c r="HU82" s="2"/>
      <c r="HV82" s="2"/>
      <c r="HW82" s="11">
        <v>87.98</v>
      </c>
      <c r="HX82" s="12">
        <f t="shared" si="76"/>
        <v>85.31</v>
      </c>
      <c r="HY82" s="13">
        <f t="shared" si="77"/>
        <v>-19.395840617833528</v>
      </c>
      <c r="HZ82" s="14">
        <f t="shared" si="78"/>
        <v>65.914159382166474</v>
      </c>
      <c r="IA82" s="5">
        <f t="shared" si="79"/>
        <v>201.03818611560774</v>
      </c>
      <c r="IB82" s="2">
        <f t="shared" si="80"/>
        <v>-35.058093521389793</v>
      </c>
      <c r="IC82" s="7">
        <f t="shared" si="81"/>
        <v>165.98009259421795</v>
      </c>
      <c r="ID82" s="32">
        <f t="shared" si="82"/>
        <v>174.44985707580869</v>
      </c>
      <c r="IE82" s="16">
        <v>1</v>
      </c>
      <c r="IF82" s="2" t="s">
        <v>30</v>
      </c>
      <c r="IG82" s="6">
        <v>31</v>
      </c>
      <c r="IH82" s="2" t="s">
        <v>174</v>
      </c>
      <c r="II82" s="2" t="s">
        <v>163</v>
      </c>
      <c r="IJ82" s="3">
        <v>44165</v>
      </c>
      <c r="IK82" s="10"/>
      <c r="IL82" s="2">
        <v>510.54</v>
      </c>
      <c r="IM82" s="2"/>
      <c r="IN82" s="2"/>
      <c r="IO82" s="2"/>
      <c r="IP82" s="2"/>
      <c r="IQ82" s="11">
        <v>510.54</v>
      </c>
      <c r="IR82" s="12">
        <f t="shared" si="83"/>
        <v>422.56</v>
      </c>
      <c r="IS82" s="13">
        <f t="shared" si="84"/>
        <v>221.19925722169108</v>
      </c>
      <c r="IT82" s="14">
        <f t="shared" si="85"/>
        <v>643.75925722169109</v>
      </c>
      <c r="IU82" s="5">
        <f t="shared" si="86"/>
        <v>1963.4657345261578</v>
      </c>
      <c r="IV82" s="2">
        <f t="shared" si="87"/>
        <v>-278.99214846538194</v>
      </c>
      <c r="IW82" s="7">
        <f t="shared" si="88"/>
        <v>1684.4735860607759</v>
      </c>
      <c r="IX82" s="15">
        <f t="shared" si="89"/>
        <v>1858.9234431365846</v>
      </c>
      <c r="IY82" s="16">
        <v>1</v>
      </c>
      <c r="IZ82" s="2" t="s">
        <v>30</v>
      </c>
      <c r="JA82" s="6">
        <v>31</v>
      </c>
      <c r="JB82" s="2" t="s">
        <v>174</v>
      </c>
      <c r="JC82" s="2" t="s">
        <v>163</v>
      </c>
      <c r="JD82" s="3">
        <v>44196</v>
      </c>
      <c r="JE82" s="10"/>
      <c r="JF82" s="2">
        <v>2171.7400000000002</v>
      </c>
      <c r="JG82" s="2"/>
      <c r="JH82" s="2"/>
      <c r="JI82" s="2"/>
      <c r="JJ82" s="2"/>
      <c r="JK82" s="11">
        <v>2171.7400000000002</v>
      </c>
      <c r="JL82" s="12">
        <f t="shared" si="90"/>
        <v>1661.2000000000003</v>
      </c>
      <c r="JM82" s="13">
        <f t="shared" si="91"/>
        <v>-57.823360705964589</v>
      </c>
      <c r="JN82" s="14">
        <f t="shared" si="92"/>
        <v>1603.3766392940356</v>
      </c>
      <c r="JO82" s="5">
        <f t="shared" si="93"/>
        <v>4890.2987498468083</v>
      </c>
      <c r="JP82" s="2">
        <f t="shared" si="94"/>
        <v>-595.60352065204233</v>
      </c>
      <c r="JQ82" s="7">
        <f t="shared" si="95"/>
        <v>4294.6952291947655</v>
      </c>
      <c r="JR82" s="32">
        <f t="shared" si="96"/>
        <v>6153.6186723313504</v>
      </c>
      <c r="JS82" s="16">
        <v>1</v>
      </c>
      <c r="JT82" s="2" t="s">
        <v>30</v>
      </c>
    </row>
    <row r="83" spans="1:280" ht="23.25" customHeight="1" x14ac:dyDescent="0.2">
      <c r="Q83" s="6"/>
      <c r="R83" s="2"/>
      <c r="S83" s="2"/>
      <c r="T83" s="3"/>
      <c r="U83" s="35"/>
      <c r="V83" s="2"/>
      <c r="W83" s="2"/>
      <c r="X83" s="2"/>
      <c r="Y83" s="2"/>
      <c r="Z83" s="2"/>
      <c r="AA83" s="11"/>
      <c r="AB83" s="12"/>
      <c r="AC83" s="13"/>
      <c r="AD83" s="9"/>
      <c r="AE83" s="5"/>
      <c r="AF83" s="2"/>
      <c r="AG83" s="7"/>
      <c r="AH83" s="32"/>
      <c r="AI83" s="16"/>
      <c r="AJ83" s="2"/>
      <c r="AK83" s="55"/>
      <c r="AL83" s="56"/>
      <c r="AM83" s="2"/>
      <c r="AN83" s="3"/>
      <c r="AO83" s="35"/>
      <c r="AP83" s="8"/>
      <c r="AQ83" s="8"/>
      <c r="AR83" s="2"/>
      <c r="AS83" s="2"/>
      <c r="AT83" s="2"/>
      <c r="AU83" s="11"/>
      <c r="AV83" s="59"/>
      <c r="AW83" s="13"/>
      <c r="AX83" s="9"/>
      <c r="AY83" s="5"/>
      <c r="AZ83" s="8"/>
      <c r="BA83" s="7"/>
      <c r="BB83" s="32"/>
      <c r="BC83" s="16"/>
      <c r="BD83" s="2"/>
      <c r="BE83" s="68"/>
      <c r="BF83" s="2"/>
      <c r="BG83" s="2"/>
      <c r="BH83" s="3"/>
      <c r="BI83" s="35"/>
      <c r="BJ83" s="2"/>
      <c r="BK83" s="2"/>
      <c r="BL83" s="2"/>
      <c r="BM83" s="2"/>
      <c r="BN83" s="2"/>
      <c r="BO83" s="11"/>
      <c r="BP83" s="12"/>
      <c r="BQ83" s="13"/>
      <c r="BR83" s="9"/>
      <c r="BS83" s="5"/>
      <c r="BT83" s="2"/>
      <c r="BU83" s="7"/>
      <c r="BV83" s="15"/>
      <c r="BW83" s="16"/>
      <c r="BX83" s="2"/>
      <c r="BY83" s="6"/>
      <c r="BZ83" s="2"/>
      <c r="CA83" s="2"/>
      <c r="CB83" s="3"/>
      <c r="CC83" s="35"/>
      <c r="CD83" s="2"/>
      <c r="CE83" s="2"/>
      <c r="CF83" s="2"/>
      <c r="CG83" s="2"/>
      <c r="CH83" s="2"/>
      <c r="CI83" s="11"/>
      <c r="CJ83" s="11"/>
      <c r="CK83" s="11"/>
      <c r="CL83" s="11"/>
      <c r="CM83" s="5"/>
      <c r="CN83" s="8"/>
      <c r="CO83" s="10"/>
      <c r="CP83" s="81"/>
      <c r="CQ83" s="16"/>
      <c r="CR83" s="2"/>
      <c r="CV83" s="6"/>
      <c r="CW83" s="2"/>
      <c r="CX83" s="2"/>
      <c r="CY83" s="3"/>
      <c r="CZ83" s="35"/>
      <c r="DA83" s="88"/>
      <c r="DB83" s="2"/>
      <c r="DC83" s="2"/>
      <c r="DD83" s="2"/>
      <c r="DE83" s="2"/>
      <c r="DF83" s="80"/>
      <c r="DG83" s="12"/>
      <c r="DH83" s="13"/>
      <c r="DI83" s="9"/>
      <c r="DJ83" s="8"/>
      <c r="DK83" s="5"/>
      <c r="DL83" s="2"/>
      <c r="DM83" s="7"/>
      <c r="DN83" s="89"/>
      <c r="DO83" s="82"/>
      <c r="DP83" s="8"/>
      <c r="DQ83" s="39"/>
      <c r="DR83" s="8"/>
      <c r="DS83" s="8"/>
      <c r="DT83" s="41"/>
      <c r="DU83" s="10"/>
      <c r="DV83" s="8"/>
      <c r="DW83" s="8"/>
      <c r="DX83" s="8"/>
      <c r="DY83" s="2"/>
      <c r="DZ83" s="2"/>
      <c r="EA83" s="11"/>
      <c r="EB83" s="12"/>
      <c r="EC83" s="13"/>
      <c r="ED83" s="9"/>
      <c r="EE83" s="5"/>
      <c r="EF83" s="2"/>
      <c r="EG83" s="7"/>
      <c r="EH83" s="89"/>
      <c r="EI83" s="82"/>
      <c r="EJ83" s="8"/>
      <c r="EK83" s="6"/>
      <c r="EL83" s="2"/>
      <c r="EM83" s="2"/>
      <c r="EN83" s="3"/>
      <c r="EO83" s="10"/>
      <c r="EP83" s="2"/>
      <c r="EQ83" s="2"/>
      <c r="ER83" s="2"/>
      <c r="ES83" s="2"/>
      <c r="ET83" s="2"/>
      <c r="EU83" s="11"/>
      <c r="EV83" s="12"/>
      <c r="EW83" s="13"/>
      <c r="EX83" s="9"/>
      <c r="EY83" s="5"/>
      <c r="EZ83" s="2"/>
      <c r="FA83" s="7"/>
      <c r="FB83" s="32"/>
      <c r="FC83" s="16"/>
      <c r="FD83" s="2"/>
      <c r="FE83" s="6"/>
      <c r="FF83" s="2"/>
      <c r="FG83" s="2"/>
      <c r="FH83" s="3"/>
      <c r="FI83" s="10"/>
      <c r="FJ83" s="2"/>
      <c r="FK83" s="2"/>
      <c r="FL83" s="2"/>
      <c r="FM83" s="2"/>
      <c r="FN83" s="2"/>
      <c r="FO83" s="11"/>
      <c r="FP83" s="12"/>
      <c r="FQ83" s="13"/>
      <c r="FR83" s="14"/>
      <c r="FS83" s="5"/>
      <c r="FT83" s="2"/>
      <c r="FU83" s="7"/>
      <c r="FV83" s="32"/>
      <c r="FW83" s="16"/>
      <c r="FX83" s="2"/>
      <c r="FY83" s="93">
        <v>33</v>
      </c>
      <c r="FZ83" s="94" t="s">
        <v>171</v>
      </c>
      <c r="GA83" s="94" t="s">
        <v>164</v>
      </c>
      <c r="GB83" s="95">
        <v>44081</v>
      </c>
      <c r="GC83" s="96"/>
      <c r="GD83" s="94">
        <v>1.7</v>
      </c>
      <c r="GE83" s="94"/>
      <c r="GF83" s="94"/>
      <c r="GG83" s="94"/>
      <c r="GH83" s="94"/>
      <c r="GI83" s="97">
        <v>1.7</v>
      </c>
      <c r="GJ83" s="98">
        <f t="shared" si="62"/>
        <v>1.7</v>
      </c>
      <c r="GK83" s="99">
        <f t="shared" si="63"/>
        <v>-8.7891719228640669E-2</v>
      </c>
      <c r="GL83" s="100">
        <f t="shared" si="64"/>
        <v>1.6121082807713594</v>
      </c>
      <c r="GM83" s="101">
        <f t="shared" si="65"/>
        <v>4.9169302563526456</v>
      </c>
      <c r="GN83" s="94">
        <f t="shared" si="66"/>
        <v>-0.80499354283254043</v>
      </c>
      <c r="GO83" s="102">
        <f t="shared" si="67"/>
        <v>4.1119367135201053</v>
      </c>
      <c r="GP83" s="103">
        <f t="shared" si="68"/>
        <v>4.1119367135201053</v>
      </c>
      <c r="GQ83" s="104">
        <v>1</v>
      </c>
      <c r="GR83" s="2" t="s">
        <v>30</v>
      </c>
      <c r="GS83" s="16">
        <v>32</v>
      </c>
      <c r="GT83" s="2" t="s">
        <v>175</v>
      </c>
      <c r="GU83" s="2" t="s">
        <v>164</v>
      </c>
      <c r="GV83" s="3">
        <v>44104</v>
      </c>
      <c r="GW83" s="2">
        <v>1.96</v>
      </c>
      <c r="GX83" s="10"/>
      <c r="GY83" s="2"/>
      <c r="GZ83" s="2"/>
      <c r="HA83" s="2"/>
      <c r="HB83" s="2"/>
      <c r="HC83" s="11">
        <v>1.96</v>
      </c>
      <c r="HD83" s="12">
        <f t="shared" si="69"/>
        <v>0.26</v>
      </c>
      <c r="HE83" s="13">
        <f t="shared" si="70"/>
        <v>9.679502011737133E-2</v>
      </c>
      <c r="HF83" s="14">
        <f t="shared" si="71"/>
        <v>0.35679502011737135</v>
      </c>
      <c r="HG83" s="5">
        <f t="shared" si="72"/>
        <v>1.0882248113579827</v>
      </c>
      <c r="HH83" s="2">
        <f t="shared" si="73"/>
        <v>-0.23194154050824398</v>
      </c>
      <c r="HI83" s="7">
        <f t="shared" si="74"/>
        <v>0.85628327084973865</v>
      </c>
      <c r="HJ83" s="32">
        <f t="shared" si="75"/>
        <v>4.9682199843698438</v>
      </c>
      <c r="HK83" s="16">
        <v>1</v>
      </c>
      <c r="HL83" s="2" t="s">
        <v>30</v>
      </c>
      <c r="HM83" s="6">
        <v>32</v>
      </c>
      <c r="HN83" s="2" t="s">
        <v>175</v>
      </c>
      <c r="HO83" s="2" t="s">
        <v>164</v>
      </c>
      <c r="HP83" s="3">
        <v>44143</v>
      </c>
      <c r="HQ83" s="10"/>
      <c r="HR83" s="2">
        <v>2.0300000000000002</v>
      </c>
      <c r="HS83" s="2"/>
      <c r="HT83" s="2"/>
      <c r="HU83" s="2"/>
      <c r="HV83" s="2"/>
      <c r="HW83" s="11">
        <v>2.0300000000000002</v>
      </c>
      <c r="HX83" s="12">
        <f t="shared" si="76"/>
        <v>7.0000000000000284E-2</v>
      </c>
      <c r="HY83" s="13">
        <f t="shared" si="77"/>
        <v>-1.5915002265248532E-2</v>
      </c>
      <c r="HZ83" s="14">
        <f t="shared" si="78"/>
        <v>5.4084997734751755E-2</v>
      </c>
      <c r="IA83" s="5">
        <f t="shared" si="79"/>
        <v>0.16495924309099286</v>
      </c>
      <c r="IB83" s="2">
        <f t="shared" si="80"/>
        <v>-2.8766458170171091E-2</v>
      </c>
      <c r="IC83" s="7">
        <f t="shared" si="81"/>
        <v>0.13619278492082176</v>
      </c>
      <c r="ID83" s="32">
        <f t="shared" si="82"/>
        <v>5.1044127692906658</v>
      </c>
      <c r="IE83" s="16">
        <v>1</v>
      </c>
      <c r="IF83" s="2" t="s">
        <v>30</v>
      </c>
      <c r="IG83" s="6">
        <v>32</v>
      </c>
      <c r="IH83" s="2" t="s">
        <v>175</v>
      </c>
      <c r="II83" s="2" t="s">
        <v>164</v>
      </c>
      <c r="IJ83" s="3">
        <v>44165</v>
      </c>
      <c r="IK83" s="10"/>
      <c r="IL83" s="2">
        <v>2.0300000000000002</v>
      </c>
      <c r="IM83" s="2"/>
      <c r="IN83" s="2"/>
      <c r="IO83" s="2"/>
      <c r="IP83" s="2"/>
      <c r="IQ83" s="11">
        <v>2.0300000000000002</v>
      </c>
      <c r="IR83" s="12">
        <f t="shared" si="83"/>
        <v>0</v>
      </c>
      <c r="IS83" s="13">
        <f t="shared" si="84"/>
        <v>0</v>
      </c>
      <c r="IT83" s="14">
        <f t="shared" si="85"/>
        <v>0</v>
      </c>
      <c r="IU83" s="5">
        <f t="shared" si="86"/>
        <v>0</v>
      </c>
      <c r="IV83" s="2">
        <f t="shared" si="87"/>
        <v>0</v>
      </c>
      <c r="IW83" s="7">
        <f t="shared" si="88"/>
        <v>0</v>
      </c>
      <c r="IX83" s="15">
        <f t="shared" si="89"/>
        <v>5.1044127692906658</v>
      </c>
      <c r="IY83" s="16">
        <v>1</v>
      </c>
      <c r="IZ83" s="2" t="s">
        <v>30</v>
      </c>
      <c r="JA83" s="6">
        <v>32</v>
      </c>
      <c r="JB83" s="2" t="s">
        <v>175</v>
      </c>
      <c r="JC83" s="2" t="s">
        <v>164</v>
      </c>
      <c r="JD83" s="3">
        <v>44196</v>
      </c>
      <c r="JE83" s="10"/>
      <c r="JF83" s="2">
        <v>2.0300000000000002</v>
      </c>
      <c r="JG83" s="2"/>
      <c r="JH83" s="2"/>
      <c r="JI83" s="2"/>
      <c r="JJ83" s="2"/>
      <c r="JK83" s="11">
        <v>2.0300000000000002</v>
      </c>
      <c r="JL83" s="12">
        <f t="shared" si="90"/>
        <v>0</v>
      </c>
      <c r="JM83" s="13">
        <f t="shared" si="91"/>
        <v>0</v>
      </c>
      <c r="JN83" s="14">
        <f t="shared" si="92"/>
        <v>0</v>
      </c>
      <c r="JO83" s="5">
        <f t="shared" si="93"/>
        <v>0</v>
      </c>
      <c r="JP83" s="2">
        <f t="shared" si="94"/>
        <v>0</v>
      </c>
      <c r="JQ83" s="7">
        <f t="shared" si="95"/>
        <v>0</v>
      </c>
      <c r="JR83" s="32">
        <f t="shared" si="96"/>
        <v>5.1044127692906658</v>
      </c>
      <c r="JS83" s="16">
        <v>1</v>
      </c>
      <c r="JT83" s="2" t="s">
        <v>30</v>
      </c>
    </row>
    <row r="84" spans="1:280" ht="18" customHeight="1" x14ac:dyDescent="0.2">
      <c r="Q84" s="6"/>
      <c r="R84" s="2"/>
      <c r="S84" s="2"/>
      <c r="T84" s="3"/>
      <c r="U84" s="35"/>
      <c r="V84" s="2"/>
      <c r="W84" s="2"/>
      <c r="X84" s="2"/>
      <c r="Y84" s="2"/>
      <c r="Z84" s="2"/>
      <c r="AA84" s="11"/>
      <c r="AB84" s="12"/>
      <c r="AC84" s="13"/>
      <c r="AD84" s="9"/>
      <c r="AE84" s="5"/>
      <c r="AF84" s="2"/>
      <c r="AG84" s="7"/>
      <c r="AH84" s="32"/>
      <c r="AI84" s="16"/>
      <c r="AJ84" s="2"/>
      <c r="AK84" s="55"/>
      <c r="AL84" s="56"/>
      <c r="AM84" s="2"/>
      <c r="AN84" s="3"/>
      <c r="AO84" s="35"/>
      <c r="AP84" s="8"/>
      <c r="AQ84" s="8"/>
      <c r="AR84" s="2"/>
      <c r="AS84" s="2"/>
      <c r="AT84" s="2"/>
      <c r="AU84" s="11"/>
      <c r="AV84" s="59"/>
      <c r="AW84" s="13"/>
      <c r="AX84" s="9"/>
      <c r="AY84" s="5"/>
      <c r="AZ84" s="8"/>
      <c r="BA84" s="7"/>
      <c r="BB84" s="32"/>
      <c r="BC84" s="16"/>
      <c r="BD84" s="2"/>
      <c r="BE84" s="68"/>
      <c r="BF84" s="2"/>
      <c r="BG84" s="2"/>
      <c r="BH84" s="3"/>
      <c r="BI84" s="35"/>
      <c r="BJ84" s="2"/>
      <c r="BK84" s="2"/>
      <c r="BL84" s="2"/>
      <c r="BM84" s="2"/>
      <c r="BN84" s="2"/>
      <c r="BO84" s="11"/>
      <c r="BP84" s="12"/>
      <c r="BQ84" s="13"/>
      <c r="BR84" s="9"/>
      <c r="BS84" s="5"/>
      <c r="BT84" s="2"/>
      <c r="BU84" s="7"/>
      <c r="BV84" s="15"/>
      <c r="BW84" s="16"/>
      <c r="BX84" s="2"/>
      <c r="BY84" s="6"/>
      <c r="BZ84" s="2"/>
      <c r="CA84" s="2"/>
      <c r="CB84" s="3"/>
      <c r="CC84" s="35"/>
      <c r="CD84" s="2"/>
      <c r="CE84" s="2"/>
      <c r="CF84" s="2"/>
      <c r="CG84" s="2"/>
      <c r="CH84" s="2"/>
      <c r="CI84" s="11"/>
      <c r="CJ84" s="11"/>
      <c r="CK84" s="11"/>
      <c r="CL84" s="11"/>
      <c r="CM84" s="5"/>
      <c r="CN84" s="8"/>
      <c r="CO84" s="10"/>
      <c r="CP84" s="81"/>
      <c r="CQ84" s="16"/>
      <c r="CR84" s="2"/>
      <c r="CV84" s="6"/>
      <c r="CW84" s="2"/>
      <c r="CX84" s="2"/>
      <c r="CY84" s="3"/>
      <c r="CZ84" s="35"/>
      <c r="DA84" s="88"/>
      <c r="DB84" s="2"/>
      <c r="DC84" s="2"/>
      <c r="DD84" s="2"/>
      <c r="DE84" s="2"/>
      <c r="DF84" s="80"/>
      <c r="DG84" s="12"/>
      <c r="DH84" s="13"/>
      <c r="DI84" s="9"/>
      <c r="DJ84" s="8"/>
      <c r="DK84" s="5"/>
      <c r="DL84" s="2"/>
      <c r="DM84" s="7"/>
      <c r="DN84" s="89"/>
      <c r="DO84" s="82"/>
      <c r="DP84" s="8"/>
      <c r="DQ84" s="39"/>
      <c r="DR84" s="8"/>
      <c r="DS84" s="8"/>
      <c r="DT84" s="41"/>
      <c r="DU84" s="10"/>
      <c r="DV84" s="8"/>
      <c r="DW84" s="8"/>
      <c r="DX84" s="8"/>
      <c r="DY84" s="2"/>
      <c r="DZ84" s="2"/>
      <c r="EA84" s="11"/>
      <c r="EB84" s="12"/>
      <c r="EC84" s="13"/>
      <c r="ED84" s="9"/>
      <c r="EE84" s="5"/>
      <c r="EF84" s="2"/>
      <c r="EG84" s="7"/>
      <c r="EH84" s="89"/>
      <c r="EI84" s="82"/>
      <c r="EJ84" s="8"/>
      <c r="EK84" s="6"/>
      <c r="EL84" s="2"/>
      <c r="EM84" s="2"/>
      <c r="EN84" s="3"/>
      <c r="EO84" s="10"/>
      <c r="EP84" s="2"/>
      <c r="EQ84" s="2"/>
      <c r="ER84" s="2"/>
      <c r="ES84" s="2"/>
      <c r="ET84" s="2"/>
      <c r="EU84" s="11"/>
      <c r="EV84" s="12"/>
      <c r="EW84" s="13"/>
      <c r="EX84" s="9"/>
      <c r="EY84" s="5"/>
      <c r="EZ84" s="2"/>
      <c r="FA84" s="7"/>
      <c r="FB84" s="32"/>
      <c r="FC84" s="16"/>
      <c r="FD84" s="2"/>
      <c r="FE84" s="6"/>
      <c r="FF84" s="2"/>
      <c r="FG84" s="2"/>
      <c r="FH84" s="3"/>
      <c r="FI84" s="10"/>
      <c r="FJ84" s="2"/>
      <c r="FK84" s="2"/>
      <c r="FL84" s="2"/>
      <c r="FM84" s="2"/>
      <c r="FN84" s="2"/>
      <c r="FO84" s="11"/>
      <c r="FP84" s="12"/>
      <c r="FQ84" s="13"/>
      <c r="FR84" s="14"/>
      <c r="FS84" s="5"/>
      <c r="FT84" s="2"/>
      <c r="FU84" s="7"/>
      <c r="FV84" s="32"/>
      <c r="FW84" s="16"/>
      <c r="FX84" s="2"/>
      <c r="FY84" s="93"/>
      <c r="FZ84" s="94"/>
      <c r="GA84" s="94"/>
      <c r="GB84" s="95"/>
      <c r="GC84" s="96"/>
      <c r="GD84" s="94"/>
      <c r="GE84" s="94"/>
      <c r="GF84" s="94"/>
      <c r="GG84" s="94"/>
      <c r="GH84" s="94"/>
      <c r="GI84" s="97"/>
      <c r="GJ84" s="98"/>
      <c r="GK84" s="99"/>
      <c r="GL84" s="100"/>
      <c r="GM84" s="101"/>
      <c r="GN84" s="94"/>
      <c r="GO84" s="102"/>
      <c r="GP84" s="103"/>
      <c r="GQ84" s="104"/>
      <c r="GR84" s="2"/>
      <c r="GS84" s="16">
        <v>33</v>
      </c>
      <c r="GT84" s="2" t="s">
        <v>176</v>
      </c>
      <c r="GU84" s="2" t="s">
        <v>177</v>
      </c>
      <c r="GV84" s="3">
        <v>44104</v>
      </c>
      <c r="GW84" s="2">
        <v>7305.2</v>
      </c>
      <c r="GX84" s="10"/>
      <c r="GY84" s="2"/>
      <c r="GZ84" s="2">
        <v>-7305.2</v>
      </c>
      <c r="HA84" s="2"/>
      <c r="HB84" s="2"/>
      <c r="HC84" s="11">
        <v>0</v>
      </c>
      <c r="HD84" s="12">
        <f t="shared" si="69"/>
        <v>0</v>
      </c>
      <c r="HE84" s="13">
        <f t="shared" si="70"/>
        <v>0</v>
      </c>
      <c r="HF84" s="14">
        <f t="shared" si="71"/>
        <v>0</v>
      </c>
      <c r="HG84" s="5">
        <f t="shared" si="72"/>
        <v>0</v>
      </c>
      <c r="HH84" s="2">
        <f t="shared" si="73"/>
        <v>0</v>
      </c>
      <c r="HI84" s="7">
        <f t="shared" si="74"/>
        <v>0</v>
      </c>
      <c r="HJ84" s="32">
        <f t="shared" si="75"/>
        <v>0</v>
      </c>
      <c r="HK84" s="16">
        <v>2</v>
      </c>
      <c r="HL84" s="2" t="s">
        <v>30</v>
      </c>
      <c r="HM84" s="6">
        <v>33</v>
      </c>
      <c r="HN84" s="2" t="s">
        <v>176</v>
      </c>
      <c r="HO84" s="2" t="s">
        <v>177</v>
      </c>
      <c r="HP84" s="3">
        <v>44143</v>
      </c>
      <c r="HQ84" s="10"/>
      <c r="HR84" s="2">
        <v>7305.24</v>
      </c>
      <c r="HS84" s="2"/>
      <c r="HT84" s="2">
        <v>-7305.2</v>
      </c>
      <c r="HU84" s="2"/>
      <c r="HV84" s="2"/>
      <c r="HW84" s="11">
        <v>3.999999999996362E-2</v>
      </c>
      <c r="HX84" s="12">
        <f t="shared" si="76"/>
        <v>3.999999999996362E-2</v>
      </c>
      <c r="HY84" s="13">
        <f t="shared" si="77"/>
        <v>-9.0942870087051403E-3</v>
      </c>
      <c r="HZ84" s="14">
        <f t="shared" si="78"/>
        <v>3.090571299125848E-2</v>
      </c>
      <c r="IA84" s="5">
        <f t="shared" si="79"/>
        <v>9.4262424623338364E-2</v>
      </c>
      <c r="IB84" s="2">
        <f t="shared" si="80"/>
        <v>-1.6437976097225603E-2</v>
      </c>
      <c r="IC84" s="7">
        <f t="shared" si="81"/>
        <v>7.7824448526112755E-2</v>
      </c>
      <c r="ID84" s="32">
        <f t="shared" si="82"/>
        <v>7.7824448526112755E-2</v>
      </c>
      <c r="IE84" s="16">
        <v>2</v>
      </c>
      <c r="IF84" s="2" t="s">
        <v>30</v>
      </c>
      <c r="IG84" s="6">
        <v>33</v>
      </c>
      <c r="IH84" s="2" t="s">
        <v>176</v>
      </c>
      <c r="II84" s="2" t="s">
        <v>177</v>
      </c>
      <c r="IJ84" s="3">
        <v>44165</v>
      </c>
      <c r="IK84" s="10"/>
      <c r="IL84" s="2">
        <v>7305.28</v>
      </c>
      <c r="IM84" s="2"/>
      <c r="IN84" s="2">
        <v>-7305.2</v>
      </c>
      <c r="IO84" s="2"/>
      <c r="IP84" s="2"/>
      <c r="IQ84" s="11">
        <v>7.999999999992724E-2</v>
      </c>
      <c r="IR84" s="12">
        <f t="shared" si="83"/>
        <v>3.999999999996362E-2</v>
      </c>
      <c r="IS84" s="13">
        <f t="shared" si="84"/>
        <v>2.0938967930849102E-2</v>
      </c>
      <c r="IT84" s="14">
        <f t="shared" si="85"/>
        <v>6.0938967930812722E-2</v>
      </c>
      <c r="IU84" s="5">
        <f t="shared" si="86"/>
        <v>0.1858638521889788</v>
      </c>
      <c r="IV84" s="2">
        <f t="shared" si="87"/>
        <v>-2.6409707351867491E-2</v>
      </c>
      <c r="IW84" s="7">
        <f t="shared" si="88"/>
        <v>0.15945414483711132</v>
      </c>
      <c r="IX84" s="15">
        <f t="shared" si="89"/>
        <v>0.23727859336322407</v>
      </c>
      <c r="IY84" s="16">
        <v>2</v>
      </c>
      <c r="IZ84" s="2" t="s">
        <v>30</v>
      </c>
      <c r="JA84" s="6">
        <v>33</v>
      </c>
      <c r="JB84" s="2" t="s">
        <v>176</v>
      </c>
      <c r="JC84" s="2" t="s">
        <v>177</v>
      </c>
      <c r="JD84" s="3">
        <v>44196</v>
      </c>
      <c r="JE84" s="10"/>
      <c r="JF84" s="2">
        <v>7305.32</v>
      </c>
      <c r="JG84" s="2"/>
      <c r="JH84" s="2">
        <v>-7305.2</v>
      </c>
      <c r="JI84" s="2"/>
      <c r="JJ84" s="2"/>
      <c r="JK84" s="11">
        <v>0.11999999999989086</v>
      </c>
      <c r="JL84" s="12">
        <f t="shared" si="90"/>
        <v>3.999999999996362E-2</v>
      </c>
      <c r="JM84" s="13">
        <f t="shared" si="91"/>
        <v>-1.3923274911127376E-3</v>
      </c>
      <c r="JN84" s="14">
        <f t="shared" si="92"/>
        <v>3.8607672508850881E-2</v>
      </c>
      <c r="JO84" s="5">
        <f t="shared" si="93"/>
        <v>0.11775340115199517</v>
      </c>
      <c r="JP84" s="2">
        <f t="shared" si="94"/>
        <v>-1.4341524696640994E-2</v>
      </c>
      <c r="JQ84" s="7">
        <f t="shared" si="95"/>
        <v>0.10341187645535418</v>
      </c>
      <c r="JR84" s="32">
        <f t="shared" si="96"/>
        <v>0.34069046981857826</v>
      </c>
      <c r="JS84" s="16">
        <v>2</v>
      </c>
      <c r="JT84" s="2" t="s">
        <v>30</v>
      </c>
    </row>
    <row r="85" spans="1:280" ht="20.25" customHeight="1" x14ac:dyDescent="0.2">
      <c r="Q85" s="6"/>
      <c r="R85" s="2"/>
      <c r="S85" s="2"/>
      <c r="T85" s="3"/>
      <c r="U85" s="35"/>
      <c r="V85" s="2"/>
      <c r="W85" s="2"/>
      <c r="X85" s="2"/>
      <c r="Y85" s="2"/>
      <c r="Z85" s="2"/>
      <c r="AA85" s="11"/>
      <c r="AB85" s="12"/>
      <c r="AC85" s="13"/>
      <c r="AD85" s="9"/>
      <c r="AE85" s="5"/>
      <c r="AF85" s="2"/>
      <c r="AG85" s="7"/>
      <c r="AH85" s="32"/>
      <c r="AI85" s="16"/>
      <c r="AJ85" s="2"/>
      <c r="AK85" s="55"/>
      <c r="AL85" s="56"/>
      <c r="AM85" s="2"/>
      <c r="AN85" s="3"/>
      <c r="AO85" s="35"/>
      <c r="AP85" s="8"/>
      <c r="AQ85" s="8"/>
      <c r="AR85" s="2"/>
      <c r="AS85" s="2"/>
      <c r="AT85" s="2"/>
      <c r="AU85" s="11"/>
      <c r="AV85" s="59"/>
      <c r="AW85" s="13"/>
      <c r="AX85" s="9"/>
      <c r="AY85" s="5"/>
      <c r="AZ85" s="8"/>
      <c r="BA85" s="7"/>
      <c r="BB85" s="32"/>
      <c r="BC85" s="16"/>
      <c r="BD85" s="2"/>
      <c r="BE85" s="68"/>
      <c r="BF85" s="2"/>
      <c r="BG85" s="2"/>
      <c r="BH85" s="3"/>
      <c r="BI85" s="35"/>
      <c r="BJ85" s="2"/>
      <c r="BK85" s="2"/>
      <c r="BL85" s="2"/>
      <c r="BM85" s="2"/>
      <c r="BN85" s="2"/>
      <c r="BO85" s="11"/>
      <c r="BP85" s="12"/>
      <c r="BQ85" s="13"/>
      <c r="BR85" s="9"/>
      <c r="BS85" s="5"/>
      <c r="BT85" s="2"/>
      <c r="BU85" s="7"/>
      <c r="BV85" s="15"/>
      <c r="BW85" s="16"/>
      <c r="BX85" s="2"/>
      <c r="BY85" s="6"/>
      <c r="BZ85" s="2"/>
      <c r="CA85" s="2"/>
      <c r="CB85" s="3"/>
      <c r="CC85" s="35"/>
      <c r="CD85" s="2"/>
      <c r="CE85" s="2"/>
      <c r="CF85" s="2"/>
      <c r="CG85" s="2"/>
      <c r="CH85" s="2"/>
      <c r="CI85" s="11"/>
      <c r="CJ85" s="11"/>
      <c r="CK85" s="11"/>
      <c r="CL85" s="11"/>
      <c r="CM85" s="5"/>
      <c r="CN85" s="8"/>
      <c r="CO85" s="10"/>
      <c r="CP85" s="81"/>
      <c r="CQ85" s="16"/>
      <c r="CR85" s="2"/>
      <c r="CV85" s="6"/>
      <c r="CW85" s="2"/>
      <c r="CX85" s="2"/>
      <c r="CY85" s="3"/>
      <c r="CZ85" s="35"/>
      <c r="DA85" s="88"/>
      <c r="DB85" s="2"/>
      <c r="DC85" s="2"/>
      <c r="DD85" s="2"/>
      <c r="DE85" s="2"/>
      <c r="DF85" s="80"/>
      <c r="DG85" s="12"/>
      <c r="DH85" s="13"/>
      <c r="DI85" s="9"/>
      <c r="DJ85" s="8"/>
      <c r="DK85" s="5"/>
      <c r="DL85" s="2"/>
      <c r="DM85" s="7"/>
      <c r="DN85" s="89"/>
      <c r="DO85" s="82"/>
      <c r="DP85" s="8"/>
      <c r="DQ85" s="39"/>
      <c r="DR85" s="8"/>
      <c r="DS85" s="8"/>
      <c r="DT85" s="41"/>
      <c r="DU85" s="10"/>
      <c r="DV85" s="8"/>
      <c r="DW85" s="8"/>
      <c r="DX85" s="8"/>
      <c r="DY85" s="2"/>
      <c r="DZ85" s="2"/>
      <c r="EA85" s="11"/>
      <c r="EB85" s="12"/>
      <c r="EC85" s="13"/>
      <c r="ED85" s="9"/>
      <c r="EE85" s="5"/>
      <c r="EF85" s="2"/>
      <c r="EG85" s="7"/>
      <c r="EH85" s="89"/>
      <c r="EI85" s="82"/>
      <c r="EJ85" s="8"/>
      <c r="EK85" s="6"/>
      <c r="EL85" s="2"/>
      <c r="EM85" s="2"/>
      <c r="EN85" s="3"/>
      <c r="EO85" s="10"/>
      <c r="EP85" s="2"/>
      <c r="EQ85" s="2"/>
      <c r="ER85" s="2"/>
      <c r="ES85" s="2"/>
      <c r="ET85" s="2"/>
      <c r="EU85" s="11"/>
      <c r="EV85" s="12"/>
      <c r="EW85" s="13"/>
      <c r="EX85" s="9"/>
      <c r="EY85" s="5"/>
      <c r="EZ85" s="2"/>
      <c r="FA85" s="7"/>
      <c r="FB85" s="32"/>
      <c r="FC85" s="16"/>
      <c r="FD85" s="2"/>
      <c r="FE85" s="6"/>
      <c r="FF85" s="2"/>
      <c r="FG85" s="2"/>
      <c r="FH85" s="3"/>
      <c r="FI85" s="10"/>
      <c r="FJ85" s="2"/>
      <c r="FK85" s="2"/>
      <c r="FL85" s="2"/>
      <c r="FM85" s="2"/>
      <c r="FN85" s="2"/>
      <c r="FO85" s="11"/>
      <c r="FP85" s="12"/>
      <c r="FQ85" s="13"/>
      <c r="FR85" s="14"/>
      <c r="FS85" s="5"/>
      <c r="FT85" s="2"/>
      <c r="FU85" s="7"/>
      <c r="FV85" s="32"/>
      <c r="FW85" s="16"/>
      <c r="FX85" s="2"/>
      <c r="FY85" s="93"/>
      <c r="FZ85" s="94"/>
      <c r="GA85" s="94"/>
      <c r="GB85" s="95"/>
      <c r="GC85" s="96"/>
      <c r="GD85" s="94"/>
      <c r="GE85" s="94"/>
      <c r="GF85" s="94"/>
      <c r="GG85" s="94"/>
      <c r="GH85" s="94"/>
      <c r="GI85" s="97"/>
      <c r="GJ85" s="98"/>
      <c r="GK85" s="99"/>
      <c r="GL85" s="100"/>
      <c r="GM85" s="101"/>
      <c r="GN85" s="94"/>
      <c r="GO85" s="102"/>
      <c r="GP85" s="103"/>
      <c r="GQ85" s="104"/>
      <c r="GR85" s="2"/>
      <c r="GS85" s="16">
        <v>34</v>
      </c>
      <c r="GT85" s="2" t="s">
        <v>178</v>
      </c>
      <c r="GU85" s="2" t="s">
        <v>179</v>
      </c>
      <c r="GV85" s="3">
        <v>44104</v>
      </c>
      <c r="GW85" s="2">
        <v>1594.32</v>
      </c>
      <c r="GX85" s="10"/>
      <c r="GY85" s="2"/>
      <c r="GZ85" s="2">
        <v>-1594.32</v>
      </c>
      <c r="HA85" s="2"/>
      <c r="HB85" s="2"/>
      <c r="HC85" s="11">
        <v>0</v>
      </c>
      <c r="HD85" s="12">
        <f t="shared" si="69"/>
        <v>0</v>
      </c>
      <c r="HE85" s="13">
        <f t="shared" si="70"/>
        <v>0</v>
      </c>
      <c r="HF85" s="14">
        <f t="shared" si="71"/>
        <v>0</v>
      </c>
      <c r="HG85" s="5">
        <f t="shared" si="72"/>
        <v>0</v>
      </c>
      <c r="HH85" s="2">
        <f t="shared" si="73"/>
        <v>0</v>
      </c>
      <c r="HI85" s="7">
        <f t="shared" si="74"/>
        <v>0</v>
      </c>
      <c r="HJ85" s="32">
        <f t="shared" si="75"/>
        <v>0</v>
      </c>
      <c r="HK85" s="16">
        <v>2</v>
      </c>
      <c r="HL85" s="2" t="s">
        <v>30</v>
      </c>
      <c r="HM85" s="6">
        <v>34</v>
      </c>
      <c r="HN85" s="2" t="s">
        <v>178</v>
      </c>
      <c r="HO85" s="2" t="s">
        <v>179</v>
      </c>
      <c r="HP85" s="3">
        <v>44143</v>
      </c>
      <c r="HQ85" s="10"/>
      <c r="HR85" s="2">
        <v>1594.32</v>
      </c>
      <c r="HS85" s="2"/>
      <c r="HT85" s="2">
        <v>-1594.32</v>
      </c>
      <c r="HU85" s="2"/>
      <c r="HV85" s="2"/>
      <c r="HW85" s="11">
        <v>0</v>
      </c>
      <c r="HX85" s="12">
        <f t="shared" si="76"/>
        <v>0</v>
      </c>
      <c r="HY85" s="13">
        <f t="shared" si="77"/>
        <v>0</v>
      </c>
      <c r="HZ85" s="14">
        <f t="shared" si="78"/>
        <v>0</v>
      </c>
      <c r="IA85" s="5">
        <f t="shared" si="79"/>
        <v>0</v>
      </c>
      <c r="IB85" s="2">
        <f t="shared" si="80"/>
        <v>0</v>
      </c>
      <c r="IC85" s="7">
        <f t="shared" si="81"/>
        <v>0</v>
      </c>
      <c r="ID85" s="32">
        <f t="shared" si="82"/>
        <v>0</v>
      </c>
      <c r="IE85" s="16">
        <v>2</v>
      </c>
      <c r="IF85" s="2" t="s">
        <v>30</v>
      </c>
      <c r="IG85" s="6">
        <v>34</v>
      </c>
      <c r="IH85" s="2" t="s">
        <v>178</v>
      </c>
      <c r="II85" s="2" t="s">
        <v>179</v>
      </c>
      <c r="IJ85" s="3">
        <v>44165</v>
      </c>
      <c r="IK85" s="10"/>
      <c r="IL85" s="2">
        <v>1594.32</v>
      </c>
      <c r="IM85" s="2"/>
      <c r="IN85" s="2">
        <v>-1594.32</v>
      </c>
      <c r="IO85" s="2"/>
      <c r="IP85" s="2"/>
      <c r="IQ85" s="11">
        <v>0</v>
      </c>
      <c r="IR85" s="12">
        <f t="shared" si="83"/>
        <v>0</v>
      </c>
      <c r="IS85" s="13">
        <f t="shared" si="84"/>
        <v>0</v>
      </c>
      <c r="IT85" s="14">
        <f t="shared" si="85"/>
        <v>0</v>
      </c>
      <c r="IU85" s="5">
        <f t="shared" si="86"/>
        <v>0</v>
      </c>
      <c r="IV85" s="2">
        <f t="shared" si="87"/>
        <v>0</v>
      </c>
      <c r="IW85" s="7">
        <f t="shared" si="88"/>
        <v>0</v>
      </c>
      <c r="IX85" s="15">
        <f t="shared" si="89"/>
        <v>0</v>
      </c>
      <c r="IY85" s="16">
        <v>2</v>
      </c>
      <c r="IZ85" s="2" t="s">
        <v>30</v>
      </c>
      <c r="JA85" s="6">
        <v>34</v>
      </c>
      <c r="JB85" s="2" t="s">
        <v>178</v>
      </c>
      <c r="JC85" s="2" t="s">
        <v>179</v>
      </c>
      <c r="JD85" s="3">
        <v>44196</v>
      </c>
      <c r="JE85" s="10"/>
      <c r="JF85" s="2">
        <v>1594.32</v>
      </c>
      <c r="JG85" s="2"/>
      <c r="JH85" s="2">
        <v>-1594.32</v>
      </c>
      <c r="JI85" s="2"/>
      <c r="JJ85" s="2"/>
      <c r="JK85" s="11">
        <v>0</v>
      </c>
      <c r="JL85" s="12">
        <f t="shared" si="90"/>
        <v>0</v>
      </c>
      <c r="JM85" s="13">
        <f t="shared" si="91"/>
        <v>0</v>
      </c>
      <c r="JN85" s="14">
        <f t="shared" si="92"/>
        <v>0</v>
      </c>
      <c r="JO85" s="5">
        <f t="shared" si="93"/>
        <v>0</v>
      </c>
      <c r="JP85" s="2">
        <f t="shared" si="94"/>
        <v>0</v>
      </c>
      <c r="JQ85" s="7">
        <f t="shared" si="95"/>
        <v>0</v>
      </c>
      <c r="JR85" s="32">
        <f t="shared" si="96"/>
        <v>0</v>
      </c>
      <c r="JS85" s="16">
        <v>2</v>
      </c>
      <c r="JT85" s="2" t="s">
        <v>30</v>
      </c>
    </row>
    <row r="86" spans="1:280" ht="17.25" customHeight="1" x14ac:dyDescent="0.2">
      <c r="Q86" s="6"/>
      <c r="R86" s="2"/>
      <c r="S86" s="2"/>
      <c r="T86" s="3"/>
      <c r="U86" s="35"/>
      <c r="V86" s="2"/>
      <c r="W86" s="2"/>
      <c r="X86" s="2"/>
      <c r="Y86" s="2"/>
      <c r="Z86" s="2"/>
      <c r="AA86" s="11"/>
      <c r="AB86" s="12"/>
      <c r="AC86" s="13"/>
      <c r="AD86" s="9"/>
      <c r="AE86" s="5"/>
      <c r="AF86" s="2"/>
      <c r="AG86" s="7"/>
      <c r="AH86" s="32"/>
      <c r="AI86" s="16"/>
      <c r="AJ86" s="2"/>
      <c r="AK86" s="55"/>
      <c r="AL86" s="56"/>
      <c r="AM86" s="2"/>
      <c r="AN86" s="3"/>
      <c r="AO86" s="35"/>
      <c r="AP86" s="8"/>
      <c r="AQ86" s="8"/>
      <c r="AR86" s="2"/>
      <c r="AS86" s="2"/>
      <c r="AT86" s="2"/>
      <c r="AU86" s="11"/>
      <c r="AV86" s="59"/>
      <c r="AW86" s="13"/>
      <c r="AX86" s="9"/>
      <c r="AY86" s="5"/>
      <c r="AZ86" s="8"/>
      <c r="BA86" s="7"/>
      <c r="BB86" s="32"/>
      <c r="BC86" s="16"/>
      <c r="BD86" s="2"/>
      <c r="BE86" s="68"/>
      <c r="BF86" s="2"/>
      <c r="BG86" s="2"/>
      <c r="BH86" s="3"/>
      <c r="BI86" s="35"/>
      <c r="BJ86" s="2"/>
      <c r="BK86" s="2"/>
      <c r="BL86" s="2"/>
      <c r="BM86" s="2"/>
      <c r="BN86" s="2"/>
      <c r="BO86" s="11"/>
      <c r="BP86" s="12"/>
      <c r="BQ86" s="13"/>
      <c r="BR86" s="9"/>
      <c r="BS86" s="5"/>
      <c r="BT86" s="2"/>
      <c r="BU86" s="7"/>
      <c r="BV86" s="15"/>
      <c r="BW86" s="16"/>
      <c r="BX86" s="2"/>
      <c r="BY86" s="6"/>
      <c r="BZ86" s="2"/>
      <c r="CA86" s="2"/>
      <c r="CB86" s="3"/>
      <c r="CC86" s="35"/>
      <c r="CD86" s="2"/>
      <c r="CE86" s="2"/>
      <c r="CF86" s="2"/>
      <c r="CG86" s="2"/>
      <c r="CH86" s="2"/>
      <c r="CI86" s="11"/>
      <c r="CJ86" s="11"/>
      <c r="CK86" s="11"/>
      <c r="CL86" s="11"/>
      <c r="CM86" s="5"/>
      <c r="CN86" s="8"/>
      <c r="CO86" s="10"/>
      <c r="CP86" s="81"/>
      <c r="CQ86" s="16"/>
      <c r="CR86" s="2"/>
      <c r="CV86" s="6"/>
      <c r="CW86" s="2"/>
      <c r="CX86" s="2"/>
      <c r="CY86" s="3"/>
      <c r="CZ86" s="35"/>
      <c r="DA86" s="88"/>
      <c r="DB86" s="2"/>
      <c r="DC86" s="2"/>
      <c r="DD86" s="2"/>
      <c r="DE86" s="2"/>
      <c r="DF86" s="80"/>
      <c r="DG86" s="12"/>
      <c r="DH86" s="13"/>
      <c r="DI86" s="9"/>
      <c r="DJ86" s="8"/>
      <c r="DK86" s="5"/>
      <c r="DL86" s="2"/>
      <c r="DM86" s="7"/>
      <c r="DN86" s="89"/>
      <c r="DO86" s="82"/>
      <c r="DP86" s="8"/>
      <c r="DQ86" s="39"/>
      <c r="DR86" s="8"/>
      <c r="DS86" s="8"/>
      <c r="DT86" s="41"/>
      <c r="DU86" s="10"/>
      <c r="DV86" s="8"/>
      <c r="DW86" s="8"/>
      <c r="DX86" s="8"/>
      <c r="DY86" s="2"/>
      <c r="DZ86" s="2"/>
      <c r="EA86" s="11"/>
      <c r="EB86" s="12"/>
      <c r="EC86" s="13"/>
      <c r="ED86" s="9"/>
      <c r="EE86" s="5"/>
      <c r="EF86" s="2"/>
      <c r="EG86" s="7"/>
      <c r="EH86" s="89"/>
      <c r="EI86" s="82"/>
      <c r="EJ86" s="8"/>
      <c r="EK86" s="6"/>
      <c r="EL86" s="2"/>
      <c r="EM86" s="2"/>
      <c r="EN86" s="3"/>
      <c r="EO86" s="10"/>
      <c r="EP86" s="2"/>
      <c r="EQ86" s="2"/>
      <c r="ER86" s="2"/>
      <c r="ES86" s="2"/>
      <c r="ET86" s="2"/>
      <c r="EU86" s="11"/>
      <c r="EV86" s="12"/>
      <c r="EW86" s="13"/>
      <c r="EX86" s="9"/>
      <c r="EY86" s="5"/>
      <c r="EZ86" s="2"/>
      <c r="FA86" s="7"/>
      <c r="FB86" s="32"/>
      <c r="FC86" s="16"/>
      <c r="FD86" s="2"/>
      <c r="FE86" s="6"/>
      <c r="FF86" s="2"/>
      <c r="FG86" s="2"/>
      <c r="FH86" s="3"/>
      <c r="FI86" s="10"/>
      <c r="FJ86" s="2"/>
      <c r="FK86" s="2"/>
      <c r="FL86" s="2"/>
      <c r="FM86" s="2"/>
      <c r="FN86" s="2"/>
      <c r="FO86" s="11"/>
      <c r="FP86" s="12"/>
      <c r="FQ86" s="13"/>
      <c r="FR86" s="14"/>
      <c r="FS86" s="5"/>
      <c r="FT86" s="2"/>
      <c r="FU86" s="7"/>
      <c r="FV86" s="32"/>
      <c r="FW86" s="16"/>
      <c r="FX86" s="2"/>
      <c r="FY86" s="93"/>
      <c r="FZ86" s="94"/>
      <c r="GA86" s="94"/>
      <c r="GB86" s="95"/>
      <c r="GC86" s="96"/>
      <c r="GD86" s="94"/>
      <c r="GE86" s="94"/>
      <c r="GF86" s="94"/>
      <c r="GG86" s="94"/>
      <c r="GH86" s="94"/>
      <c r="GI86" s="97"/>
      <c r="GJ86" s="98"/>
      <c r="GK86" s="99"/>
      <c r="GL86" s="100"/>
      <c r="GM86" s="101"/>
      <c r="GN86" s="94"/>
      <c r="GO86" s="102"/>
      <c r="GP86" s="103"/>
      <c r="GQ86" s="104"/>
      <c r="GR86" s="2"/>
      <c r="GS86" s="16">
        <v>35</v>
      </c>
      <c r="GT86" s="2" t="s">
        <v>180</v>
      </c>
      <c r="GU86" s="2" t="s">
        <v>181</v>
      </c>
      <c r="GV86" s="3">
        <v>44104</v>
      </c>
      <c r="GW86" s="2">
        <v>578.56000000000006</v>
      </c>
      <c r="GX86" s="10"/>
      <c r="GY86" s="2"/>
      <c r="GZ86" s="2">
        <v>-578.55999999999995</v>
      </c>
      <c r="HA86" s="2"/>
      <c r="HB86" s="2"/>
      <c r="HC86" s="11">
        <v>1.1368683772161603E-13</v>
      </c>
      <c r="HD86" s="12">
        <f t="shared" si="69"/>
        <v>1.1368683772161603E-13</v>
      </c>
      <c r="HE86" s="13">
        <f t="shared" si="70"/>
        <v>4.2324306709015974E-14</v>
      </c>
      <c r="HF86" s="14">
        <f t="shared" si="71"/>
        <v>1.56011144430632E-13</v>
      </c>
      <c r="HG86" s="5">
        <f t="shared" si="72"/>
        <v>4.7583399051342754E-13</v>
      </c>
      <c r="HH86" s="2">
        <f t="shared" si="73"/>
        <v>-1.0141807798716291E-13</v>
      </c>
      <c r="HI86" s="7">
        <f t="shared" si="74"/>
        <v>3.744159125262646E-13</v>
      </c>
      <c r="HJ86" s="32">
        <f t="shared" si="75"/>
        <v>3.744159125262646E-13</v>
      </c>
      <c r="HK86" s="16">
        <v>2</v>
      </c>
      <c r="HL86" s="2" t="s">
        <v>30</v>
      </c>
      <c r="HM86" s="6">
        <v>35</v>
      </c>
      <c r="HN86" s="2" t="s">
        <v>180</v>
      </c>
      <c r="HO86" s="2" t="s">
        <v>181</v>
      </c>
      <c r="HP86" s="3">
        <v>44143</v>
      </c>
      <c r="HQ86" s="10"/>
      <c r="HR86" s="2">
        <v>578.56000000000006</v>
      </c>
      <c r="HS86" s="2"/>
      <c r="HT86" s="2">
        <v>-578.55999999999995</v>
      </c>
      <c r="HU86" s="2"/>
      <c r="HV86" s="2"/>
      <c r="HW86" s="11">
        <v>1.1368683772161603E-13</v>
      </c>
      <c r="HX86" s="12">
        <f t="shared" si="76"/>
        <v>0</v>
      </c>
      <c r="HY86" s="13">
        <f t="shared" si="77"/>
        <v>0</v>
      </c>
      <c r="HZ86" s="14">
        <f t="shared" si="78"/>
        <v>0</v>
      </c>
      <c r="IA86" s="5">
        <f t="shared" si="79"/>
        <v>0</v>
      </c>
      <c r="IB86" s="2">
        <f t="shared" si="80"/>
        <v>0</v>
      </c>
      <c r="IC86" s="7">
        <f t="shared" si="81"/>
        <v>0</v>
      </c>
      <c r="ID86" s="32">
        <f t="shared" si="82"/>
        <v>3.744159125262646E-13</v>
      </c>
      <c r="IE86" s="16">
        <v>2</v>
      </c>
      <c r="IF86" s="2" t="s">
        <v>30</v>
      </c>
      <c r="IG86" s="6">
        <v>35</v>
      </c>
      <c r="IH86" s="2" t="s">
        <v>180</v>
      </c>
      <c r="II86" s="2" t="s">
        <v>181</v>
      </c>
      <c r="IJ86" s="3">
        <v>44165</v>
      </c>
      <c r="IK86" s="10"/>
      <c r="IL86" s="2">
        <v>578.56000000000006</v>
      </c>
      <c r="IM86" s="2"/>
      <c r="IN86" s="2">
        <v>-578.55999999999995</v>
      </c>
      <c r="IO86" s="2"/>
      <c r="IP86" s="2"/>
      <c r="IQ86" s="11">
        <v>1.1368683772161603E-13</v>
      </c>
      <c r="IR86" s="12">
        <f t="shared" si="83"/>
        <v>0</v>
      </c>
      <c r="IS86" s="13">
        <f t="shared" si="84"/>
        <v>0</v>
      </c>
      <c r="IT86" s="14">
        <f t="shared" si="85"/>
        <v>0</v>
      </c>
      <c r="IU86" s="5">
        <f t="shared" si="86"/>
        <v>0</v>
      </c>
      <c r="IV86" s="2">
        <f t="shared" si="87"/>
        <v>0</v>
      </c>
      <c r="IW86" s="7">
        <f t="shared" si="88"/>
        <v>0</v>
      </c>
      <c r="IX86" s="15">
        <f t="shared" si="89"/>
        <v>3.744159125262646E-13</v>
      </c>
      <c r="IY86" s="16">
        <v>2</v>
      </c>
      <c r="IZ86" s="2" t="s">
        <v>30</v>
      </c>
      <c r="JA86" s="6">
        <v>35</v>
      </c>
      <c r="JB86" s="2" t="s">
        <v>180</v>
      </c>
      <c r="JC86" s="2" t="s">
        <v>181</v>
      </c>
      <c r="JD86" s="3">
        <v>44196</v>
      </c>
      <c r="JE86" s="10"/>
      <c r="JF86" s="2">
        <v>578.56000000000006</v>
      </c>
      <c r="JG86" s="2"/>
      <c r="JH86" s="2">
        <v>-578.55999999999995</v>
      </c>
      <c r="JI86" s="2"/>
      <c r="JJ86" s="2"/>
      <c r="JK86" s="11">
        <v>1.1368683772161603E-13</v>
      </c>
      <c r="JL86" s="12">
        <f t="shared" si="90"/>
        <v>0</v>
      </c>
      <c r="JM86" s="13">
        <f t="shared" si="91"/>
        <v>0</v>
      </c>
      <c r="JN86" s="14">
        <f t="shared" si="92"/>
        <v>0</v>
      </c>
      <c r="JO86" s="5">
        <f t="shared" si="93"/>
        <v>0</v>
      </c>
      <c r="JP86" s="2">
        <f t="shared" si="94"/>
        <v>0</v>
      </c>
      <c r="JQ86" s="7">
        <f t="shared" si="95"/>
        <v>0</v>
      </c>
      <c r="JR86" s="32">
        <f t="shared" si="96"/>
        <v>3.744159125262646E-13</v>
      </c>
      <c r="JS86" s="16">
        <v>2</v>
      </c>
      <c r="JT86" s="2" t="s">
        <v>30</v>
      </c>
    </row>
    <row r="87" spans="1:280" ht="18" customHeight="1" x14ac:dyDescent="0.2">
      <c r="Q87" s="6"/>
      <c r="R87" s="2"/>
      <c r="S87" s="2"/>
      <c r="T87" s="3"/>
      <c r="U87" s="35"/>
      <c r="V87" s="2"/>
      <c r="W87" s="2"/>
      <c r="X87" s="2"/>
      <c r="Y87" s="2"/>
      <c r="Z87" s="2"/>
      <c r="AA87" s="11"/>
      <c r="AB87" s="12"/>
      <c r="AC87" s="13"/>
      <c r="AD87" s="9"/>
      <c r="AE87" s="5"/>
      <c r="AF87" s="2"/>
      <c r="AG87" s="7"/>
      <c r="AH87" s="32"/>
      <c r="AI87" s="16"/>
      <c r="AJ87" s="2"/>
      <c r="AK87" s="55"/>
      <c r="AL87" s="56"/>
      <c r="AM87" s="2"/>
      <c r="AN87" s="3"/>
      <c r="AO87" s="35"/>
      <c r="AP87" s="8"/>
      <c r="AQ87" s="8"/>
      <c r="AR87" s="2"/>
      <c r="AS87" s="2"/>
      <c r="AT87" s="2"/>
      <c r="AU87" s="11"/>
      <c r="AV87" s="59"/>
      <c r="AW87" s="13"/>
      <c r="AX87" s="9"/>
      <c r="AY87" s="5"/>
      <c r="AZ87" s="8"/>
      <c r="BA87" s="7"/>
      <c r="BB87" s="32"/>
      <c r="BC87" s="16"/>
      <c r="BD87" s="2"/>
      <c r="BE87" s="68"/>
      <c r="BF87" s="2"/>
      <c r="BG87" s="2"/>
      <c r="BH87" s="3"/>
      <c r="BI87" s="35"/>
      <c r="BJ87" s="2"/>
      <c r="BK87" s="2"/>
      <c r="BL87" s="2"/>
      <c r="BM87" s="2"/>
      <c r="BN87" s="2"/>
      <c r="BO87" s="11"/>
      <c r="BP87" s="12"/>
      <c r="BQ87" s="13"/>
      <c r="BR87" s="9"/>
      <c r="BS87" s="5"/>
      <c r="BT87" s="2"/>
      <c r="BU87" s="7"/>
      <c r="BV87" s="15"/>
      <c r="BW87" s="16"/>
      <c r="BX87" s="2"/>
      <c r="BY87" s="6"/>
      <c r="BZ87" s="2"/>
      <c r="CA87" s="2"/>
      <c r="CB87" s="3"/>
      <c r="CC87" s="35"/>
      <c r="CD87" s="2"/>
      <c r="CE87" s="2"/>
      <c r="CF87" s="2"/>
      <c r="CG87" s="2"/>
      <c r="CH87" s="2"/>
      <c r="CI87" s="11"/>
      <c r="CJ87" s="11"/>
      <c r="CK87" s="11"/>
      <c r="CL87" s="11"/>
      <c r="CM87" s="5"/>
      <c r="CN87" s="8"/>
      <c r="CO87" s="10"/>
      <c r="CP87" s="81"/>
      <c r="CQ87" s="16"/>
      <c r="CR87" s="2"/>
      <c r="CV87" s="6"/>
      <c r="CW87" s="2"/>
      <c r="CX87" s="2"/>
      <c r="CY87" s="3"/>
      <c r="CZ87" s="35"/>
      <c r="DA87" s="88"/>
      <c r="DB87" s="2"/>
      <c r="DC87" s="2"/>
      <c r="DD87" s="2"/>
      <c r="DE87" s="2"/>
      <c r="DF87" s="80"/>
      <c r="DG87" s="12"/>
      <c r="DH87" s="13"/>
      <c r="DI87" s="9"/>
      <c r="DJ87" s="8"/>
      <c r="DK87" s="5"/>
      <c r="DL87" s="2"/>
      <c r="DM87" s="7"/>
      <c r="DN87" s="89"/>
      <c r="DO87" s="82"/>
      <c r="DP87" s="8"/>
      <c r="DQ87" s="39"/>
      <c r="DR87" s="8"/>
      <c r="DS87" s="8"/>
      <c r="DT87" s="41"/>
      <c r="DU87" s="10"/>
      <c r="DV87" s="8"/>
      <c r="DW87" s="8"/>
      <c r="DX87" s="8"/>
      <c r="DY87" s="2"/>
      <c r="DZ87" s="2"/>
      <c r="EA87" s="11"/>
      <c r="EB87" s="12"/>
      <c r="EC87" s="13"/>
      <c r="ED87" s="9"/>
      <c r="EE87" s="5"/>
      <c r="EF87" s="2"/>
      <c r="EG87" s="7"/>
      <c r="EH87" s="89"/>
      <c r="EI87" s="82"/>
      <c r="EJ87" s="8"/>
      <c r="EK87" s="6"/>
      <c r="EL87" s="2"/>
      <c r="EM87" s="2"/>
      <c r="EN87" s="3"/>
      <c r="EO87" s="10"/>
      <c r="EP87" s="2"/>
      <c r="EQ87" s="2"/>
      <c r="ER87" s="2"/>
      <c r="ES87" s="2"/>
      <c r="ET87" s="2"/>
      <c r="EU87" s="11"/>
      <c r="EV87" s="12"/>
      <c r="EW87" s="13"/>
      <c r="EX87" s="9"/>
      <c r="EY87" s="5"/>
      <c r="EZ87" s="2"/>
      <c r="FA87" s="7"/>
      <c r="FB87" s="32"/>
      <c r="FC87" s="16"/>
      <c r="FD87" s="2"/>
      <c r="FE87" s="6"/>
      <c r="FF87" s="2"/>
      <c r="FG87" s="2"/>
      <c r="FH87" s="3"/>
      <c r="FI87" s="10"/>
      <c r="FJ87" s="2"/>
      <c r="FK87" s="2"/>
      <c r="FL87" s="2"/>
      <c r="FM87" s="2"/>
      <c r="FN87" s="2"/>
      <c r="FO87" s="11"/>
      <c r="FP87" s="12"/>
      <c r="FQ87" s="13"/>
      <c r="FR87" s="14"/>
      <c r="FS87" s="5"/>
      <c r="FT87" s="2"/>
      <c r="FU87" s="7"/>
      <c r="FV87" s="32"/>
      <c r="FW87" s="16"/>
      <c r="FX87" s="2"/>
      <c r="FY87" s="93"/>
      <c r="FZ87" s="94"/>
      <c r="GA87" s="94"/>
      <c r="GB87" s="95"/>
      <c r="GC87" s="96"/>
      <c r="GD87" s="94"/>
      <c r="GE87" s="94"/>
      <c r="GF87" s="94"/>
      <c r="GG87" s="94"/>
      <c r="GH87" s="94"/>
      <c r="GI87" s="97"/>
      <c r="GJ87" s="98"/>
      <c r="GK87" s="99"/>
      <c r="GL87" s="100"/>
      <c r="GM87" s="101"/>
      <c r="GN87" s="94"/>
      <c r="GO87" s="102"/>
      <c r="GP87" s="103"/>
      <c r="GQ87" s="104"/>
      <c r="GR87" s="2"/>
      <c r="GS87" s="16">
        <v>36</v>
      </c>
      <c r="GT87" s="2" t="s">
        <v>182</v>
      </c>
      <c r="GU87" s="2" t="s">
        <v>183</v>
      </c>
      <c r="GV87" s="3">
        <v>44104</v>
      </c>
      <c r="GW87" s="2">
        <v>51.86</v>
      </c>
      <c r="GX87" s="10"/>
      <c r="GY87" s="2"/>
      <c r="GZ87" s="2">
        <v>-51.86</v>
      </c>
      <c r="HA87" s="2"/>
      <c r="HB87" s="2"/>
      <c r="HC87" s="11">
        <v>0</v>
      </c>
      <c r="HD87" s="12">
        <f t="shared" si="69"/>
        <v>0</v>
      </c>
      <c r="HE87" s="13">
        <f t="shared" si="70"/>
        <v>0</v>
      </c>
      <c r="HF87" s="14">
        <f t="shared" si="71"/>
        <v>0</v>
      </c>
      <c r="HG87" s="5">
        <f t="shared" si="72"/>
        <v>0</v>
      </c>
      <c r="HH87" s="2">
        <f t="shared" si="73"/>
        <v>0</v>
      </c>
      <c r="HI87" s="7">
        <f t="shared" si="74"/>
        <v>0</v>
      </c>
      <c r="HJ87" s="32">
        <f t="shared" si="75"/>
        <v>0</v>
      </c>
      <c r="HK87" s="16">
        <v>2</v>
      </c>
      <c r="HL87" s="2" t="s">
        <v>30</v>
      </c>
      <c r="HM87" s="6">
        <v>36</v>
      </c>
      <c r="HN87" s="2" t="s">
        <v>182</v>
      </c>
      <c r="HO87" s="2" t="s">
        <v>183</v>
      </c>
      <c r="HP87" s="3">
        <v>44143</v>
      </c>
      <c r="HQ87" s="10"/>
      <c r="HR87" s="2">
        <v>51.870000000000005</v>
      </c>
      <c r="HS87" s="2"/>
      <c r="HT87" s="2">
        <v>-51.86</v>
      </c>
      <c r="HU87" s="2"/>
      <c r="HV87" s="2"/>
      <c r="HW87" s="11">
        <v>1.0000000000005116E-2</v>
      </c>
      <c r="HX87" s="12">
        <f t="shared" si="76"/>
        <v>1.0000000000005116E-2</v>
      </c>
      <c r="HY87" s="13">
        <f t="shared" si="77"/>
        <v>-2.273571752179516E-3</v>
      </c>
      <c r="HZ87" s="14">
        <f t="shared" si="78"/>
        <v>7.7264282478255999E-3</v>
      </c>
      <c r="IA87" s="5">
        <f t="shared" si="79"/>
        <v>2.3565606155868078E-2</v>
      </c>
      <c r="IB87" s="2">
        <f t="shared" si="80"/>
        <v>-4.1094940243122406E-3</v>
      </c>
      <c r="IC87" s="7">
        <f t="shared" si="81"/>
        <v>1.9456112131555837E-2</v>
      </c>
      <c r="ID87" s="32">
        <f t="shared" si="82"/>
        <v>1.9456112131555837E-2</v>
      </c>
      <c r="IE87" s="16">
        <v>2</v>
      </c>
      <c r="IF87" s="2" t="s">
        <v>30</v>
      </c>
      <c r="IG87" s="6">
        <v>36</v>
      </c>
      <c r="IH87" s="2" t="s">
        <v>182</v>
      </c>
      <c r="II87" s="2" t="s">
        <v>183</v>
      </c>
      <c r="IJ87" s="3">
        <v>44165</v>
      </c>
      <c r="IK87" s="10"/>
      <c r="IL87" s="2">
        <v>51.870000000000005</v>
      </c>
      <c r="IM87" s="2"/>
      <c r="IN87" s="2">
        <v>-51.86</v>
      </c>
      <c r="IO87" s="2"/>
      <c r="IP87" s="2"/>
      <c r="IQ87" s="11">
        <v>1.0000000000005116E-2</v>
      </c>
      <c r="IR87" s="12">
        <f t="shared" si="83"/>
        <v>0</v>
      </c>
      <c r="IS87" s="13">
        <f t="shared" si="84"/>
        <v>0</v>
      </c>
      <c r="IT87" s="14">
        <f t="shared" si="85"/>
        <v>0</v>
      </c>
      <c r="IU87" s="5">
        <f t="shared" si="86"/>
        <v>0</v>
      </c>
      <c r="IV87" s="2">
        <f t="shared" si="87"/>
        <v>0</v>
      </c>
      <c r="IW87" s="7">
        <f t="shared" si="88"/>
        <v>0</v>
      </c>
      <c r="IX87" s="15">
        <f t="shared" si="89"/>
        <v>1.9456112131555837E-2</v>
      </c>
      <c r="IY87" s="16">
        <v>2</v>
      </c>
      <c r="IZ87" s="2" t="s">
        <v>30</v>
      </c>
      <c r="JA87" s="6">
        <v>36</v>
      </c>
      <c r="JB87" s="2" t="s">
        <v>182</v>
      </c>
      <c r="JC87" s="2" t="s">
        <v>183</v>
      </c>
      <c r="JD87" s="3">
        <v>44196</v>
      </c>
      <c r="JE87" s="10"/>
      <c r="JF87" s="2">
        <v>51.870000000000005</v>
      </c>
      <c r="JG87" s="2"/>
      <c r="JH87" s="2">
        <v>-51.86</v>
      </c>
      <c r="JI87" s="2"/>
      <c r="JJ87" s="2"/>
      <c r="JK87" s="11">
        <v>1.0000000000005116E-2</v>
      </c>
      <c r="JL87" s="12">
        <f t="shared" si="90"/>
        <v>0</v>
      </c>
      <c r="JM87" s="13">
        <f t="shared" si="91"/>
        <v>0</v>
      </c>
      <c r="JN87" s="14">
        <f t="shared" si="92"/>
        <v>0</v>
      </c>
      <c r="JO87" s="5">
        <f t="shared" si="93"/>
        <v>0</v>
      </c>
      <c r="JP87" s="2">
        <f t="shared" si="94"/>
        <v>0</v>
      </c>
      <c r="JQ87" s="7">
        <f t="shared" si="95"/>
        <v>0</v>
      </c>
      <c r="JR87" s="32">
        <f t="shared" si="96"/>
        <v>1.9456112131555837E-2</v>
      </c>
      <c r="JS87" s="16">
        <v>2</v>
      </c>
      <c r="JT87" s="2" t="s">
        <v>30</v>
      </c>
    </row>
    <row r="88" spans="1:280" ht="18" customHeight="1" x14ac:dyDescent="0.2">
      <c r="Q88" s="6"/>
      <c r="R88" s="2"/>
      <c r="S88" s="2"/>
      <c r="T88" s="3"/>
      <c r="U88" s="35"/>
      <c r="V88" s="2"/>
      <c r="W88" s="2"/>
      <c r="X88" s="2"/>
      <c r="Y88" s="2"/>
      <c r="Z88" s="2"/>
      <c r="AA88" s="11"/>
      <c r="AB88" s="12"/>
      <c r="AC88" s="13"/>
      <c r="AD88" s="9"/>
      <c r="AE88" s="5"/>
      <c r="AF88" s="2"/>
      <c r="AG88" s="7"/>
      <c r="AH88" s="32"/>
      <c r="AI88" s="16"/>
      <c r="AJ88" s="2"/>
      <c r="AK88" s="55"/>
      <c r="AL88" s="56"/>
      <c r="AM88" s="2"/>
      <c r="AN88" s="3"/>
      <c r="AO88" s="35"/>
      <c r="AP88" s="8"/>
      <c r="AQ88" s="8"/>
      <c r="AR88" s="2"/>
      <c r="AS88" s="2"/>
      <c r="AT88" s="2"/>
      <c r="AU88" s="11"/>
      <c r="AV88" s="59"/>
      <c r="AW88" s="13"/>
      <c r="AX88" s="9"/>
      <c r="AY88" s="5"/>
      <c r="AZ88" s="8"/>
      <c r="BA88" s="7"/>
      <c r="BB88" s="32"/>
      <c r="BC88" s="16"/>
      <c r="BD88" s="2"/>
      <c r="BE88" s="68"/>
      <c r="BF88" s="2"/>
      <c r="BG88" s="2"/>
      <c r="BH88" s="3"/>
      <c r="BI88" s="35"/>
      <c r="BJ88" s="2"/>
      <c r="BK88" s="2"/>
      <c r="BL88" s="2"/>
      <c r="BM88" s="2"/>
      <c r="BN88" s="2"/>
      <c r="BO88" s="11"/>
      <c r="BP88" s="12"/>
      <c r="BQ88" s="13"/>
      <c r="BR88" s="9"/>
      <c r="BS88" s="5"/>
      <c r="BT88" s="2"/>
      <c r="BU88" s="7"/>
      <c r="BV88" s="15"/>
      <c r="BW88" s="16"/>
      <c r="BX88" s="2"/>
      <c r="BY88" s="6"/>
      <c r="BZ88" s="2"/>
      <c r="CA88" s="2"/>
      <c r="CB88" s="3"/>
      <c r="CC88" s="35"/>
      <c r="CD88" s="2"/>
      <c r="CE88" s="2"/>
      <c r="CF88" s="2"/>
      <c r="CG88" s="2"/>
      <c r="CH88" s="2"/>
      <c r="CI88" s="11"/>
      <c r="CJ88" s="11"/>
      <c r="CK88" s="11"/>
      <c r="CL88" s="11"/>
      <c r="CM88" s="5"/>
      <c r="CN88" s="8"/>
      <c r="CO88" s="10"/>
      <c r="CP88" s="81"/>
      <c r="CQ88" s="16"/>
      <c r="CR88" s="2"/>
      <c r="CV88" s="6"/>
      <c r="CW88" s="2"/>
      <c r="CX88" s="2"/>
      <c r="CY88" s="3"/>
      <c r="CZ88" s="35"/>
      <c r="DA88" s="88"/>
      <c r="DB88" s="2"/>
      <c r="DC88" s="2"/>
      <c r="DD88" s="2"/>
      <c r="DE88" s="2"/>
      <c r="DF88" s="80"/>
      <c r="DG88" s="12"/>
      <c r="DH88" s="13"/>
      <c r="DI88" s="9"/>
      <c r="DJ88" s="8"/>
      <c r="DK88" s="5"/>
      <c r="DL88" s="2"/>
      <c r="DM88" s="7"/>
      <c r="DN88" s="89"/>
      <c r="DO88" s="82"/>
      <c r="DP88" s="8"/>
      <c r="DQ88" s="39"/>
      <c r="DR88" s="8"/>
      <c r="DS88" s="8"/>
      <c r="DT88" s="41"/>
      <c r="DU88" s="10"/>
      <c r="DV88" s="8"/>
      <c r="DW88" s="8"/>
      <c r="DX88" s="8"/>
      <c r="DY88" s="2"/>
      <c r="DZ88" s="2"/>
      <c r="EA88" s="11"/>
      <c r="EB88" s="12"/>
      <c r="EC88" s="13"/>
      <c r="ED88" s="9"/>
      <c r="EE88" s="5"/>
      <c r="EF88" s="2"/>
      <c r="EG88" s="7"/>
      <c r="EH88" s="89"/>
      <c r="EI88" s="82"/>
      <c r="EJ88" s="8"/>
      <c r="EK88" s="6"/>
      <c r="EL88" s="2"/>
      <c r="EM88" s="2"/>
      <c r="EN88" s="3"/>
      <c r="EO88" s="10"/>
      <c r="EP88" s="2"/>
      <c r="EQ88" s="2"/>
      <c r="ER88" s="2"/>
      <c r="ES88" s="2"/>
      <c r="ET88" s="2"/>
      <c r="EU88" s="11"/>
      <c r="EV88" s="12"/>
      <c r="EW88" s="13"/>
      <c r="EX88" s="9"/>
      <c r="EY88" s="5"/>
      <c r="EZ88" s="2"/>
      <c r="FA88" s="7"/>
      <c r="FB88" s="32"/>
      <c r="FC88" s="16"/>
      <c r="FD88" s="2"/>
      <c r="FE88" s="6"/>
      <c r="FF88" s="2"/>
      <c r="FG88" s="2"/>
      <c r="FH88" s="3"/>
      <c r="FI88" s="10"/>
      <c r="FJ88" s="2"/>
      <c r="FK88" s="2"/>
      <c r="FL88" s="2"/>
      <c r="FM88" s="2"/>
      <c r="FN88" s="2"/>
      <c r="FO88" s="11"/>
      <c r="FP88" s="12"/>
      <c r="FQ88" s="13"/>
      <c r="FR88" s="14"/>
      <c r="FS88" s="5"/>
      <c r="FT88" s="2"/>
      <c r="FU88" s="7"/>
      <c r="FV88" s="32"/>
      <c r="FW88" s="16"/>
      <c r="FX88" s="2"/>
      <c r="FY88" s="93"/>
      <c r="FZ88" s="94"/>
      <c r="GA88" s="94"/>
      <c r="GB88" s="95"/>
      <c r="GC88" s="96"/>
      <c r="GD88" s="94"/>
      <c r="GE88" s="94"/>
      <c r="GF88" s="94"/>
      <c r="GG88" s="94"/>
      <c r="GH88" s="94"/>
      <c r="GI88" s="97"/>
      <c r="GJ88" s="98"/>
      <c r="GK88" s="99"/>
      <c r="GL88" s="100"/>
      <c r="GM88" s="101"/>
      <c r="GN88" s="94"/>
      <c r="GO88" s="102"/>
      <c r="GP88" s="103"/>
      <c r="GQ88" s="104"/>
      <c r="GR88" s="2"/>
      <c r="GS88" s="16">
        <v>37</v>
      </c>
      <c r="GT88" s="2" t="s">
        <v>184</v>
      </c>
      <c r="GU88" s="2" t="s">
        <v>185</v>
      </c>
      <c r="GV88" s="3">
        <v>44104</v>
      </c>
      <c r="GW88" s="2">
        <v>1126.67</v>
      </c>
      <c r="GX88" s="10"/>
      <c r="GY88" s="2"/>
      <c r="GZ88" s="2">
        <v>-1126.67</v>
      </c>
      <c r="HA88" s="2"/>
      <c r="HB88" s="2"/>
      <c r="HC88" s="11">
        <v>0</v>
      </c>
      <c r="HD88" s="12">
        <f t="shared" si="69"/>
        <v>0</v>
      </c>
      <c r="HE88" s="13">
        <f t="shared" si="70"/>
        <v>0</v>
      </c>
      <c r="HF88" s="14">
        <f t="shared" si="71"/>
        <v>0</v>
      </c>
      <c r="HG88" s="5">
        <f t="shared" si="72"/>
        <v>0</v>
      </c>
      <c r="HH88" s="2">
        <f t="shared" si="73"/>
        <v>0</v>
      </c>
      <c r="HI88" s="7">
        <f t="shared" si="74"/>
        <v>0</v>
      </c>
      <c r="HJ88" s="32">
        <f t="shared" si="75"/>
        <v>0</v>
      </c>
      <c r="HK88" s="16">
        <v>2</v>
      </c>
      <c r="HL88" s="2" t="s">
        <v>30</v>
      </c>
      <c r="HM88" s="6">
        <v>37</v>
      </c>
      <c r="HN88" s="2" t="s">
        <v>184</v>
      </c>
      <c r="HO88" s="2" t="s">
        <v>185</v>
      </c>
      <c r="HP88" s="3">
        <v>44143</v>
      </c>
      <c r="HQ88" s="10"/>
      <c r="HR88" s="2">
        <v>1126.68</v>
      </c>
      <c r="HS88" s="2"/>
      <c r="HT88" s="2">
        <v>-1126.67</v>
      </c>
      <c r="HU88" s="2"/>
      <c r="HV88" s="2"/>
      <c r="HW88" s="11">
        <v>9.9999999999909051E-3</v>
      </c>
      <c r="HX88" s="12">
        <f t="shared" si="76"/>
        <v>9.9999999999909051E-3</v>
      </c>
      <c r="HY88" s="13">
        <f t="shared" si="77"/>
        <v>-2.2735717521762851E-3</v>
      </c>
      <c r="HZ88" s="14">
        <f t="shared" si="78"/>
        <v>7.72642824781462E-3</v>
      </c>
      <c r="IA88" s="5">
        <f t="shared" si="79"/>
        <v>2.3565606155834591E-2</v>
      </c>
      <c r="IB88" s="2">
        <f t="shared" si="80"/>
        <v>-4.1094940243064006E-3</v>
      </c>
      <c r="IC88" s="7">
        <f t="shared" si="81"/>
        <v>1.9456112131528189E-2</v>
      </c>
      <c r="ID88" s="32">
        <f t="shared" si="82"/>
        <v>1.9456112131528189E-2</v>
      </c>
      <c r="IE88" s="16">
        <v>2</v>
      </c>
      <c r="IF88" s="2" t="s">
        <v>30</v>
      </c>
      <c r="IG88" s="6">
        <v>37</v>
      </c>
      <c r="IH88" s="2" t="s">
        <v>184</v>
      </c>
      <c r="II88" s="2" t="s">
        <v>185</v>
      </c>
      <c r="IJ88" s="3">
        <v>44165</v>
      </c>
      <c r="IK88" s="10"/>
      <c r="IL88" s="2">
        <v>1126.68</v>
      </c>
      <c r="IM88" s="2"/>
      <c r="IN88" s="2">
        <v>-1126.67</v>
      </c>
      <c r="IO88" s="2"/>
      <c r="IP88" s="2"/>
      <c r="IQ88" s="11">
        <v>9.9999999999909051E-3</v>
      </c>
      <c r="IR88" s="12">
        <f t="shared" si="83"/>
        <v>0</v>
      </c>
      <c r="IS88" s="13">
        <f t="shared" si="84"/>
        <v>0</v>
      </c>
      <c r="IT88" s="14">
        <f t="shared" si="85"/>
        <v>0</v>
      </c>
      <c r="IU88" s="5">
        <f t="shared" si="86"/>
        <v>0</v>
      </c>
      <c r="IV88" s="2">
        <f t="shared" si="87"/>
        <v>0</v>
      </c>
      <c r="IW88" s="7">
        <f t="shared" si="88"/>
        <v>0</v>
      </c>
      <c r="IX88" s="15">
        <f t="shared" si="89"/>
        <v>1.9456112131528189E-2</v>
      </c>
      <c r="IY88" s="16">
        <v>2</v>
      </c>
      <c r="IZ88" s="2" t="s">
        <v>30</v>
      </c>
      <c r="JA88" s="6">
        <v>37</v>
      </c>
      <c r="JB88" s="2" t="s">
        <v>184</v>
      </c>
      <c r="JC88" s="2" t="s">
        <v>185</v>
      </c>
      <c r="JD88" s="3">
        <v>44196</v>
      </c>
      <c r="JE88" s="10"/>
      <c r="JF88" s="2">
        <v>1126.68</v>
      </c>
      <c r="JG88" s="2"/>
      <c r="JH88" s="2">
        <v>-1126.67</v>
      </c>
      <c r="JI88" s="2"/>
      <c r="JJ88" s="2"/>
      <c r="JK88" s="11">
        <v>9.9999999999909051E-3</v>
      </c>
      <c r="JL88" s="12">
        <f t="shared" si="90"/>
        <v>0</v>
      </c>
      <c r="JM88" s="13">
        <f t="shared" si="91"/>
        <v>0</v>
      </c>
      <c r="JN88" s="14">
        <f t="shared" si="92"/>
        <v>0</v>
      </c>
      <c r="JO88" s="5">
        <f t="shared" si="93"/>
        <v>0</v>
      </c>
      <c r="JP88" s="2">
        <f t="shared" si="94"/>
        <v>0</v>
      </c>
      <c r="JQ88" s="7">
        <f t="shared" si="95"/>
        <v>0</v>
      </c>
      <c r="JR88" s="32">
        <f t="shared" si="96"/>
        <v>1.9456112131528189E-2</v>
      </c>
      <c r="JS88" s="16">
        <v>2</v>
      </c>
      <c r="JT88" s="2" t="s">
        <v>30</v>
      </c>
    </row>
    <row r="89" spans="1:280" ht="19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1"/>
      <c r="R89" s="31" t="s">
        <v>21</v>
      </c>
      <c r="S89" s="31"/>
      <c r="T89" s="31"/>
      <c r="U89" s="31">
        <v>33160.79</v>
      </c>
      <c r="V89" s="31">
        <v>364061.27000000014</v>
      </c>
      <c r="W89" s="31">
        <v>139.6</v>
      </c>
      <c r="X89" s="31">
        <v>-912.6899999999996</v>
      </c>
      <c r="Y89" s="31">
        <v>9510.6</v>
      </c>
      <c r="Z89" s="31">
        <v>31694.129999999997</v>
      </c>
      <c r="AA89" s="31">
        <v>372798.78000000009</v>
      </c>
      <c r="AB89" s="31">
        <v>10887.029999999982</v>
      </c>
      <c r="AC89" s="31">
        <v>1306.4435999999989</v>
      </c>
      <c r="AD89" s="31">
        <v>12193.473599999983</v>
      </c>
      <c r="AE89" s="31">
        <v>35361.073439999949</v>
      </c>
      <c r="AF89" s="31">
        <v>-3597.0010619782506</v>
      </c>
      <c r="AG89" s="31">
        <v>31764.072378021694</v>
      </c>
      <c r="AH89" s="31">
        <v>5130.4325274962903</v>
      </c>
      <c r="AI89" s="31"/>
      <c r="AJ89" s="31"/>
      <c r="AK89" s="58"/>
      <c r="AL89" s="31" t="s">
        <v>21</v>
      </c>
      <c r="AM89" s="31"/>
      <c r="AN89" s="31"/>
      <c r="AO89" s="31">
        <f>SUM(AO51:AO80)</f>
        <v>23770.25</v>
      </c>
      <c r="AP89" s="31">
        <f t="shared" ref="AP89:BB89" si="97">SUM(AP51:AP80)</f>
        <v>374439.17</v>
      </c>
      <c r="AQ89" s="31">
        <f t="shared" si="97"/>
        <v>139.6</v>
      </c>
      <c r="AR89" s="31">
        <f t="shared" si="97"/>
        <v>-912.6899999999996</v>
      </c>
      <c r="AS89" s="31">
        <f t="shared" si="97"/>
        <v>9510.6</v>
      </c>
      <c r="AT89" s="31">
        <f t="shared" si="97"/>
        <v>31694.129999999997</v>
      </c>
      <c r="AU89" s="31">
        <f t="shared" si="97"/>
        <v>383176.68</v>
      </c>
      <c r="AV89" s="31">
        <f t="shared" si="97"/>
        <v>10377.900000000007</v>
      </c>
      <c r="AW89" s="31">
        <f t="shared" si="97"/>
        <v>1245.3480000000013</v>
      </c>
      <c r="AX89" s="31">
        <f t="shared" si="97"/>
        <v>11623.248000000007</v>
      </c>
      <c r="AY89" s="31">
        <f t="shared" si="97"/>
        <v>33707.419200000018</v>
      </c>
      <c r="AZ89" s="31">
        <f t="shared" si="97"/>
        <v>-3597.0000000000136</v>
      </c>
      <c r="BA89" s="31">
        <f t="shared" si="97"/>
        <v>30110.419200000008</v>
      </c>
      <c r="BB89" s="31">
        <f t="shared" si="97"/>
        <v>11470.601727496298</v>
      </c>
      <c r="BC89" s="31"/>
      <c r="BD89" s="31"/>
      <c r="BE89" s="31"/>
      <c r="BF89" s="31" t="s">
        <v>21</v>
      </c>
      <c r="BG89" s="31"/>
      <c r="BH89" s="31"/>
      <c r="BI89" s="31">
        <f>SUM(BI51:BI80)</f>
        <v>29462.16</v>
      </c>
      <c r="BJ89" s="31">
        <f t="shared" ref="BJ89:BV89" si="98">SUM(BJ51:BJ80)</f>
        <v>384505.70999999996</v>
      </c>
      <c r="BK89" s="31">
        <f t="shared" si="98"/>
        <v>139.6</v>
      </c>
      <c r="BL89" s="31">
        <f t="shared" si="98"/>
        <v>-912.6899999999996</v>
      </c>
      <c r="BM89" s="31">
        <f t="shared" si="98"/>
        <v>9510.6</v>
      </c>
      <c r="BN89" s="31">
        <f t="shared" si="98"/>
        <v>31694.129999999997</v>
      </c>
      <c r="BO89" s="31">
        <f t="shared" si="98"/>
        <v>393243.22000000003</v>
      </c>
      <c r="BP89" s="31">
        <f t="shared" si="98"/>
        <v>10066.540000000008</v>
      </c>
      <c r="BQ89" s="31">
        <f t="shared" si="98"/>
        <v>2533.4600000000282</v>
      </c>
      <c r="BR89" s="31">
        <f t="shared" si="98"/>
        <v>12600.000000000036</v>
      </c>
      <c r="BS89" s="31">
        <f t="shared" si="98"/>
        <v>36540.000000000102</v>
      </c>
      <c r="BT89" s="31">
        <f t="shared" si="98"/>
        <v>-3597.0000000000095</v>
      </c>
      <c r="BU89" s="31">
        <f t="shared" si="98"/>
        <v>32943.000000000095</v>
      </c>
      <c r="BV89" s="31">
        <f t="shared" si="98"/>
        <v>14951.441727496394</v>
      </c>
      <c r="BW89" s="31"/>
      <c r="BX89" s="31"/>
      <c r="BY89" s="31"/>
      <c r="BZ89" s="31" t="s">
        <v>21</v>
      </c>
      <c r="CA89" s="31"/>
      <c r="CB89" s="31"/>
      <c r="CC89" s="31">
        <f>SUM(CC51:CC80)</f>
        <v>6990.3099999999995</v>
      </c>
      <c r="CD89" s="31">
        <f t="shared" ref="CD89:CP89" si="99">SUM(CD51:CD80)</f>
        <v>384505.70999999996</v>
      </c>
      <c r="CE89" s="31">
        <f t="shared" si="99"/>
        <v>139.6</v>
      </c>
      <c r="CF89" s="31">
        <f t="shared" si="99"/>
        <v>-912.6899999999996</v>
      </c>
      <c r="CG89" s="31">
        <f t="shared" si="99"/>
        <v>9510.6</v>
      </c>
      <c r="CH89" s="31">
        <f t="shared" si="99"/>
        <v>31694.129999999997</v>
      </c>
      <c r="CI89" s="80">
        <f t="shared" si="99"/>
        <v>393243.22000000003</v>
      </c>
      <c r="CJ89" s="80">
        <f t="shared" si="99"/>
        <v>10066.540000000008</v>
      </c>
      <c r="CK89" s="80">
        <f t="shared" si="99"/>
        <v>2533.4600000000282</v>
      </c>
      <c r="CL89" s="80">
        <f t="shared" si="99"/>
        <v>12600.000000000036</v>
      </c>
      <c r="CM89" s="31">
        <f t="shared" si="99"/>
        <v>27260.000000000084</v>
      </c>
      <c r="CN89" s="31">
        <f t="shared" si="99"/>
        <v>-3597.0000000000105</v>
      </c>
      <c r="CO89" s="31">
        <f t="shared" si="99"/>
        <v>23663.000000000069</v>
      </c>
      <c r="CP89" s="31">
        <f t="shared" si="99"/>
        <v>31624.131727496468</v>
      </c>
      <c r="CQ89" s="31"/>
      <c r="CR89" s="31"/>
      <c r="CS89" s="27"/>
      <c r="CT89" s="27"/>
      <c r="CU89" s="27"/>
      <c r="CV89" s="31"/>
      <c r="CW89" s="31" t="s">
        <v>21</v>
      </c>
      <c r="CX89" s="31"/>
      <c r="CY89" s="31"/>
      <c r="CZ89" s="31">
        <f>SUM(CZ51:CZ80)</f>
        <v>45162.39</v>
      </c>
      <c r="DA89" s="31">
        <f>SUM(DA51:DA80)</f>
        <v>402169.23</v>
      </c>
      <c r="DB89" s="31">
        <f t="shared" ref="DB89:DL89" si="100">SUM(DB51:DB80)</f>
        <v>139.6</v>
      </c>
      <c r="DC89" s="31">
        <f t="shared" si="100"/>
        <v>-912.6899999999996</v>
      </c>
      <c r="DD89" s="31">
        <f t="shared" si="100"/>
        <v>9510.6</v>
      </c>
      <c r="DE89" s="31">
        <f t="shared" si="100"/>
        <v>31694.129999999997</v>
      </c>
      <c r="DF89" s="31">
        <f t="shared" si="100"/>
        <v>410906.74</v>
      </c>
      <c r="DG89" s="31">
        <f t="shared" si="100"/>
        <v>17663.52</v>
      </c>
      <c r="DH89" s="31">
        <f t="shared" si="100"/>
        <v>1736.4799999999791</v>
      </c>
      <c r="DI89" s="31">
        <f t="shared" si="100"/>
        <v>19399.999999999978</v>
      </c>
      <c r="DJ89" s="31">
        <f t="shared" si="100"/>
        <v>56259.999999999935</v>
      </c>
      <c r="DK89" s="31">
        <f t="shared" si="100"/>
        <v>28999.999999999844</v>
      </c>
      <c r="DL89" s="31">
        <f t="shared" si="100"/>
        <v>-3596.9999999999814</v>
      </c>
      <c r="DM89" s="31">
        <f>SUM(DM51:DM80)</f>
        <v>25402.999999999869</v>
      </c>
      <c r="DN89" s="31">
        <f>SUM(DN51:DN80)</f>
        <v>11864.741727496335</v>
      </c>
      <c r="DO89" s="31"/>
      <c r="DP89" s="31"/>
      <c r="DQ89" s="31"/>
      <c r="DR89" s="31" t="s">
        <v>21</v>
      </c>
      <c r="DS89" s="31"/>
      <c r="DT89" s="31"/>
      <c r="DU89" s="31">
        <f t="shared" ref="DU89:EH89" si="101">SUM(DU51:DU80)</f>
        <v>7472.09</v>
      </c>
      <c r="DV89" s="31">
        <f t="shared" si="101"/>
        <v>409269.74</v>
      </c>
      <c r="DW89" s="31">
        <f t="shared" si="101"/>
        <v>139.6</v>
      </c>
      <c r="DX89" s="31">
        <f t="shared" si="101"/>
        <v>-912.6899999999996</v>
      </c>
      <c r="DY89" s="31">
        <f t="shared" si="101"/>
        <v>9510.6</v>
      </c>
      <c r="DZ89" s="31">
        <f t="shared" si="101"/>
        <v>31694.129999999997</v>
      </c>
      <c r="EA89" s="31">
        <f t="shared" si="101"/>
        <v>418007.25</v>
      </c>
      <c r="EB89" s="31">
        <f t="shared" si="101"/>
        <v>7100.5099999999875</v>
      </c>
      <c r="EC89" s="31">
        <f t="shared" si="101"/>
        <v>899.48999999998807</v>
      </c>
      <c r="ED89" s="31">
        <f t="shared" si="101"/>
        <v>7999.9999999999745</v>
      </c>
      <c r="EE89" s="31">
        <f t="shared" si="101"/>
        <v>23199.999999999931</v>
      </c>
      <c r="EF89" s="31">
        <f t="shared" si="101"/>
        <v>-3596.9999999999882</v>
      </c>
      <c r="EG89" s="31">
        <f t="shared" si="101"/>
        <v>19602.999999999942</v>
      </c>
      <c r="EH89" s="31">
        <f t="shared" si="101"/>
        <v>23995.651727496275</v>
      </c>
      <c r="EI89" s="31"/>
      <c r="EJ89" s="31"/>
      <c r="EK89" s="31"/>
      <c r="EL89" s="31"/>
      <c r="EM89" s="31"/>
      <c r="EN89" s="90"/>
      <c r="EO89" s="31">
        <f>SUM(EO51:EO80)</f>
        <v>32037.15</v>
      </c>
      <c r="EP89" s="31">
        <f t="shared" ref="EP89:FB89" si="102">SUM(EP51:EP80)</f>
        <v>416025.11999999988</v>
      </c>
      <c r="EQ89" s="31">
        <f t="shared" si="102"/>
        <v>139.6</v>
      </c>
      <c r="ER89" s="31">
        <f t="shared" si="102"/>
        <v>-912.6899999999996</v>
      </c>
      <c r="ES89" s="31">
        <f t="shared" si="102"/>
        <v>9510.6</v>
      </c>
      <c r="ET89" s="31">
        <f t="shared" si="102"/>
        <v>31694.129999999997</v>
      </c>
      <c r="EU89" s="31">
        <f t="shared" si="102"/>
        <v>424762.62999999989</v>
      </c>
      <c r="EV89" s="31">
        <f t="shared" si="102"/>
        <v>6755.3800000000047</v>
      </c>
      <c r="EW89" s="31">
        <f t="shared" si="102"/>
        <v>444.61999999999534</v>
      </c>
      <c r="EX89" s="31">
        <f t="shared" si="102"/>
        <v>7200</v>
      </c>
      <c r="EY89" s="31">
        <f t="shared" si="102"/>
        <v>20880</v>
      </c>
      <c r="EZ89" s="31">
        <f t="shared" si="102"/>
        <v>-3596.9999999999991</v>
      </c>
      <c r="FA89" s="31">
        <f t="shared" si="102"/>
        <v>17283.000000000004</v>
      </c>
      <c r="FB89" s="31">
        <f t="shared" si="102"/>
        <v>9241.5017274962738</v>
      </c>
      <c r="FC89" s="31"/>
      <c r="FD89" s="31"/>
      <c r="FE89" s="31"/>
      <c r="FF89" s="31" t="s">
        <v>21</v>
      </c>
      <c r="FG89" s="31"/>
      <c r="FH89" s="31"/>
      <c r="FI89" s="31">
        <f>SUM(FI51:FI80)</f>
        <v>29358.81</v>
      </c>
      <c r="FJ89" s="31">
        <f t="shared" ref="FJ89:FV89" si="103">SUM(FJ51:FJ80)</f>
        <v>422094.28</v>
      </c>
      <c r="FK89" s="31">
        <f t="shared" si="103"/>
        <v>139.6</v>
      </c>
      <c r="FL89" s="31">
        <f t="shared" si="103"/>
        <v>-912.6899999999996</v>
      </c>
      <c r="FM89" s="31">
        <f t="shared" si="103"/>
        <v>9510.6</v>
      </c>
      <c r="FN89" s="31">
        <f t="shared" si="103"/>
        <v>31694.129999999997</v>
      </c>
      <c r="FO89" s="31">
        <f t="shared" si="103"/>
        <v>430831.7900000001</v>
      </c>
      <c r="FP89" s="31">
        <f t="shared" si="103"/>
        <v>6069.16</v>
      </c>
      <c r="FQ89" s="31">
        <f t="shared" si="103"/>
        <v>730.84000000002868</v>
      </c>
      <c r="FR89" s="31">
        <f t="shared" si="103"/>
        <v>6800.0000000000282</v>
      </c>
      <c r="FS89" s="31">
        <f t="shared" si="103"/>
        <v>20740.000000000095</v>
      </c>
      <c r="FT89" s="31">
        <f t="shared" si="103"/>
        <v>-3795.0000000000155</v>
      </c>
      <c r="FU89" s="31">
        <f t="shared" si="103"/>
        <v>16945.000000000069</v>
      </c>
      <c r="FV89" s="31">
        <f t="shared" si="103"/>
        <v>-3172.3082725036538</v>
      </c>
      <c r="FW89" s="31"/>
      <c r="FX89" s="31"/>
      <c r="FY89" s="9"/>
      <c r="FZ89" s="31" t="s">
        <v>21</v>
      </c>
      <c r="GA89" s="9"/>
      <c r="GB89" s="91"/>
      <c r="GC89" s="9">
        <f>SUM(GC51:GC83)</f>
        <v>15130.09</v>
      </c>
      <c r="GD89" s="9">
        <f t="shared" ref="GD89:GP89" si="104">SUM(GD51:GD83)</f>
        <v>430719.05000000005</v>
      </c>
      <c r="GE89" s="9">
        <f t="shared" si="104"/>
        <v>139.6</v>
      </c>
      <c r="GF89" s="9">
        <f t="shared" si="104"/>
        <v>-1523.1099999999997</v>
      </c>
      <c r="GG89" s="9">
        <f t="shared" si="104"/>
        <v>9510.6</v>
      </c>
      <c r="GH89" s="9">
        <f t="shared" si="104"/>
        <v>31694.129999999997</v>
      </c>
      <c r="GI89" s="9">
        <f t="shared" si="104"/>
        <v>438846.14000000007</v>
      </c>
      <c r="GJ89" s="9">
        <f t="shared" si="104"/>
        <v>8014.3500000000076</v>
      </c>
      <c r="GK89" s="9">
        <f t="shared" si="104"/>
        <v>-414.3500000000335</v>
      </c>
      <c r="GL89" s="9">
        <f t="shared" si="104"/>
        <v>7599.9999999999745</v>
      </c>
      <c r="GM89" s="9">
        <f t="shared" si="104"/>
        <v>23179.999999999913</v>
      </c>
      <c r="GN89" s="9">
        <f t="shared" si="104"/>
        <v>-3794.9999999999854</v>
      </c>
      <c r="GO89" s="9">
        <f t="shared" si="104"/>
        <v>19384.999999999931</v>
      </c>
      <c r="GP89" s="9">
        <f t="shared" si="104"/>
        <v>1082.6017274962762</v>
      </c>
      <c r="GQ89" s="9"/>
      <c r="GR89" s="9"/>
      <c r="GS89" s="9"/>
      <c r="GT89" s="9" t="s">
        <v>21</v>
      </c>
      <c r="GU89" s="9"/>
      <c r="GV89" s="9"/>
      <c r="GW89" s="9">
        <f>SUM(GW51:GW88)</f>
        <v>446622.37</v>
      </c>
      <c r="GX89" s="9">
        <f t="shared" ref="GX89:HJ89" si="105">SUM(GX51:GX88)</f>
        <v>20870</v>
      </c>
      <c r="GY89" s="9">
        <f t="shared" si="105"/>
        <v>139.6</v>
      </c>
      <c r="GZ89" s="9">
        <f t="shared" si="105"/>
        <v>-12179.72</v>
      </c>
      <c r="HA89" s="9">
        <f t="shared" si="105"/>
        <v>9510.6</v>
      </c>
      <c r="HB89" s="9">
        <f t="shared" si="105"/>
        <v>31694.129999999997</v>
      </c>
      <c r="HC89" s="9">
        <f t="shared" si="105"/>
        <v>444092.85</v>
      </c>
      <c r="HD89" s="9">
        <f t="shared" si="105"/>
        <v>5246.7099999999937</v>
      </c>
      <c r="HE89" s="9">
        <f t="shared" si="105"/>
        <v>1953.2900000000491</v>
      </c>
      <c r="HF89" s="9">
        <f t="shared" si="105"/>
        <v>7200.0000000000437</v>
      </c>
      <c r="HG89" s="9">
        <f t="shared" si="105"/>
        <v>21960.000000000131</v>
      </c>
      <c r="HH89" s="9">
        <f t="shared" si="105"/>
        <v>-4680.5000000000282</v>
      </c>
      <c r="HI89" s="9">
        <f t="shared" si="105"/>
        <v>17279.500000000109</v>
      </c>
      <c r="HJ89" s="9">
        <f t="shared" si="105"/>
        <v>-2507.898272503619</v>
      </c>
      <c r="HK89" s="106"/>
      <c r="HL89" s="9"/>
      <c r="HM89" s="9"/>
      <c r="HN89" s="9" t="s">
        <v>21</v>
      </c>
      <c r="HO89" s="9"/>
      <c r="HP89" s="9"/>
      <c r="HQ89" s="9">
        <f>SUM(HQ51:HQ88)</f>
        <v>11517.439999999999</v>
      </c>
      <c r="HR89" s="9">
        <f t="shared" ref="HR89:ID89" si="106">SUM(HR51:HR88)</f>
        <v>458011.84999999992</v>
      </c>
      <c r="HS89" s="9">
        <f t="shared" si="106"/>
        <v>139.6</v>
      </c>
      <c r="HT89" s="9">
        <f t="shared" si="106"/>
        <v>-12179.72</v>
      </c>
      <c r="HU89" s="9">
        <f t="shared" si="106"/>
        <v>9510.6</v>
      </c>
      <c r="HV89" s="9">
        <f t="shared" si="106"/>
        <v>31694.129999999997</v>
      </c>
      <c r="HW89" s="9">
        <f t="shared" si="106"/>
        <v>455482.32999999996</v>
      </c>
      <c r="HX89" s="9">
        <f t="shared" si="106"/>
        <v>11389.48000000001</v>
      </c>
      <c r="HY89" s="9">
        <f t="shared" si="106"/>
        <v>-2589.4800000000319</v>
      </c>
      <c r="HZ89" s="9">
        <f t="shared" si="106"/>
        <v>8799.9999999999745</v>
      </c>
      <c r="IA89" s="9">
        <f t="shared" si="106"/>
        <v>26839.999999999924</v>
      </c>
      <c r="IB89" s="9">
        <f t="shared" si="106"/>
        <v>-4680.4999999999864</v>
      </c>
      <c r="IC89" s="9">
        <f t="shared" si="106"/>
        <v>22159.499999999938</v>
      </c>
      <c r="ID89" s="9">
        <f t="shared" si="106"/>
        <v>8134.1617274963182</v>
      </c>
      <c r="IE89" s="9"/>
      <c r="IF89" s="9"/>
      <c r="IG89" s="9"/>
      <c r="IH89" s="9" t="s">
        <v>21</v>
      </c>
      <c r="II89" s="9"/>
      <c r="IJ89" s="9"/>
      <c r="IK89" s="9">
        <f>SUM(IK51:IK88)</f>
        <v>18563.010000000002</v>
      </c>
      <c r="IL89" s="9">
        <f t="shared" ref="IL89:IQ89" si="107">SUM(IL51:IL88)</f>
        <v>465100.91000000003</v>
      </c>
      <c r="IM89" s="9">
        <f t="shared" si="107"/>
        <v>139.6</v>
      </c>
      <c r="IN89" s="9">
        <f t="shared" si="107"/>
        <v>-12179.72</v>
      </c>
      <c r="IO89" s="9">
        <f t="shared" si="107"/>
        <v>9510.6</v>
      </c>
      <c r="IP89" s="9">
        <f t="shared" si="107"/>
        <v>31694.129999999997</v>
      </c>
      <c r="IQ89" s="9">
        <f t="shared" si="107"/>
        <v>462571.39000000007</v>
      </c>
      <c r="IR89" s="9">
        <f t="shared" ref="IR89" si="108">SUM(IR51:IR88)</f>
        <v>7089.0600000000049</v>
      </c>
      <c r="IS89" s="9">
        <f t="shared" ref="IS89" si="109">SUM(IS51:IS88)</f>
        <v>3710.9400000000051</v>
      </c>
      <c r="IT89" s="9">
        <f t="shared" ref="IT89" si="110">SUM(IT51:IT88)</f>
        <v>10800.000000000007</v>
      </c>
      <c r="IU89" s="9">
        <f t="shared" ref="IU89" si="111">SUM(IU51:IU88)</f>
        <v>32940.000000000022</v>
      </c>
      <c r="IV89" s="9">
        <f t="shared" ref="IV89" si="112">SUM(IV51:IV88)</f>
        <v>-4680.5000000000045</v>
      </c>
      <c r="IW89" s="9">
        <f t="shared" ref="IW89" si="113">SUM(IW51:IW88)</f>
        <v>28259.500000000025</v>
      </c>
      <c r="IX89" s="9">
        <f t="shared" ref="IX89" si="114">SUM(IX51:IX88)</f>
        <v>17830.651727496341</v>
      </c>
      <c r="IY89" s="9"/>
      <c r="IZ89" s="9"/>
      <c r="JA89" s="9"/>
      <c r="JB89" s="9" t="s">
        <v>21</v>
      </c>
      <c r="JC89" s="9"/>
      <c r="JD89" s="9"/>
      <c r="JE89" s="9">
        <f>SUM(JE51:JE88)</f>
        <v>26799.56</v>
      </c>
      <c r="JF89" s="9">
        <v>478155.31</v>
      </c>
      <c r="JG89" s="9">
        <v>139.6</v>
      </c>
      <c r="JH89" s="9">
        <v>-12179.72</v>
      </c>
      <c r="JI89" s="9">
        <v>9510.6</v>
      </c>
      <c r="JJ89" s="9">
        <v>31694.129999999997</v>
      </c>
      <c r="JK89" s="9">
        <v>475625.79</v>
      </c>
      <c r="JL89" s="9">
        <f t="shared" ref="JL89:JR89" si="115">SUM(JL51:JL88)</f>
        <v>13054.399999999976</v>
      </c>
      <c r="JM89" s="9">
        <f t="shared" si="115"/>
        <v>-454.39999999996536</v>
      </c>
      <c r="JN89" s="9">
        <f t="shared" si="115"/>
        <v>12600.000000000009</v>
      </c>
      <c r="JO89" s="9">
        <f t="shared" si="115"/>
        <v>38430.000000000022</v>
      </c>
      <c r="JP89" s="9">
        <f t="shared" si="115"/>
        <v>-4680.5000000000036</v>
      </c>
      <c r="JQ89" s="9">
        <f t="shared" si="115"/>
        <v>33749.500000000022</v>
      </c>
      <c r="JR89" s="9">
        <f t="shared" si="115"/>
        <v>24780.591727496369</v>
      </c>
      <c r="JS89" s="9"/>
      <c r="JT89" s="9"/>
    </row>
    <row r="90" spans="1:280" ht="19.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/>
      <c r="R90" s="28" t="s">
        <v>34</v>
      </c>
      <c r="S90" s="28"/>
      <c r="T90" s="28"/>
      <c r="U90" s="28"/>
      <c r="V90" s="28"/>
      <c r="W90" s="28"/>
      <c r="X90" s="28"/>
      <c r="Y90" s="28"/>
      <c r="Z90" s="28"/>
      <c r="AA90" s="28"/>
      <c r="AB90" s="28">
        <v>10887.030000000028</v>
      </c>
      <c r="AC90" s="28">
        <v>1306.4436000000042</v>
      </c>
      <c r="AD90" s="28">
        <v>12193.473599999981</v>
      </c>
      <c r="AE90" s="28">
        <v>35361.073439999949</v>
      </c>
      <c r="AF90" s="28">
        <v>-3596.9999999999995</v>
      </c>
      <c r="AG90" s="28">
        <v>31764.072378021698</v>
      </c>
      <c r="AH90" s="28">
        <v>5130.4325274962866</v>
      </c>
      <c r="AI90" s="28"/>
      <c r="AJ90" s="28"/>
      <c r="AK90" s="28"/>
      <c r="AL90" s="28" t="s">
        <v>34</v>
      </c>
      <c r="AM90" s="28"/>
      <c r="AN90" s="28"/>
      <c r="AO90" s="28"/>
      <c r="AP90" s="28"/>
      <c r="AQ90" s="28"/>
      <c r="AR90" s="28"/>
      <c r="AS90" s="28"/>
      <c r="AT90" s="28"/>
      <c r="AU90" s="28">
        <f>AP89+AQ89+AR89+AS89</f>
        <v>383176.67999999993</v>
      </c>
      <c r="AV90" s="60">
        <f>AU89-AA89</f>
        <v>10377.899999999907</v>
      </c>
      <c r="AW90" s="28">
        <f>V37</f>
        <v>1245.3479999999963</v>
      </c>
      <c r="AX90" s="28">
        <f>AV89+AW89</f>
        <v>11623.248000000009</v>
      </c>
      <c r="AY90" s="28">
        <f>AX89*2.9</f>
        <v>33707.419200000018</v>
      </c>
      <c r="AZ90" s="28">
        <f>AD9</f>
        <v>-3596.9999999999995</v>
      </c>
      <c r="BA90" s="28">
        <f>AE9</f>
        <v>30110.419199999887</v>
      </c>
      <c r="BB90" s="28">
        <f>AH89-AO89+BA89</f>
        <v>11470.601727496298</v>
      </c>
      <c r="BC90" s="28"/>
      <c r="BD90" s="28"/>
      <c r="BE90" s="28"/>
      <c r="BF90" s="28" t="s">
        <v>34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>
        <f>U38</f>
        <v>10066.539999999979</v>
      </c>
      <c r="BQ90" s="28">
        <f>V38</f>
        <v>2533.460000000021</v>
      </c>
      <c r="BR90" s="28">
        <f>U11</f>
        <v>12600</v>
      </c>
      <c r="BS90" s="28">
        <f>BR89*2.9</f>
        <v>36540.000000000102</v>
      </c>
      <c r="BT90" s="28">
        <f>AD11</f>
        <v>-3596.9999999999995</v>
      </c>
      <c r="BU90" s="28">
        <f>BS89+BT89</f>
        <v>32943.000000000095</v>
      </c>
      <c r="BV90" s="28">
        <f>BB89-BI89+BU89</f>
        <v>14951.441727496393</v>
      </c>
      <c r="BW90" s="28"/>
      <c r="BX90" s="28"/>
      <c r="BY90" s="28"/>
      <c r="BZ90" s="28" t="s">
        <v>34</v>
      </c>
      <c r="CA90" s="28"/>
      <c r="CB90" s="28"/>
      <c r="CC90" s="28"/>
      <c r="CD90" s="28"/>
      <c r="CE90" s="28"/>
      <c r="CF90" s="28"/>
      <c r="CG90" s="28"/>
      <c r="CH90" s="28"/>
      <c r="CI90" s="80"/>
      <c r="CJ90" s="80"/>
      <c r="CK90" s="80"/>
      <c r="CL90" s="80"/>
      <c r="CM90" s="28">
        <f>CL90*2.9</f>
        <v>0</v>
      </c>
      <c r="CN90" s="28"/>
      <c r="CO90" s="28">
        <f>AE12</f>
        <v>23663</v>
      </c>
      <c r="CP90" s="28">
        <f>BV89-CC89+CO89</f>
        <v>31624.131727496464</v>
      </c>
      <c r="CQ90" s="28"/>
      <c r="CR90" s="28"/>
      <c r="CS90" s="27"/>
      <c r="CT90" s="27"/>
      <c r="CU90" s="27"/>
      <c r="CV90" s="7"/>
      <c r="CW90" s="28" t="s">
        <v>34</v>
      </c>
      <c r="CX90" s="7"/>
      <c r="CY90" s="7"/>
      <c r="CZ90" s="7"/>
      <c r="DA90" s="7"/>
      <c r="DB90" s="7"/>
      <c r="DC90" s="7"/>
      <c r="DD90" s="7"/>
      <c r="DE90" s="7"/>
      <c r="DF90" s="7">
        <f>T40</f>
        <v>410906.74</v>
      </c>
      <c r="DG90" s="28">
        <f>DF89-CI89</f>
        <v>17663.51999999996</v>
      </c>
      <c r="DH90" s="28">
        <f>V40</f>
        <v>1736.4799999999814</v>
      </c>
      <c r="DI90" s="28">
        <f>DG89+DH89</f>
        <v>19399.999999999978</v>
      </c>
      <c r="DJ90" s="28">
        <f>DI89*2.9</f>
        <v>56259.999999999935</v>
      </c>
      <c r="DK90" s="28">
        <f>DJ89-CM89</f>
        <v>28999.999999999851</v>
      </c>
      <c r="DL90" s="28">
        <f>AD13</f>
        <v>-3596.9999999999995</v>
      </c>
      <c r="DM90" s="28">
        <f>DK89+DL89</f>
        <v>25402.999999999862</v>
      </c>
      <c r="DN90" s="28">
        <f>CP89-CZ89+DM89</f>
        <v>11864.741727496337</v>
      </c>
      <c r="DO90" s="28"/>
      <c r="DP90" s="28"/>
      <c r="DQ90" s="28"/>
      <c r="DR90" s="28" t="s">
        <v>34</v>
      </c>
      <c r="DS90" s="7"/>
      <c r="DT90" s="7"/>
      <c r="DU90" s="7"/>
      <c r="DV90" s="7"/>
      <c r="DW90" s="7"/>
      <c r="DX90" s="7"/>
      <c r="DY90" s="7"/>
      <c r="DZ90" s="7"/>
      <c r="EA90" s="7">
        <f>T41</f>
        <v>418007.25</v>
      </c>
      <c r="EB90" s="28">
        <f>U41</f>
        <v>7100.5100000000093</v>
      </c>
      <c r="EC90" s="28">
        <f>V41</f>
        <v>899.48999999999069</v>
      </c>
      <c r="ED90" s="28">
        <f>U14</f>
        <v>8000</v>
      </c>
      <c r="EE90" s="28">
        <f>ED89*2.9</f>
        <v>23199.999999999927</v>
      </c>
      <c r="EF90" s="28">
        <f>AD14</f>
        <v>-3596.9999999999995</v>
      </c>
      <c r="EG90" s="28">
        <f>EE89+EF89</f>
        <v>19602.999999999942</v>
      </c>
      <c r="EH90" s="28">
        <f>DN89-DU89+EG89</f>
        <v>23995.651727496275</v>
      </c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>
        <f>EU89-EA89</f>
        <v>6755.3799999998882</v>
      </c>
      <c r="EW90" s="28">
        <f>V42</f>
        <v>444.61999999999534</v>
      </c>
      <c r="EX90" s="28">
        <f>EV89+EW89</f>
        <v>7200</v>
      </c>
      <c r="EY90" s="28">
        <f>EX89*2.9</f>
        <v>20880</v>
      </c>
      <c r="EZ90" s="28">
        <f>AD15</f>
        <v>-3596.9999999999995</v>
      </c>
      <c r="FA90" s="28">
        <f>EY89+EZ89</f>
        <v>17283</v>
      </c>
      <c r="FB90" s="28">
        <f>EH89-EO89+EY89+EZ89</f>
        <v>9241.5017274962738</v>
      </c>
      <c r="FC90" s="28"/>
      <c r="FD90" s="28"/>
      <c r="FE90" s="28"/>
      <c r="FF90" s="28" t="s">
        <v>34</v>
      </c>
      <c r="FG90" s="28"/>
      <c r="FH90" s="28"/>
      <c r="FI90" s="28"/>
      <c r="FJ90" s="28">
        <f>FN89</f>
        <v>31694.129999999997</v>
      </c>
      <c r="FK90" s="28"/>
      <c r="FL90" s="28"/>
      <c r="FM90" s="28"/>
      <c r="FN90" s="28"/>
      <c r="FO90" s="28">
        <f>T43</f>
        <v>430831.79</v>
      </c>
      <c r="FP90" s="28">
        <f>U43</f>
        <v>6069.1599999999744</v>
      </c>
      <c r="FQ90" s="28">
        <f>V43</f>
        <v>730.84000000002561</v>
      </c>
      <c r="FR90" s="28">
        <f>FP89+FQ89</f>
        <v>6800.0000000000282</v>
      </c>
      <c r="FS90" s="28">
        <f>FR89*3.05</f>
        <v>20740.000000000084</v>
      </c>
      <c r="FT90" s="28">
        <f>AD16</f>
        <v>-3794.9999999999995</v>
      </c>
      <c r="FU90" s="28">
        <f>FS89+FT89</f>
        <v>16945.00000000008</v>
      </c>
      <c r="FV90" s="28">
        <f>FB89-FI89+FU89</f>
        <v>-3172.3082725036584</v>
      </c>
      <c r="FW90" s="28"/>
      <c r="FX90" s="28"/>
      <c r="FY90" s="7"/>
      <c r="FZ90" s="28" t="s">
        <v>34</v>
      </c>
      <c r="GA90" s="7"/>
      <c r="GB90" s="92"/>
      <c r="GC90" s="7"/>
      <c r="GD90" s="7"/>
      <c r="GE90" s="7"/>
      <c r="GF90" s="7"/>
      <c r="GG90" s="7"/>
      <c r="GH90" s="7"/>
      <c r="GI90" s="7"/>
      <c r="GJ90" s="7">
        <f>U44</f>
        <v>8014.3500000000349</v>
      </c>
      <c r="GK90" s="7">
        <f>V44</f>
        <v>-414.35000000003492</v>
      </c>
      <c r="GL90" s="7">
        <f>GJ89+GK89</f>
        <v>7599.9999999999745</v>
      </c>
      <c r="GM90" s="7">
        <f>GL89*3.05</f>
        <v>23179.99999999992</v>
      </c>
      <c r="GN90" s="7">
        <f>AD17</f>
        <v>-3794.9999999999995</v>
      </c>
      <c r="GO90" s="7">
        <f>GM89+GN89</f>
        <v>19384.999999999927</v>
      </c>
      <c r="GP90" s="7">
        <f>FV89-GC89+GO89</f>
        <v>1082.601727496276</v>
      </c>
      <c r="GQ90" s="7"/>
      <c r="GR90" s="7"/>
      <c r="GS90" s="7"/>
      <c r="GT90" s="7" t="s">
        <v>34</v>
      </c>
      <c r="GU90" s="7"/>
      <c r="GV90" s="7"/>
      <c r="GW90" s="7"/>
      <c r="GX90" s="7"/>
      <c r="GY90" s="7"/>
      <c r="GZ90" s="7"/>
      <c r="HA90" s="7"/>
      <c r="HB90" s="7"/>
      <c r="HC90" s="7"/>
      <c r="HD90" s="7">
        <f>U45</f>
        <v>5246.7099999999627</v>
      </c>
      <c r="HE90" s="7">
        <f>V45</f>
        <v>1953.2900000000373</v>
      </c>
      <c r="HF90" s="7">
        <f>U18</f>
        <v>7200</v>
      </c>
      <c r="HG90" s="7">
        <f>HF89*3.05</f>
        <v>21960.000000000131</v>
      </c>
      <c r="HH90" s="7">
        <f>AD18</f>
        <v>-4680.5</v>
      </c>
      <c r="HI90" s="7">
        <f>HG89+HH89</f>
        <v>17279.500000000102</v>
      </c>
      <c r="HJ90" s="7">
        <f>GP89-GX89+HI89</f>
        <v>-2507.8982725036149</v>
      </c>
      <c r="HK90" s="107"/>
      <c r="HL90" s="7"/>
      <c r="HM90" s="7"/>
      <c r="HN90" s="7" t="s">
        <v>34</v>
      </c>
      <c r="HO90" s="7"/>
      <c r="HP90" s="7"/>
      <c r="HQ90" s="7"/>
      <c r="HR90" s="7"/>
      <c r="HS90" s="7"/>
      <c r="HT90" s="7"/>
      <c r="HU90" s="7"/>
      <c r="HV90" s="7"/>
      <c r="HW90" s="7">
        <f>T46</f>
        <v>455482.33</v>
      </c>
      <c r="HX90" s="7">
        <f>U46</f>
        <v>11389.48000000004</v>
      </c>
      <c r="HY90" s="7">
        <f>V46</f>
        <v>-2589.4800000000396</v>
      </c>
      <c r="HZ90" s="7">
        <f>U19</f>
        <v>8800</v>
      </c>
      <c r="IA90" s="7">
        <f>HZ89*3.05</f>
        <v>26839.99999999992</v>
      </c>
      <c r="IB90" s="7">
        <f>AD19</f>
        <v>-4680.5</v>
      </c>
      <c r="IC90" s="7">
        <f>IA89+IB89</f>
        <v>22159.499999999938</v>
      </c>
      <c r="ID90" s="7">
        <f>HJ89-HQ89+IC89</f>
        <v>8134.161727496321</v>
      </c>
      <c r="IE90" s="7"/>
      <c r="IF90" s="7"/>
      <c r="IG90" s="7"/>
      <c r="IH90" s="7" t="s">
        <v>34</v>
      </c>
      <c r="II90" s="7"/>
      <c r="IJ90" s="7"/>
      <c r="IK90" s="7"/>
      <c r="IL90" s="7"/>
      <c r="IM90" s="7"/>
      <c r="IN90" s="7"/>
      <c r="IO90" s="7"/>
      <c r="IP90" s="7"/>
      <c r="IQ90" s="7"/>
      <c r="IR90" s="7">
        <f>U47</f>
        <v>7089.0599999999977</v>
      </c>
      <c r="IS90" s="7">
        <f>V47</f>
        <v>3710.9400000000023</v>
      </c>
      <c r="IT90" s="7">
        <f>IR89+IS89</f>
        <v>10800.000000000011</v>
      </c>
      <c r="IU90" s="7">
        <f>IT89*3.05</f>
        <v>32940.000000000022</v>
      </c>
      <c r="IV90" s="7">
        <f>AD20</f>
        <v>-4680.5</v>
      </c>
      <c r="IW90" s="7">
        <f>IU89+IV89</f>
        <v>28259.500000000018</v>
      </c>
      <c r="IX90" s="7">
        <f>ID89-IK89+IW89</f>
        <v>17830.651727496341</v>
      </c>
      <c r="IY90" s="7"/>
      <c r="IZ90" s="7"/>
      <c r="JA90" s="7"/>
      <c r="JB90" s="7" t="s">
        <v>34</v>
      </c>
      <c r="JC90" s="7"/>
      <c r="JD90" s="7"/>
      <c r="JE90" s="7"/>
      <c r="JF90" s="7"/>
      <c r="JG90" s="7"/>
      <c r="JH90" s="7"/>
      <c r="JI90" s="7"/>
      <c r="JJ90" s="7"/>
      <c r="JK90" s="7"/>
      <c r="JL90" s="7">
        <f>U48</f>
        <v>13054.399999999965</v>
      </c>
      <c r="JM90" s="7">
        <f>V48</f>
        <v>-454.39999999996508</v>
      </c>
      <c r="JN90" s="7">
        <f>JL89+JM89</f>
        <v>12600.000000000011</v>
      </c>
      <c r="JO90" s="7">
        <f>JN89*3.05</f>
        <v>38430.000000000029</v>
      </c>
      <c r="JP90" s="7">
        <f>AD21</f>
        <v>-4680.5</v>
      </c>
      <c r="JQ90" s="7">
        <f>JO89+JP89</f>
        <v>33749.500000000015</v>
      </c>
      <c r="JR90" s="7">
        <f>IX89-JE89+JQ89</f>
        <v>24780.591727496361</v>
      </c>
      <c r="JS90" s="7"/>
      <c r="JT90" s="7"/>
    </row>
    <row r="91" spans="1:280" ht="79.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5" t="s">
        <v>0</v>
      </c>
      <c r="R91" s="25" t="s">
        <v>1</v>
      </c>
      <c r="S91" s="25" t="s">
        <v>27</v>
      </c>
      <c r="T91" s="25" t="s">
        <v>2</v>
      </c>
      <c r="U91" s="25" t="s">
        <v>102</v>
      </c>
      <c r="V91" s="25" t="s">
        <v>3</v>
      </c>
      <c r="W91" s="25" t="s">
        <v>78</v>
      </c>
      <c r="X91" s="25" t="s">
        <v>87</v>
      </c>
      <c r="Y91" s="25" t="s">
        <v>88</v>
      </c>
      <c r="Z91" s="25" t="s">
        <v>79</v>
      </c>
      <c r="AA91" s="25" t="s">
        <v>35</v>
      </c>
      <c r="AB91" s="25" t="s">
        <v>18</v>
      </c>
      <c r="AC91" s="25" t="s">
        <v>17</v>
      </c>
      <c r="AD91" s="25" t="s">
        <v>19</v>
      </c>
      <c r="AE91" s="25" t="s">
        <v>96</v>
      </c>
      <c r="AF91" s="25" t="s">
        <v>97</v>
      </c>
      <c r="AG91" s="25" t="s">
        <v>100</v>
      </c>
      <c r="AH91" s="25" t="s">
        <v>104</v>
      </c>
      <c r="AI91" s="25" t="s">
        <v>64</v>
      </c>
      <c r="AJ91" s="25" t="s">
        <v>67</v>
      </c>
      <c r="AK91" s="25" t="str">
        <f>AK50</f>
        <v>#</v>
      </c>
      <c r="AL91" s="25" t="str">
        <f t="shared" ref="AL91:CW91" si="116">AL50</f>
        <v>Наименование_Точки_Учета</v>
      </c>
      <c r="AM91" s="25" t="str">
        <f t="shared" si="116"/>
        <v>Серийный_№</v>
      </c>
      <c r="AN91" s="25" t="str">
        <f t="shared" si="116"/>
        <v>дата</v>
      </c>
      <c r="AO91" s="25" t="str">
        <f t="shared" si="116"/>
        <v>оплачено в январе 2020</v>
      </c>
      <c r="AP91" s="25" t="str">
        <f t="shared" si="116"/>
        <v>СуммАктЭн</v>
      </c>
      <c r="AQ91" s="25" t="str">
        <f t="shared" si="11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91" s="25" t="str">
        <f t="shared" si="116"/>
        <v>Корректировка показаний 
ПУ за текущий год
(показания ст.ПУ минус показания нов.ПУ на дату монтажа )</v>
      </c>
      <c r="AS91" s="25" t="str">
        <f t="shared" si="116"/>
        <v>Корректировка показаний ПУ за прошлый год
(не включено в сальдо показаний на начало года)</v>
      </c>
      <c r="AT91" s="25" t="str">
        <f t="shared" si="116"/>
        <v>Корректировка показаний ПУ за прошлые периоды
(включено в сальдо показаний на начало года)</v>
      </c>
      <c r="AU91" s="25" t="str">
        <f t="shared" si="116"/>
        <v>Показания счетчиков в расчет</v>
      </c>
      <c r="AV91" s="25" t="str">
        <f t="shared" si="116"/>
        <v>Потребление</v>
      </c>
      <c r="AW91" s="25" t="str">
        <f t="shared" si="116"/>
        <v>Потери, кВт</v>
      </c>
      <c r="AX91" s="25" t="str">
        <f t="shared" si="116"/>
        <v>Потребление+ потери, кВт</v>
      </c>
      <c r="AY91" s="25" t="str">
        <f t="shared" si="116"/>
        <v>Сумма к оплате, руб. тариф 2,90руб./кВт</v>
      </c>
      <c r="AZ91" s="25" t="str">
        <f t="shared" si="116"/>
        <v>к возмещению от п2п3п4п5п6, руб.</v>
      </c>
      <c r="BA91" s="25" t="str">
        <f t="shared" si="116"/>
        <v>Сумаа к начислению по садоводам с учетом возмещения, руб.</v>
      </c>
      <c r="BB91" s="25" t="str">
        <f t="shared" si="116"/>
        <v>Переплата (-)
Долг(+) 
на 01.02.2020</v>
      </c>
      <c r="BC91" s="25" t="str">
        <f t="shared" si="116"/>
        <v>Способ получения показаний:
1=Показания ПУ
2=Показания ПУ с уч.показаний ст.ПУ
РО=расчет.объем показаний
0=Демонтаж счетчика</v>
      </c>
      <c r="BD91" s="25" t="str">
        <f t="shared" si="116"/>
        <v>Вид начисления</v>
      </c>
      <c r="BE91" s="25" t="str">
        <f t="shared" si="116"/>
        <v>#</v>
      </c>
      <c r="BF91" s="25" t="str">
        <f t="shared" si="116"/>
        <v>Наименование_Точки_Учета</v>
      </c>
      <c r="BG91" s="25" t="str">
        <f t="shared" si="116"/>
        <v>Серийный_№</v>
      </c>
      <c r="BH91" s="25" t="str">
        <f t="shared" si="116"/>
        <v>дата</v>
      </c>
      <c r="BI91" s="25" t="str">
        <f t="shared" si="116"/>
        <v>Оплачено в феврале</v>
      </c>
      <c r="BJ91" s="25" t="str">
        <f t="shared" si="116"/>
        <v>СуммАктЭн</v>
      </c>
      <c r="BK91" s="25" t="str">
        <f t="shared" si="11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91" s="25" t="str">
        <f t="shared" si="116"/>
        <v>Корректировка показаний 
ПУ за текущий год
(показания ст.ПУ минус показания нов.ПУ на дату монтажа )</v>
      </c>
      <c r="BM91" s="25" t="str">
        <f t="shared" si="116"/>
        <v>Корректировка показаний ПУ за прошлый год
(не включено в сальдо показаний на начало года)</v>
      </c>
      <c r="BN91" s="25" t="str">
        <f t="shared" si="116"/>
        <v>Корректировка показаний ПУ за прошлые периоды
(включено в сальдо показаний на начало года)</v>
      </c>
      <c r="BO91" s="25" t="str">
        <f t="shared" si="116"/>
        <v>Показания счетчиков в расчет</v>
      </c>
      <c r="BP91" s="25" t="str">
        <f t="shared" si="116"/>
        <v>Потребление</v>
      </c>
      <c r="BQ91" s="25" t="str">
        <f t="shared" si="116"/>
        <v>Потери, кВт</v>
      </c>
      <c r="BR91" s="25" t="str">
        <f t="shared" si="116"/>
        <v>Потребление+ потери, кВт</v>
      </c>
      <c r="BS91" s="25" t="str">
        <f t="shared" si="116"/>
        <v>Сумма к оплате, руб. тариф 2,90руб./кВт</v>
      </c>
      <c r="BT91" s="25" t="str">
        <f t="shared" si="116"/>
        <v>к возмещению от п2п3п4п5п6, руб.</v>
      </c>
      <c r="BU91" s="25" t="str">
        <f t="shared" si="116"/>
        <v>Сумаа к начислению по садоводам с учетом возмещения, руб.</v>
      </c>
      <c r="BV91" s="25" t="str">
        <f t="shared" si="116"/>
        <v>Переплата (-)
Долг(+) 
на 01.03.2020</v>
      </c>
      <c r="BW91" s="25" t="str">
        <f t="shared" si="116"/>
        <v>Способ получения показаний:
1=Показания ПУ
2=Показания ПУ с уч.показаний ст.ПУ
РО=расчет.объем показаний
0=Демонтаж счетчика</v>
      </c>
      <c r="BX91" s="25" t="str">
        <f t="shared" si="116"/>
        <v>Вид начисления</v>
      </c>
      <c r="BY91" s="25" t="str">
        <f t="shared" si="116"/>
        <v>#</v>
      </c>
      <c r="BZ91" s="25" t="str">
        <f t="shared" si="116"/>
        <v>Наименование_Точки_Учета</v>
      </c>
      <c r="CA91" s="25" t="str">
        <f t="shared" si="116"/>
        <v>Серийный_№</v>
      </c>
      <c r="CB91" s="25" t="str">
        <f t="shared" si="116"/>
        <v>дата</v>
      </c>
      <c r="CC91" s="25" t="str">
        <f t="shared" si="116"/>
        <v>Оплачено в марте</v>
      </c>
      <c r="CD91" s="25" t="str">
        <f t="shared" si="116"/>
        <v>СуммАктЭн</v>
      </c>
      <c r="CE91" s="25" t="str">
        <f t="shared" si="11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91" s="25" t="str">
        <f t="shared" si="116"/>
        <v>Корректировка показаний 
ПУ за текущий год
(показания ст.ПУ минус показания нов.ПУ на дату монтажа )</v>
      </c>
      <c r="CG91" s="25" t="str">
        <f t="shared" si="116"/>
        <v>Корректировка показаний ПУ за прошлый год
(не включено в сальдо показаний на начало года)</v>
      </c>
      <c r="CH91" s="25" t="str">
        <f t="shared" si="116"/>
        <v>Корректировка показаний ПУ за прошлые периоды
(включено в сальдо показаний на начало года)</v>
      </c>
      <c r="CI91" s="86" t="str">
        <f t="shared" si="116"/>
        <v>Показания счетчиков в расчет (показания за февраль 2020 г.)</v>
      </c>
      <c r="CJ91" s="86" t="str">
        <f t="shared" si="116"/>
        <v>Потребление (переход  на GPRS АСКУЭ - по потреблению за февраль 2020 г.)</v>
      </c>
      <c r="CK91" s="86" t="str">
        <f t="shared" si="116"/>
        <v>Потери, кВт</v>
      </c>
      <c r="CL91" s="86" t="str">
        <f t="shared" si="116"/>
        <v>Потребление+ потери, кВт</v>
      </c>
      <c r="CM91" s="25" t="str">
        <f t="shared" si="116"/>
        <v>Сумма к оплате учетом к-та потребления марта к февралю К=0,75, руб. 
тариф 2,90руб./кВт</v>
      </c>
      <c r="CN91" s="25" t="str">
        <f t="shared" si="116"/>
        <v>к возмещению от п2п3п4п5п6, руб.</v>
      </c>
      <c r="CO91" s="25" t="str">
        <f t="shared" si="116"/>
        <v>Сумаа к начислению по садоводам с учетом возмещения, руб.</v>
      </c>
      <c r="CP91" s="25" t="str">
        <f t="shared" si="116"/>
        <v>Переплата (-)
Долг(+) 
на 01.04.2020</v>
      </c>
      <c r="CQ91" s="25" t="str">
        <f t="shared" si="116"/>
        <v>Способ получения показаний:
1=Показания ПУ
2=Показания ПУ с уч.показаний ст.ПУ
РО=расчет.объем показаний
0=Демонтаж счетчика</v>
      </c>
      <c r="CR91" s="25" t="str">
        <f t="shared" si="116"/>
        <v>Вид начисления</v>
      </c>
      <c r="CS91" s="25">
        <f t="shared" si="116"/>
        <v>0</v>
      </c>
      <c r="CT91" s="25">
        <f t="shared" si="116"/>
        <v>0</v>
      </c>
      <c r="CU91" s="25">
        <f t="shared" si="116"/>
        <v>0</v>
      </c>
      <c r="CV91" s="25" t="str">
        <f t="shared" si="116"/>
        <v>#</v>
      </c>
      <c r="CW91" s="25" t="str">
        <f t="shared" si="116"/>
        <v>Наименование_Точки_Учета</v>
      </c>
      <c r="CX91" s="25" t="str">
        <f t="shared" ref="CX91:FD91" si="117">CX50</f>
        <v>Серийный_№</v>
      </c>
      <c r="CY91" s="25" t="str">
        <f t="shared" si="117"/>
        <v>дата</v>
      </c>
      <c r="CZ91" s="25" t="str">
        <f t="shared" si="117"/>
        <v xml:space="preserve">Оплачено в апреле </v>
      </c>
      <c r="DA91" s="25" t="str">
        <f t="shared" si="117"/>
        <v>СуммАктЭн</v>
      </c>
      <c r="DB91" s="25" t="str">
        <f t="shared" si="117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91" s="25" t="str">
        <f t="shared" si="117"/>
        <v>Корректировка показаний 
ПУ за текущий год
(показания ст.ПУ минус показания нов.ПУ на дату монтажа )</v>
      </c>
      <c r="DD91" s="25" t="str">
        <f t="shared" si="117"/>
        <v>Корректировка показаний ПУ за прошлый год
(не включено в сальдо показаний на начало года)</v>
      </c>
      <c r="DE91" s="25" t="str">
        <f t="shared" si="117"/>
        <v>Корректировка показаний ПУ за прошлые периоды
(включено в сальдо показаний на начало года)</v>
      </c>
      <c r="DF91" s="25" t="str">
        <f t="shared" si="117"/>
        <v>Показания счетчиков в расчет</v>
      </c>
      <c r="DG91" s="86" t="str">
        <f t="shared" si="117"/>
        <v>Потребление, кВт
(за март-апрель)</v>
      </c>
      <c r="DH91" s="86" t="str">
        <f t="shared" si="117"/>
        <v>Потери, кВт
(за март-апрель)</v>
      </c>
      <c r="DI91" s="86" t="str">
        <f t="shared" si="117"/>
        <v>Потребление+ потери, кВт
(за март-апрель)</v>
      </c>
      <c r="DJ91" s="86" t="str">
        <f t="shared" si="117"/>
        <v>Сумма к оплате, руб. тариф 2,90руб./кВт
(за март-апрель)</v>
      </c>
      <c r="DK91" s="25" t="str">
        <f t="shared" si="117"/>
        <v>Сумма к оплате, руб. тариф 2,90руб./кВт
(за апрель)</v>
      </c>
      <c r="DL91" s="25" t="str">
        <f t="shared" si="117"/>
        <v>к возмещению от п2п3п4п5п6, руб.
(за апрель)</v>
      </c>
      <c r="DM91" s="25" t="str">
        <f t="shared" si="117"/>
        <v>Сумаа к начислению по садоводам с учетом возмещения, руб.
(за апрель)</v>
      </c>
      <c r="DN91" s="25" t="str">
        <f t="shared" si="117"/>
        <v>Переплата (-)
Долг(+) 
на 01.05.2020</v>
      </c>
      <c r="DO91" s="25" t="str">
        <f t="shared" si="117"/>
        <v>Способ получения показаний:
1=Показания ПУ
2=Показания ПУ с уч.показаний ст.ПУ
РО=расчет.объем показаний
0=Демонтаж счетчика</v>
      </c>
      <c r="DP91" s="25" t="str">
        <f t="shared" si="117"/>
        <v>Вид начисления</v>
      </c>
      <c r="DQ91" s="25" t="str">
        <f t="shared" si="117"/>
        <v>#</v>
      </c>
      <c r="DR91" s="25" t="str">
        <f t="shared" si="117"/>
        <v>Наименование_Точки_Учета</v>
      </c>
      <c r="DS91" s="25" t="str">
        <f t="shared" si="117"/>
        <v>Серийный_№</v>
      </c>
      <c r="DT91" s="25" t="str">
        <f t="shared" si="117"/>
        <v>дата</v>
      </c>
      <c r="DU91" s="25" t="str">
        <f t="shared" si="117"/>
        <v>оплачено в мае</v>
      </c>
      <c r="DV91" s="25" t="str">
        <f t="shared" si="117"/>
        <v>СуммАктЭн</v>
      </c>
      <c r="DW91" s="25" t="str">
        <f t="shared" si="117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X91" s="25" t="str">
        <f t="shared" si="117"/>
        <v>Корректировка показаний 
ПУ за текущий год
(показания ст.ПУ минус показания нов.ПУ на дату монтажа )</v>
      </c>
      <c r="DY91" s="25" t="str">
        <f t="shared" si="117"/>
        <v>Корректировка показаний ПУ за прошлый год
(не включено в сальдо показаний на начало года)</v>
      </c>
      <c r="DZ91" s="25" t="str">
        <f t="shared" si="117"/>
        <v>Корректировка показаний ПУ за прошлые периоды
(включено в сальдо показаний на начало года)</v>
      </c>
      <c r="EA91" s="25" t="str">
        <f t="shared" si="117"/>
        <v>Показания счетчиков в расчет</v>
      </c>
      <c r="EB91" s="25" t="str">
        <f t="shared" si="117"/>
        <v xml:space="preserve">Потребление, кВт
</v>
      </c>
      <c r="EC91" s="25" t="str">
        <f t="shared" si="117"/>
        <v xml:space="preserve">Потери, кВт
</v>
      </c>
      <c r="ED91" s="25" t="str">
        <f t="shared" si="117"/>
        <v xml:space="preserve">Потребление+ потери, кВт
</v>
      </c>
      <c r="EE91" s="25" t="str">
        <f t="shared" si="117"/>
        <v xml:space="preserve">Сумма к оплате, руб. тариф 3,05руб./кВт
</v>
      </c>
      <c r="EF91" s="25" t="str">
        <f t="shared" si="117"/>
        <v xml:space="preserve">к возмещению от п2п3п4п5п6 (использование СН), руб.
</v>
      </c>
      <c r="EG91" s="25" t="str">
        <f t="shared" si="117"/>
        <v xml:space="preserve">Сумаа к начислению по садоводам с учетом возмещения, руб.
</v>
      </c>
      <c r="EH91" s="25" t="str">
        <f t="shared" si="117"/>
        <v>Переплата (-)
Долг(+) 
на 01.06.2020</v>
      </c>
      <c r="EI91" s="25" t="str">
        <f t="shared" si="117"/>
        <v>Способ получения показаний:
1=Показания ПУ
2=Показания ПУ с уч.показаний ст.ПУ
РО=расчет.объем показаний
0=Демонтаж счетчика</v>
      </c>
      <c r="EJ91" s="25" t="str">
        <f t="shared" si="117"/>
        <v>Вид начисления</v>
      </c>
      <c r="EK91" s="25" t="str">
        <f t="shared" si="117"/>
        <v>#</v>
      </c>
      <c r="EL91" s="25" t="str">
        <f t="shared" si="117"/>
        <v>Наименование_Точки_Учета</v>
      </c>
      <c r="EM91" s="25" t="str">
        <f t="shared" si="117"/>
        <v>Серийный_№</v>
      </c>
      <c r="EN91" s="25" t="str">
        <f t="shared" si="117"/>
        <v>дата</v>
      </c>
      <c r="EO91" s="25" t="str">
        <f t="shared" si="117"/>
        <v>оплачено в июне 2020</v>
      </c>
      <c r="EP91" s="25" t="str">
        <f t="shared" si="117"/>
        <v>СуммАктЭн</v>
      </c>
      <c r="EQ91" s="25" t="str">
        <f t="shared" si="117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R91" s="25" t="str">
        <f t="shared" si="117"/>
        <v>Корректировка показаний 
ПУ за текущий год
(показания ст.ПУ минус показания нов.ПУ на дату монтажа )</v>
      </c>
      <c r="ES91" s="25" t="str">
        <f t="shared" si="117"/>
        <v>Корректировка показаний ПУ за прошлый год
(не включено в сальдо показаний на начало года)</v>
      </c>
      <c r="ET91" s="25" t="str">
        <f t="shared" si="117"/>
        <v>Корректировка показаний ПУ за прошлые периоды
(включено в сальдо показаний на начало года)</v>
      </c>
      <c r="EU91" s="25" t="str">
        <f t="shared" si="117"/>
        <v>Показания счетчиков в расчет</v>
      </c>
      <c r="EV91" s="25" t="str">
        <f t="shared" si="117"/>
        <v xml:space="preserve">Потребление, кВт
</v>
      </c>
      <c r="EW91" s="25" t="str">
        <f t="shared" si="117"/>
        <v xml:space="preserve">Потери, кВт
</v>
      </c>
      <c r="EX91" s="25" t="str">
        <f t="shared" si="117"/>
        <v xml:space="preserve">Потребление+ потери, кВт
</v>
      </c>
      <c r="EY91" s="25" t="str">
        <f t="shared" si="117"/>
        <v xml:space="preserve">Сумма к оплате, руб. тариф 2,90руб./кВт
</v>
      </c>
      <c r="EZ91" s="25" t="str">
        <f t="shared" si="117"/>
        <v xml:space="preserve">к возмещению от п2п3п4п5п6 (использование СН), руб.
</v>
      </c>
      <c r="FA91" s="25" t="str">
        <f t="shared" si="117"/>
        <v xml:space="preserve">Сумаа к начислению по садоводам с учетом возмещения, руб.
</v>
      </c>
      <c r="FB91" s="25" t="str">
        <f t="shared" si="117"/>
        <v>Переплата (-)
Долг(+) 
на 01.07.2020</v>
      </c>
      <c r="FC91" s="25" t="str">
        <f t="shared" si="117"/>
        <v>Способ получения показаний:
1=Показания ПУ
2=Показания ПУ с уч.показаний ст.ПУ
РО=расчет.объем показаний
0=Демонтаж счетчика</v>
      </c>
      <c r="FD91" s="25" t="str">
        <f t="shared" si="117"/>
        <v>Вид начисления</v>
      </c>
      <c r="FE91" s="25" t="str">
        <f>FE50</f>
        <v>#</v>
      </c>
      <c r="FF91" s="25" t="str">
        <f t="shared" ref="FF91:HQ91" si="118">FF50</f>
        <v>Наименование_Точки_Учета</v>
      </c>
      <c r="FG91" s="25" t="str">
        <f t="shared" si="118"/>
        <v>Серийный_№</v>
      </c>
      <c r="FH91" s="25" t="str">
        <f t="shared" si="118"/>
        <v>дата</v>
      </c>
      <c r="FI91" s="25" t="str">
        <f t="shared" si="118"/>
        <v>оплачено в июле 2020</v>
      </c>
      <c r="FJ91" s="25" t="str">
        <f t="shared" si="118"/>
        <v>СуммАктЭн</v>
      </c>
      <c r="FK91" s="25" t="str">
        <f t="shared" si="118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L91" s="25" t="str">
        <f t="shared" si="118"/>
        <v>Корректировка показаний 
ПУ за текущий год
(показания ст.ПУ минус показания нов.ПУ на дату монтажа )</v>
      </c>
      <c r="FM91" s="25" t="str">
        <f t="shared" si="118"/>
        <v>Корректировка показаний ПУ за прошлый год
(не включено в сальдо показаний на начало года)</v>
      </c>
      <c r="FN91" s="25" t="str">
        <f t="shared" si="118"/>
        <v>Корректировка показаний ПУ за прошлые периоды
(включено в сальдо показаний на начало года)</v>
      </c>
      <c r="FO91" s="25" t="str">
        <f t="shared" si="118"/>
        <v>Показания счетчиков в расчет</v>
      </c>
      <c r="FP91" s="25" t="str">
        <f t="shared" si="118"/>
        <v xml:space="preserve">Потребление, кВт
</v>
      </c>
      <c r="FQ91" s="25" t="str">
        <f t="shared" si="118"/>
        <v xml:space="preserve">Потери, кВт
</v>
      </c>
      <c r="FR91" s="25" t="str">
        <f t="shared" si="118"/>
        <v xml:space="preserve">Потребление+ потери, кВт
</v>
      </c>
      <c r="FS91" s="25" t="str">
        <f t="shared" si="118"/>
        <v xml:space="preserve">Сумма к оплате, руб. тариф 3,05руб./кВт
</v>
      </c>
      <c r="FT91" s="25" t="str">
        <f t="shared" si="118"/>
        <v xml:space="preserve">к возмещению от п2п3п4п5п6 (использование СН), руб.
</v>
      </c>
      <c r="FU91" s="25" t="str">
        <f t="shared" si="118"/>
        <v xml:space="preserve">Сумаа к начислению по садоводам с учетом возмещения, руб.
</v>
      </c>
      <c r="FV91" s="25" t="str">
        <f t="shared" si="118"/>
        <v>Переплата (-)
Долг(+) 
на 01.08.2020</v>
      </c>
      <c r="FW91" s="25" t="str">
        <f t="shared" si="118"/>
        <v>Способ получения показаний:
1=Показания ПУ
2=Показания ПУ с уч.показаний ст.ПУ
РО=расчет.объем показаний
0=Демонтаж счетчика</v>
      </c>
      <c r="FX91" s="25" t="str">
        <f t="shared" si="118"/>
        <v>Вид начисления</v>
      </c>
      <c r="FY91" s="25" t="str">
        <f t="shared" si="118"/>
        <v>#</v>
      </c>
      <c r="FZ91" s="25" t="str">
        <f t="shared" si="118"/>
        <v>Наименование_Точки_Учета</v>
      </c>
      <c r="GA91" s="25" t="str">
        <f t="shared" si="118"/>
        <v>Серийный_№</v>
      </c>
      <c r="GB91" s="25" t="str">
        <f t="shared" si="118"/>
        <v>дата</v>
      </c>
      <c r="GC91" s="25" t="str">
        <f t="shared" si="118"/>
        <v>оплачено в августе</v>
      </c>
      <c r="GD91" s="25" t="str">
        <f t="shared" si="118"/>
        <v>СуммАктЭн</v>
      </c>
      <c r="GE91" s="25" t="str">
        <f t="shared" si="118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F91" s="25" t="str">
        <f t="shared" si="118"/>
        <v>Корректировка показаний 
ПУ за текущий год
(показания ст.ПУ минус показания нов.ПУ на дату монтажа )</v>
      </c>
      <c r="GG91" s="25" t="str">
        <f t="shared" si="118"/>
        <v>Корректировка показаний ПУ за прошлый год
(не включено в сальдо показаний на начало года)</v>
      </c>
      <c r="GH91" s="25" t="str">
        <f t="shared" si="118"/>
        <v>Корректировка показаний ПУ за прошлые периоды
(включено в сальдо показаний на начало года)</v>
      </c>
      <c r="GI91" s="25" t="str">
        <f t="shared" si="118"/>
        <v>Показания счетчиков в расчет</v>
      </c>
      <c r="GJ91" s="25" t="str">
        <f t="shared" si="118"/>
        <v xml:space="preserve">Потребление, кВт
</v>
      </c>
      <c r="GK91" s="25" t="str">
        <f t="shared" si="118"/>
        <v xml:space="preserve">Потери, кВт
</v>
      </c>
      <c r="GL91" s="25" t="str">
        <f t="shared" si="118"/>
        <v xml:space="preserve">Потребление+ потери, кВт
</v>
      </c>
      <c r="GM91" s="25" t="str">
        <f t="shared" si="118"/>
        <v xml:space="preserve">Сумма к оплате, руб. тариф 3,05руб./кВт
</v>
      </c>
      <c r="GN91" s="25" t="str">
        <f t="shared" si="118"/>
        <v xml:space="preserve">к возмещению от п2п3п4п5п6 (использование СН), руб.
</v>
      </c>
      <c r="GO91" s="25" t="str">
        <f t="shared" si="118"/>
        <v xml:space="preserve">Сумаа к начислению по садоводам с учетом возмещения, руб.
</v>
      </c>
      <c r="GP91" s="25" t="str">
        <f t="shared" si="118"/>
        <v>Переплата (-)
Долг(+) 
на 01.09.2020</v>
      </c>
      <c r="GQ91" s="25" t="str">
        <f t="shared" si="118"/>
        <v>Способ получения показаний:
1=Показания ПУ
2=Показания ПУ с уч.показаний ст.ПУ
РО=расчет.объем показаний
0=Демонтаж счетчика</v>
      </c>
      <c r="GR91" s="25" t="str">
        <f t="shared" si="118"/>
        <v>Вид начисления</v>
      </c>
      <c r="GS91" s="25" t="str">
        <f t="shared" si="118"/>
        <v>#</v>
      </c>
      <c r="GT91" s="25" t="str">
        <f t="shared" si="118"/>
        <v>Наименование_Точки_Учета</v>
      </c>
      <c r="GU91" s="25" t="str">
        <f t="shared" si="118"/>
        <v>Серийный_№</v>
      </c>
      <c r="GV91" s="25" t="str">
        <f t="shared" si="118"/>
        <v>дата</v>
      </c>
      <c r="GW91" s="25" t="str">
        <f t="shared" si="118"/>
        <v>СуммАктЭн</v>
      </c>
      <c r="GX91" s="25" t="str">
        <f t="shared" si="118"/>
        <v>оплачено в сентябре 2020</v>
      </c>
      <c r="GY91" s="25" t="str">
        <f t="shared" si="118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Z91" s="25" t="str">
        <f t="shared" si="118"/>
        <v>Корректировка показаний 
ПУ за текущий год
(показания ст.ПУ минус показания нов.ПУ на дату монтажа )</v>
      </c>
      <c r="HA91" s="25" t="str">
        <f t="shared" si="118"/>
        <v>Корректировка показаний ПУ за прошлый год
(не включено в сальдо показаний на начало года)</v>
      </c>
      <c r="HB91" s="25" t="str">
        <f t="shared" si="118"/>
        <v>Корректировка показаний ПУ за прошлые периоды
(включено в сальдо показаний на начало года)</v>
      </c>
      <c r="HC91" s="25" t="str">
        <f t="shared" si="118"/>
        <v>Показания счетчиков в расчет</v>
      </c>
      <c r="HD91" s="25" t="str">
        <f t="shared" si="118"/>
        <v xml:space="preserve">Потребление, кВт
</v>
      </c>
      <c r="HE91" s="25" t="str">
        <f t="shared" si="118"/>
        <v xml:space="preserve">Потери, кВт
</v>
      </c>
      <c r="HF91" s="25" t="str">
        <f t="shared" si="118"/>
        <v xml:space="preserve">Потребление+ потери, кВт
</v>
      </c>
      <c r="HG91" s="25" t="str">
        <f t="shared" si="118"/>
        <v xml:space="preserve">Сумма к оплате, руб. тариф 3,05руб./кВт
</v>
      </c>
      <c r="HH91" s="25" t="str">
        <f t="shared" si="118"/>
        <v xml:space="preserve">к возмещению от п2п3п4п5п6 (использование СН), руб.
</v>
      </c>
      <c r="HI91" s="25" t="str">
        <f t="shared" si="118"/>
        <v xml:space="preserve">Сумаа к начислению по садоводам с учетом возмещения, руб.
</v>
      </c>
      <c r="HJ91" s="25" t="str">
        <f t="shared" si="118"/>
        <v>Переплата (-)
Долг(+) 
на 01.10.2020</v>
      </c>
      <c r="HK91" s="25" t="str">
        <f t="shared" si="118"/>
        <v>Способ получения показаний:
1=Показания ПУ
2=Показания ПУ с уч.показаний ст.ПУ
РО=расчет.объем показаний
0=Демонтаж счетчика</v>
      </c>
      <c r="HL91" s="25" t="str">
        <f t="shared" si="118"/>
        <v>Вид начисления</v>
      </c>
      <c r="HM91" s="25" t="str">
        <f t="shared" si="118"/>
        <v>#</v>
      </c>
      <c r="HN91" s="25" t="str">
        <f t="shared" si="118"/>
        <v>Наименование_Точки_Учета</v>
      </c>
      <c r="HO91" s="25" t="str">
        <f t="shared" si="118"/>
        <v>Серийный_№</v>
      </c>
      <c r="HP91" s="25" t="str">
        <f t="shared" si="118"/>
        <v>дата</v>
      </c>
      <c r="HQ91" s="25" t="str">
        <f t="shared" si="118"/>
        <v>оплачено в октябре</v>
      </c>
      <c r="HR91" s="25" t="str">
        <f t="shared" ref="HR91:JT91" si="119">HR50</f>
        <v>СуммАктЭн</v>
      </c>
      <c r="HS91" s="25" t="str">
        <f t="shared" si="119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HT91" s="25" t="str">
        <f t="shared" si="119"/>
        <v>Корректировка показаний 
ПУ за текущий год
(показания ст.ПУ минус показания нов.ПУ на дату монтажа )</v>
      </c>
      <c r="HU91" s="25" t="str">
        <f t="shared" si="119"/>
        <v>Корректировка показаний ПУ за прошлый год
(не включено в сальдо показаний на начало года)</v>
      </c>
      <c r="HV91" s="25" t="str">
        <f t="shared" si="119"/>
        <v>Корректировка показаний ПУ за прошлые периоды
(включено в сальдо показаний на начало года)</v>
      </c>
      <c r="HW91" s="25" t="str">
        <f t="shared" si="119"/>
        <v>Показания счетчиков в расчет</v>
      </c>
      <c r="HX91" s="25" t="str">
        <f t="shared" si="119"/>
        <v xml:space="preserve">Потребле+HX50:IF81ние, кВт
</v>
      </c>
      <c r="HY91" s="25" t="str">
        <f t="shared" si="119"/>
        <v xml:space="preserve">Потери, кВт
</v>
      </c>
      <c r="HZ91" s="25" t="str">
        <f t="shared" si="119"/>
        <v xml:space="preserve">Потребление+ потери, кВт
</v>
      </c>
      <c r="IA91" s="25" t="str">
        <f t="shared" si="119"/>
        <v xml:space="preserve">Сумма к оплате, руб. тариф 3,05руб./кВт
</v>
      </c>
      <c r="IB91" s="25" t="str">
        <f t="shared" si="119"/>
        <v xml:space="preserve">к возмещению от п2п3п4п5п6 (использование СН), руб.
</v>
      </c>
      <c r="IC91" s="25" t="str">
        <f t="shared" si="119"/>
        <v xml:space="preserve">Сумаа к начислению по садоводам с учетом возмещения, руб.
</v>
      </c>
      <c r="ID91" s="25" t="str">
        <f t="shared" si="119"/>
        <v>Переплата (-)
Долг(+) 
на 01.11.2020</v>
      </c>
      <c r="IE91" s="25" t="str">
        <f t="shared" si="119"/>
        <v>Способ получения показаний:
1=Показания ПУ
2=Показания ПУ с уч.показаний ст.ПУ
РО=расчет.объем показаний
0=Демонтаж счетчика</v>
      </c>
      <c r="IF91" s="25" t="str">
        <f t="shared" si="119"/>
        <v>Вид начисления</v>
      </c>
      <c r="IG91" s="25" t="str">
        <f t="shared" si="119"/>
        <v>#</v>
      </c>
      <c r="IH91" s="25" t="str">
        <f t="shared" si="119"/>
        <v>Наименование_Точки_Учета</v>
      </c>
      <c r="II91" s="25" t="str">
        <f t="shared" si="119"/>
        <v>Серийный_№</v>
      </c>
      <c r="IJ91" s="25" t="str">
        <f t="shared" si="119"/>
        <v>дата</v>
      </c>
      <c r="IK91" s="25" t="str">
        <f t="shared" si="119"/>
        <v>оплачено в декабре</v>
      </c>
      <c r="IL91" s="25" t="str">
        <f t="shared" si="119"/>
        <v>СуммАктЭн</v>
      </c>
      <c r="IM91" s="25" t="str">
        <f t="shared" si="119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IN91" s="25" t="str">
        <f t="shared" si="119"/>
        <v>Корректировка показаний 
ПУ за текущий год
(показания ст.ПУ минус показания нов.ПУ на дату монтажа )</v>
      </c>
      <c r="IO91" s="25" t="str">
        <f t="shared" si="119"/>
        <v>Корректировка показаний ПУ за прошлый год
(не включено в сальдо показаний на начало года)</v>
      </c>
      <c r="IP91" s="25" t="str">
        <f t="shared" si="119"/>
        <v>Корректировка показаний ПУ за прошлые периоды
(включено в сальдо показаний на начало года)</v>
      </c>
      <c r="IQ91" s="25" t="str">
        <f t="shared" si="119"/>
        <v>Показания счетчиков в расчет</v>
      </c>
      <c r="IR91" s="25" t="str">
        <f t="shared" si="119"/>
        <v xml:space="preserve">Потребление, кВт
</v>
      </c>
      <c r="IS91" s="25" t="str">
        <f t="shared" si="119"/>
        <v xml:space="preserve">Потери, кВт
</v>
      </c>
      <c r="IT91" s="25" t="str">
        <f t="shared" si="119"/>
        <v xml:space="preserve">Потребление+ потери, кВт
</v>
      </c>
      <c r="IU91" s="25" t="str">
        <f t="shared" si="119"/>
        <v xml:space="preserve">Сумма к оплате, руб. тариф 3,05руб./кВт
</v>
      </c>
      <c r="IV91" s="25" t="str">
        <f t="shared" si="119"/>
        <v xml:space="preserve">к возмещению от п2п3п4п5п6 (использование СН), руб.
</v>
      </c>
      <c r="IW91" s="25" t="str">
        <f t="shared" si="119"/>
        <v xml:space="preserve">Сумаа к начислению по садоводам с учетом возмещения, руб.
</v>
      </c>
      <c r="IX91" s="25" t="str">
        <f t="shared" si="119"/>
        <v>Переплата (-)
Долг(+) 
на 01.12.2020</v>
      </c>
      <c r="IY91" s="25" t="str">
        <f t="shared" si="119"/>
        <v>Способ получения показаний:
1=Показания ПУ
2=Показания ПУ с уч.показаний ст.ПУ
РО=расчет.объем показаний
0=Демонтаж счетчика</v>
      </c>
      <c r="IZ91" s="25" t="str">
        <f t="shared" si="119"/>
        <v>Вид начисления</v>
      </c>
      <c r="JA91" s="25" t="str">
        <f t="shared" si="119"/>
        <v>#</v>
      </c>
      <c r="JB91" s="25" t="str">
        <f t="shared" si="119"/>
        <v>Наименование_Точки_Учета</v>
      </c>
      <c r="JC91" s="25" t="str">
        <f t="shared" si="119"/>
        <v>Серийный_№</v>
      </c>
      <c r="JD91" s="25" t="str">
        <f t="shared" si="119"/>
        <v>дата</v>
      </c>
      <c r="JE91" s="25" t="str">
        <f t="shared" si="119"/>
        <v>оплачено в декабре</v>
      </c>
      <c r="JF91" s="25" t="str">
        <f t="shared" si="119"/>
        <v>СуммАктЭн</v>
      </c>
      <c r="JG91" s="25" t="str">
        <f t="shared" si="119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JH91" s="25" t="str">
        <f t="shared" si="119"/>
        <v>Корректировка показаний 
ПУ за текущий год
(показания ст.ПУ минус показания нов.ПУ на дату монтажа )</v>
      </c>
      <c r="JI91" s="25" t="str">
        <f t="shared" si="119"/>
        <v>Корректировка показаний ПУ за прошлый год
(не включено в сальдо показаний на начало года)</v>
      </c>
      <c r="JJ91" s="25" t="str">
        <f t="shared" si="119"/>
        <v>Корректировка показаний ПУ за прошлые периоды
(включено в сальдо показаний на начало года)</v>
      </c>
      <c r="JK91" s="25" t="str">
        <f t="shared" si="119"/>
        <v>Показания счетчиков в расчет</v>
      </c>
      <c r="JL91" s="25" t="str">
        <f t="shared" si="119"/>
        <v xml:space="preserve">Потребление, кВт
</v>
      </c>
      <c r="JM91" s="25" t="str">
        <f t="shared" si="119"/>
        <v xml:space="preserve">Потери, кВт
</v>
      </c>
      <c r="JN91" s="25" t="str">
        <f t="shared" si="119"/>
        <v xml:space="preserve">Потребление+ потери, кВт
</v>
      </c>
      <c r="JO91" s="25" t="str">
        <f t="shared" si="119"/>
        <v xml:space="preserve">Сумма к оплате, руб. тариф 3,05руб./кВт
</v>
      </c>
      <c r="JP91" s="25" t="str">
        <f t="shared" si="119"/>
        <v xml:space="preserve">к возмещению от п2п3п4п5п6 (использование СН), руб.
</v>
      </c>
      <c r="JQ91" s="25" t="str">
        <f t="shared" si="119"/>
        <v xml:space="preserve">Сумаа к начислению по садоводам с учетом возмещения, руб.
</v>
      </c>
      <c r="JR91" s="25" t="str">
        <f t="shared" si="119"/>
        <v>Переплата (-)
Долг(+) 
на 01.01.2021</v>
      </c>
      <c r="JS91" s="25" t="str">
        <f t="shared" si="119"/>
        <v>Способ получения показаний:
1=Показания ПУ
2=Показания ПУ с уч.показаний ст.ПУ
РО=расчет.объем показаний
0=Демонтаж счетчика</v>
      </c>
      <c r="JT91" s="25" t="str">
        <f t="shared" si="119"/>
        <v>Вид начисления</v>
      </c>
    </row>
  </sheetData>
  <mergeCells count="20">
    <mergeCell ref="JA49:JT49"/>
    <mergeCell ref="CV49:DP49"/>
    <mergeCell ref="Q1:X1"/>
    <mergeCell ref="Y2:AB2"/>
    <mergeCell ref="AC2:AF2"/>
    <mergeCell ref="AG2:AJ2"/>
    <mergeCell ref="AK2:AN2"/>
    <mergeCell ref="Y6:AE6"/>
    <mergeCell ref="CI48:CL48"/>
    <mergeCell ref="Q49:AJ49"/>
    <mergeCell ref="AK49:BD49"/>
    <mergeCell ref="BE49:BX49"/>
    <mergeCell ref="BY49:CR49"/>
    <mergeCell ref="IG49:IZ49"/>
    <mergeCell ref="DQ49:EJ49"/>
    <mergeCell ref="EK49:FD49"/>
    <mergeCell ref="FE49:FX49"/>
    <mergeCell ref="FY49:GR49"/>
    <mergeCell ref="GS49:HL49"/>
    <mergeCell ref="HM49:IF49"/>
  </mergeCells>
  <pageMargins left="0.70866141732283472" right="0.31496062992125984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июль 2020</vt:lpstr>
      <vt:lpstr>август 2020 </vt:lpstr>
      <vt:lpstr>сентябрь 2020</vt:lpstr>
      <vt:lpstr>окт 2020</vt:lpstr>
      <vt:lpstr>декабрь2020</vt:lpstr>
      <vt:lpstr>Лист2</vt:lpstr>
      <vt:lpstr>'август 2020 '!Область_печати</vt:lpstr>
      <vt:lpstr>декабрь2020!Область_печати</vt:lpstr>
      <vt:lpstr>'июль 2020'!Область_печати</vt:lpstr>
      <vt:lpstr>'окт 2020'!Область_печати</vt:lpstr>
      <vt:lpstr>'сентябрь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RePack by Diakov</cp:lastModifiedBy>
  <cp:lastPrinted>2021-01-17T16:51:56Z</cp:lastPrinted>
  <dcterms:created xsi:type="dcterms:W3CDTF">2014-12-21T06:03:52Z</dcterms:created>
  <dcterms:modified xsi:type="dcterms:W3CDTF">2021-01-17T17:01:39Z</dcterms:modified>
</cp:coreProperties>
</file>