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апрель 2020  " sheetId="1" r:id="rId1"/>
    <sheet name="Лист2" sheetId="2" r:id="rId2"/>
  </sheets>
  <definedNames>
    <definedName name="_xlnm.Print_Area" localSheetId="0">'апрель 2020  '!$A$1:$IF$83</definedName>
  </definedNames>
  <calcPr fullCalcOnLoad="1"/>
</workbook>
</file>

<file path=xl/sharedStrings.xml><?xml version="1.0" encoding="utf-8"?>
<sst xmlns="http://schemas.openxmlformats.org/spreadsheetml/2006/main" count="691" uniqueCount="145">
  <si>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</si>
  <si>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</si>
  <si>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</si>
  <si>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</si>
  <si>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</si>
  <si>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</si>
  <si>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</si>
  <si>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</si>
  <si>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</si>
  <si>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</si>
  <si>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</si>
  <si>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</si>
  <si>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</si>
  <si>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</si>
  <si>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</si>
  <si>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</si>
  <si>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</si>
  <si>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</si>
  <si>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</si>
  <si>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</si>
  <si>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</si>
  <si>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</si>
  <si>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</si>
  <si>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</si>
  <si>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</si>
  <si>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</si>
  <si>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</si>
  <si>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</si>
  <si>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</si>
  <si>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</si>
  <si>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</si>
  <si>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РО</t>
  </si>
  <si>
    <t>Расчетный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</si>
  <si>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</si>
  <si>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</si>
  <si>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</si>
  <si>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</si>
  <si>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</si>
  <si>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</si>
  <si>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</si>
  <si>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</si>
  <si>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</si>
  <si>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</si>
  <si>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</si>
  <si>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</si>
  <si>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</si>
  <si>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</si>
  <si>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</si>
  <si>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</si>
  <si>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</si>
  <si>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</si>
  <si>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</si>
  <si>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</si>
  <si>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</si>
  <si>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</si>
  <si>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</si>
  <si>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</si>
  <si>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</si>
  <si>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</si>
  <si>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</si>
  <si>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</si>
  <si>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</si>
  <si>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</si>
  <si>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</si>
  <si>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</si>
  <si>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</si>
  <si>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</si>
  <si>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</si>
  <si>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</si>
  <si>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</si>
  <si>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</si>
  <si>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</si>
  <si>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</si>
  <si>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</si>
  <si>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</si>
  <si>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</si>
  <si>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</si>
  <si>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</si>
  <si>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</si>
  <si>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</si>
  <si>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</si>
  <si>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</si>
  <si>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</si>
  <si>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</si>
  <si>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</si>
  <si>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</si>
  <si>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</si>
  <si>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</si>
  <si>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</si>
  <si>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</si>
  <si>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</si>
  <si>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</si>
  <si>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</si>
  <si>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</si>
  <si>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</si>
  <si>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</si>
  <si>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Сумма к оплате, руб. тариф 2,90руб./кВт</t>
  </si>
  <si>
    <t>к возмещению от п2п3п4п5п6, руб.</t>
  </si>
  <si>
    <t>потребление,кВт</t>
  </si>
  <si>
    <t>тариф, руб/кВт</t>
  </si>
  <si>
    <t>Сумаа к начислению по садоводам с учетом возмещения, руб.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</si>
  <si>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</si>
  <si>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</si>
  <si>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</si>
  <si>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</si>
  <si>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</si>
  <si>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</si>
  <si>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</si>
  <si>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</si>
  <si>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</si>
  <si>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</si>
  <si>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</si>
  <si>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</si>
  <si>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</si>
  <si>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</si>
  <si>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</si>
  <si>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</si>
  <si>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</si>
  <si>
    <t>в том числе п2п3п4п5п6 за период 24.12.2019-30.12.2019</t>
  </si>
  <si>
    <t>Оплачено в феврале</t>
  </si>
  <si>
    <t>Переплата (-)
Долг(+) 
на 01.03.2020</t>
  </si>
  <si>
    <t>ПАРТНЕРСТВО 1  ФЕВРАЛЬ 2020 ГОДА</t>
  </si>
  <si>
    <t>ПАРТНЕРСТВО 1  МАРТ 2020 ГОДА</t>
  </si>
  <si>
    <t>Оплачено в марте</t>
  </si>
  <si>
    <t>Показания счетчиков в расчет (показания за февраль 2020 г.)</t>
  </si>
  <si>
    <t>Потребление (переход  на GPRS АСКУЭ - по потреблению за февраль 2020 г.)</t>
  </si>
  <si>
    <t>Переплата (-)
Долг(+) 
на 01.04.2020</t>
  </si>
  <si>
    <t>Расчет возмещения п1 от п2п3п4п5п6 зи использование СН</t>
  </si>
  <si>
    <t>к-т потребления марта к февралю К</t>
  </si>
  <si>
    <t>Сумма к оплате учетом к-та потребления марта к февралю К=0,75, руб. 
тариф 2,90руб./кВт</t>
  </si>
  <si>
    <t>по февралю 2020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</si>
  <si>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</si>
  <si>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>Потребление, кВт
(за март-апрель)</t>
  </si>
  <si>
    <t>Апрель 2020 (потребление и потери - за март-апрель 2020</t>
  </si>
  <si>
    <t>Потери, кВт
(за март-апрель)</t>
  </si>
  <si>
    <t>Потребление+ потери, кВт
(за март-апрель)</t>
  </si>
  <si>
    <t>Сумма к оплате, руб. тариф 2,90руб./кВт
(за март-апрель)</t>
  </si>
  <si>
    <t>Сумма к оплате, руб. тариф 2,90руб./кВт
(за апрель)</t>
  </si>
  <si>
    <t>Переплата (-)
Долг(+) 
на 01.05.2020</t>
  </si>
  <si>
    <t xml:space="preserve">Оплачено в апреле </t>
  </si>
  <si>
    <t>ПАРТНЕРСТВО 1 АПРЕЛЬ 2020 ГОДА</t>
  </si>
  <si>
    <t>к возмещению от п2п3п4п5п6, руб.
(за апрель)</t>
  </si>
  <si>
    <t>Сумаа к начислению по садоводам с учетом возмещения, руб.
(за апрель)</t>
  </si>
  <si>
    <t>01.03.2020 (потери - по февралю)</t>
  </si>
  <si>
    <t>01.04.2020 (потери - по периоду март - апрель)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</si>
</sst>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"/>
    <numFmt numFmtId="182" formatCode="[$-1010419]#,##0.00;\-#,##0.00"/>
    <numFmt numFmtId="183" formatCode="mmm/yyyy"/>
    <numFmt numFmtId="184" formatCode="#,##0.00_ ;\-#,##0.00\ "/>
    <numFmt numFmtId="185" formatCode="#,##0.0_ ;\-#,##0.0\ "/>
    <numFmt numFmtId="186" formatCode="0.0"/>
    <numFmt numFmtId="187" formatCode="[$-1010419]dd\.mm\.yyyy\ hh:mm:ss"/>
    <numFmt numFmtId="188" formatCode="[$-FC19]d\ mmmm\ yyyy\ &quot;г.&quot;"/>
    <numFmt numFmtId="189" formatCode="dd/mm/yy;@"/>
    <numFmt numFmtId="190" formatCode="[$-F800]dddd\,\ mmmm\ dd\,\ yyyy"/>
    <numFmt numFmtId="191" formatCode="[$-419]mmmm\ yyyy;@"/>
    <numFmt numFmtId="192" formatCode="[$-FC19]yyyy\,\ dd\ mmmm;@"/>
    <numFmt numFmtId="193" formatCode="#,##0.0"/>
    <numFmt numFmtId="194" formatCode="[$-FC19]dd\ mmmm\ yyyy\ \г\.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400]h:mm:ss\ AM/PM"/>
    <numFmt numFmtId="200" formatCode="[$-419]d\ mmm\ yy;@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91" fontId="2" fillId="0" borderId="10" xfId="0" applyNumberFormat="1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left" vertical="top" wrapText="1"/>
    </xf>
    <xf numFmtId="4" fontId="2" fillId="10" borderId="10" xfId="0" applyNumberFormat="1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left" vertical="top" wrapText="1"/>
    </xf>
    <xf numFmtId="4" fontId="2" fillId="3" borderId="10" xfId="0" applyNumberFormat="1" applyFont="1" applyFill="1" applyBorder="1" applyAlignment="1">
      <alignment horizontal="left" vertical="top" wrapText="1"/>
    </xf>
    <xf numFmtId="4" fontId="2" fillId="9" borderId="10" xfId="0" applyNumberFormat="1" applyFont="1" applyFill="1" applyBorder="1" applyAlignment="1">
      <alignment horizontal="left" vertical="top" wrapText="1"/>
    </xf>
    <xf numFmtId="4" fontId="2" fillId="38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191" fontId="2" fillId="33" borderId="10" xfId="0" applyNumberFormat="1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91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left" vertical="top" wrapText="1"/>
    </xf>
    <xf numFmtId="4" fontId="2" fillId="8" borderId="10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4" borderId="10" xfId="0" applyNumberFormat="1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horizontal="left" vertical="top" wrapText="1"/>
    </xf>
    <xf numFmtId="191" fontId="2" fillId="37" borderId="10" xfId="0" applyNumberFormat="1" applyFont="1" applyFill="1" applyBorder="1" applyAlignment="1">
      <alignment horizontal="left" vertical="top" wrapText="1"/>
    </xf>
    <xf numFmtId="14" fontId="2" fillId="37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left" vertical="top" wrapText="1"/>
    </xf>
    <xf numFmtId="191" fontId="2" fillId="35" borderId="10" xfId="0" applyNumberFormat="1" applyFont="1" applyFill="1" applyBorder="1" applyAlignment="1">
      <alignment horizontal="left" vertical="top" wrapText="1"/>
    </xf>
    <xf numFmtId="14" fontId="2" fillId="35" borderId="1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Alignment="1">
      <alignment horizontal="left" vertical="top" wrapText="1"/>
    </xf>
    <xf numFmtId="4" fontId="3" fillId="35" borderId="0" xfId="0" applyNumberFormat="1" applyFont="1" applyFill="1" applyAlignment="1">
      <alignment horizontal="left" vertical="top" wrapText="1"/>
    </xf>
    <xf numFmtId="4" fontId="41" fillId="35" borderId="0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2" fillId="37" borderId="12" xfId="0" applyNumberFormat="1" applyFont="1" applyFill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 horizontal="left" vertical="top" wrapText="1"/>
    </xf>
    <xf numFmtId="17" fontId="41" fillId="35" borderId="0" xfId="0" applyNumberFormat="1" applyFont="1" applyFill="1" applyBorder="1" applyAlignment="1">
      <alignment horizontal="left" vertical="top" wrapText="1"/>
    </xf>
    <xf numFmtId="4" fontId="41" fillId="35" borderId="0" xfId="0" applyNumberFormat="1" applyFont="1" applyFill="1" applyBorder="1" applyAlignment="1">
      <alignment vertical="top" wrapText="1"/>
    </xf>
    <xf numFmtId="191" fontId="41" fillId="35" borderId="0" xfId="0" applyNumberFormat="1" applyFont="1" applyFill="1" applyBorder="1" applyAlignment="1">
      <alignment horizontal="left" vertical="top" wrapText="1"/>
    </xf>
    <xf numFmtId="49" fontId="41" fillId="35" borderId="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4" fontId="2" fillId="3" borderId="12" xfId="0" applyNumberFormat="1" applyFont="1" applyFill="1" applyBorder="1" applyAlignment="1">
      <alignment horizontal="left" vertical="top" wrapText="1"/>
    </xf>
    <xf numFmtId="4" fontId="4" fillId="34" borderId="12" xfId="0" applyNumberFormat="1" applyFont="1" applyFill="1" applyBorder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left" vertical="top" wrapText="1"/>
    </xf>
    <xf numFmtId="4" fontId="2" fillId="34" borderId="14" xfId="0" applyNumberFormat="1" applyFont="1" applyFill="1" applyBorder="1" applyAlignment="1">
      <alignment horizontal="left" vertical="top" wrapText="1"/>
    </xf>
    <xf numFmtId="4" fontId="41" fillId="34" borderId="14" xfId="0" applyNumberFormat="1" applyFont="1" applyFill="1" applyBorder="1" applyAlignment="1">
      <alignment horizontal="left" vertical="top" wrapText="1"/>
    </xf>
    <xf numFmtId="4" fontId="2" fillId="33" borderId="15" xfId="0" applyNumberFormat="1" applyFont="1" applyFill="1" applyBorder="1" applyAlignment="1">
      <alignment vertical="top" wrapText="1"/>
    </xf>
    <xf numFmtId="4" fontId="2" fillId="33" borderId="16" xfId="0" applyNumberFormat="1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vertical="top" wrapText="1"/>
    </xf>
    <xf numFmtId="4" fontId="2" fillId="33" borderId="17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left" vertical="top" wrapText="1"/>
    </xf>
    <xf numFmtId="191" fontId="2" fillId="35" borderId="0" xfId="0" applyNumberFormat="1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4" fontId="2" fillId="33" borderId="20" xfId="0" applyNumberFormat="1" applyFont="1" applyFill="1" applyBorder="1" applyAlignment="1">
      <alignment horizontal="center" vertical="top" wrapText="1"/>
    </xf>
    <xf numFmtId="4" fontId="2" fillId="36" borderId="0" xfId="0" applyNumberFormat="1" applyFont="1" applyFill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191" fontId="2" fillId="3" borderId="10" xfId="0" applyNumberFormat="1" applyFont="1" applyFill="1" applyBorder="1" applyAlignment="1">
      <alignment horizontal="left" vertical="top" wrapText="1"/>
    </xf>
    <xf numFmtId="14" fontId="2" fillId="3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 horizontal="left" vertical="top" wrapText="1"/>
    </xf>
    <xf numFmtId="4" fontId="2" fillId="12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7" borderId="10" xfId="0" applyNumberFormat="1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12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1" fillId="35" borderId="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2" fillId="37" borderId="12" xfId="0" applyNumberFormat="1" applyFont="1" applyFill="1" applyBorder="1" applyAlignment="1">
      <alignment horizontal="center" vertical="top" wrapText="1"/>
    </xf>
    <xf numFmtId="4" fontId="2" fillId="37" borderId="21" xfId="0" applyNumberFormat="1" applyFont="1" applyFill="1" applyBorder="1" applyAlignment="1">
      <alignment horizontal="center" vertical="top" wrapText="1"/>
    </xf>
    <xf numFmtId="4" fontId="2" fillId="37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Q1:DW83"/>
  <sheetViews>
    <sheetView tabSelected="1" view="pageBreakPreview" zoomScaleSheetLayoutView="100" zoomScalePageLayoutView="0" workbookViewId="0" topLeftCell="V1">
      <selection activeCell="Y6" sqref="Y6:AF22"/>
    </sheetView>
  </sheetViews>
  <sheetFormatPr defaultColWidth="9.140625" defaultRowHeight="12.75"/>
  <cols>
    <col min="1" max="1" width="9.28125" style="1" hidden="1" customWidth="1"/>
    <col min="2" max="2" width="23.57421875" style="1" hidden="1" customWidth="1"/>
    <col min="3" max="3" width="0" style="1" hidden="1" customWidth="1"/>
    <col min="4" max="10" width="9.28125" style="1" hidden="1" customWidth="1"/>
    <col min="11" max="11" width="10.57421875" style="1" hidden="1" customWidth="1"/>
    <col min="12" max="13" width="10.00390625" style="1" hidden="1" customWidth="1"/>
    <col min="14" max="14" width="11.57421875" style="1" hidden="1" customWidth="1"/>
    <col min="15" max="15" width="17.140625" style="1" hidden="1" customWidth="1"/>
    <col min="16" max="16" width="16.7109375" style="1" hidden="1" customWidth="1"/>
    <col min="17" max="17" width="9.140625" style="1" customWidth="1"/>
    <col min="18" max="18" width="28.140625" style="1" customWidth="1"/>
    <col min="19" max="19" width="14.57421875" style="1" bestFit="1" customWidth="1"/>
    <col min="20" max="20" width="13.421875" style="1" customWidth="1"/>
    <col min="21" max="21" width="12.00390625" style="1" customWidth="1"/>
    <col min="22" max="22" width="13.28125" style="1" customWidth="1"/>
    <col min="23" max="23" width="15.57421875" style="1" customWidth="1"/>
    <col min="24" max="24" width="14.8515625" style="1" customWidth="1"/>
    <col min="25" max="25" width="20.57421875" style="1" customWidth="1"/>
    <col min="26" max="26" width="13.421875" style="1" customWidth="1"/>
    <col min="27" max="27" width="10.8515625" style="1" customWidth="1"/>
    <col min="28" max="28" width="18.57421875" style="1" customWidth="1"/>
    <col min="29" max="29" width="13.00390625" style="1" customWidth="1"/>
    <col min="30" max="30" width="11.28125" style="1" customWidth="1"/>
    <col min="31" max="31" width="10.8515625" style="1" customWidth="1"/>
    <col min="32" max="32" width="11.7109375" style="1" customWidth="1"/>
    <col min="33" max="33" width="15.28125" style="1" customWidth="1"/>
    <col min="34" max="34" width="10.7109375" style="1" customWidth="1"/>
    <col min="35" max="35" width="16.28125" style="1" customWidth="1"/>
    <col min="36" max="36" width="16.7109375" style="1" customWidth="1"/>
    <col min="37" max="37" width="12.140625" style="1" customWidth="1"/>
    <col min="38" max="38" width="25.57421875" style="1" customWidth="1"/>
    <col min="39" max="55" width="12.7109375" style="1" customWidth="1"/>
    <col min="56" max="56" width="24.421875" style="1" customWidth="1"/>
    <col min="57" max="57" width="9.140625" style="1" customWidth="1"/>
    <col min="58" max="58" width="27.140625" style="1" customWidth="1"/>
    <col min="59" max="59" width="9.28125" style="1" bestFit="1" customWidth="1"/>
    <col min="60" max="60" width="11.28125" style="1" customWidth="1"/>
    <col min="61" max="64" width="9.28125" style="1" bestFit="1" customWidth="1"/>
    <col min="65" max="65" width="10.8515625" style="1" customWidth="1"/>
    <col min="66" max="70" width="9.421875" style="1" bestFit="1" customWidth="1"/>
    <col min="71" max="71" width="12.8515625" style="1" customWidth="1"/>
    <col min="72" max="72" width="11.28125" style="1" customWidth="1"/>
    <col min="73" max="73" width="11.00390625" style="1" customWidth="1"/>
    <col min="74" max="74" width="13.421875" style="1" customWidth="1"/>
    <col min="75" max="75" width="12.421875" style="1" customWidth="1"/>
    <col min="76" max="76" width="17.140625" style="1" customWidth="1"/>
    <col min="77" max="77" width="7.00390625" style="1" customWidth="1"/>
    <col min="78" max="78" width="23.00390625" style="1" customWidth="1"/>
    <col min="79" max="83" width="9.28125" style="1" bestFit="1" customWidth="1"/>
    <col min="84" max="87" width="9.421875" style="1" bestFit="1" customWidth="1"/>
    <col min="88" max="88" width="11.7109375" style="1" customWidth="1"/>
    <col min="89" max="89" width="10.8515625" style="1" customWidth="1"/>
    <col min="90" max="90" width="12.00390625" style="1" customWidth="1"/>
    <col min="91" max="91" width="15.57421875" style="1" customWidth="1"/>
    <col min="92" max="92" width="12.140625" style="1" customWidth="1"/>
    <col min="93" max="93" width="9.140625" style="1" customWidth="1"/>
    <col min="94" max="94" width="11.57421875" style="1" customWidth="1"/>
    <col min="95" max="95" width="18.57421875" style="1" customWidth="1"/>
    <col min="96" max="96" width="15.28125" style="1" customWidth="1"/>
    <col min="97" max="99" width="9.140625" style="1" hidden="1" customWidth="1"/>
    <col min="100" max="100" width="8.7109375" style="1" customWidth="1"/>
    <col min="101" max="101" width="22.00390625" style="1" customWidth="1"/>
    <col min="102" max="103" width="9.421875" style="1" bestFit="1" customWidth="1"/>
    <col min="104" max="104" width="9.421875" style="1" customWidth="1"/>
    <col min="105" max="105" width="10.8515625" style="1" customWidth="1"/>
    <col min="106" max="107" width="9.421875" style="1" bestFit="1" customWidth="1"/>
    <col min="108" max="108" width="10.7109375" style="28" customWidth="1"/>
    <col min="109" max="109" width="11.7109375" style="1" customWidth="1"/>
    <col min="110" max="118" width="12.7109375" style="1" customWidth="1"/>
    <col min="119" max="119" width="13.57421875" style="1" customWidth="1"/>
    <col min="120" max="120" width="16.00390625" style="1" customWidth="1"/>
    <col min="121" max="121" width="10.140625" style="1" bestFit="1" customWidth="1"/>
    <col min="122" max="122" width="9.421875" style="1" bestFit="1" customWidth="1"/>
    <col min="123" max="123" width="10.57421875" style="1" customWidth="1"/>
    <col min="124" max="124" width="15.57421875" style="1" customWidth="1"/>
    <col min="125" max="125" width="9.140625" style="1" customWidth="1"/>
    <col min="126" max="126" width="33.00390625" style="1" customWidth="1"/>
    <col min="127" max="134" width="9.140625" style="1" customWidth="1"/>
    <col min="135" max="135" width="10.140625" style="1" bestFit="1" customWidth="1"/>
    <col min="136" max="140" width="9.28125" style="1" bestFit="1" customWidth="1"/>
    <col min="141" max="141" width="9.140625" style="1" customWidth="1"/>
    <col min="142" max="142" width="22.28125" style="1" customWidth="1"/>
    <col min="143" max="143" width="6.8515625" style="1" customWidth="1"/>
    <col min="144" max="144" width="30.7109375" style="1" customWidth="1"/>
    <col min="145" max="146" width="9.140625" style="1" customWidth="1"/>
    <col min="147" max="147" width="9.28125" style="1" bestFit="1" customWidth="1"/>
    <col min="148" max="152" width="9.140625" style="1" customWidth="1"/>
    <col min="153" max="153" width="10.140625" style="1" bestFit="1" customWidth="1"/>
    <col min="154" max="158" width="9.28125" style="1" bestFit="1" customWidth="1"/>
    <col min="159" max="159" width="9.140625" style="1" customWidth="1"/>
    <col min="160" max="160" width="22.140625" style="1" customWidth="1"/>
    <col min="161" max="161" width="9.140625" style="1" customWidth="1"/>
    <col min="162" max="162" width="23.00390625" style="1" customWidth="1"/>
    <col min="163" max="170" width="9.140625" style="1" customWidth="1"/>
    <col min="171" max="171" width="10.140625" style="1" bestFit="1" customWidth="1"/>
    <col min="172" max="178" width="9.28125" style="1" bestFit="1" customWidth="1"/>
    <col min="179" max="179" width="11.7109375" style="1" customWidth="1"/>
    <col min="180" max="180" width="12.8515625" style="1" customWidth="1"/>
    <col min="181" max="181" width="9.140625" style="1" customWidth="1"/>
    <col min="182" max="182" width="30.8515625" style="1" customWidth="1"/>
    <col min="183" max="183" width="9.140625" style="1" customWidth="1"/>
    <col min="184" max="185" width="11.7109375" style="1" customWidth="1"/>
    <col min="186" max="186" width="13.140625" style="1" customWidth="1"/>
    <col min="187" max="190" width="9.140625" style="1" customWidth="1"/>
    <col min="191" max="191" width="10.7109375" style="1" customWidth="1"/>
    <col min="192" max="198" width="9.28125" style="1" bestFit="1" customWidth="1"/>
    <col min="199" max="199" width="9.140625" style="1" customWidth="1"/>
    <col min="200" max="200" width="16.8515625" style="1" customWidth="1"/>
    <col min="201" max="201" width="5.28125" style="1" customWidth="1"/>
    <col min="202" max="202" width="32.7109375" style="1" customWidth="1"/>
    <col min="203" max="203" width="9.140625" style="1" customWidth="1"/>
    <col min="204" max="205" width="13.00390625" style="1" customWidth="1"/>
    <col min="206" max="206" width="10.8515625" style="1" customWidth="1"/>
    <col min="207" max="210" width="9.28125" style="1" bestFit="1" customWidth="1"/>
    <col min="211" max="211" width="10.8515625" style="1" customWidth="1"/>
    <col min="212" max="214" width="9.28125" style="1" bestFit="1" customWidth="1"/>
    <col min="215" max="215" width="9.8515625" style="1" customWidth="1"/>
    <col min="216" max="219" width="9.28125" style="1" bestFit="1" customWidth="1"/>
    <col min="220" max="220" width="14.8515625" style="1" customWidth="1"/>
    <col min="221" max="221" width="7.57421875" style="1" customWidth="1"/>
    <col min="222" max="222" width="28.28125" style="1" customWidth="1"/>
    <col min="223" max="239" width="9.140625" style="1" customWidth="1"/>
    <col min="240" max="240" width="14.7109375" style="1" customWidth="1"/>
    <col min="241" max="16384" width="9.140625" style="1" customWidth="1"/>
  </cols>
  <sheetData>
    <row r="1" spans="17:24" ht="32.25" customHeight="1">
      <c r="Q1" s="92" t="s">
        <v>105</v>
      </c>
      <c r="R1" s="92"/>
      <c r="S1" s="92"/>
      <c r="T1" s="92"/>
      <c r="U1" s="92"/>
      <c r="V1" s="92"/>
      <c r="W1" s="92"/>
      <c r="X1" s="92"/>
    </row>
    <row r="2" spans="17:40" ht="46.5" customHeight="1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7:40" ht="19.5" customHeight="1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6"/>
      <c r="Z3" s="47"/>
      <c r="AA3" s="47"/>
      <c r="AB3" s="47"/>
      <c r="AC3" s="46"/>
      <c r="AD3" s="47"/>
      <c r="AE3" s="47"/>
      <c r="AF3" s="47"/>
      <c r="AG3" s="48"/>
      <c r="AH3" s="42"/>
      <c r="AI3" s="42"/>
      <c r="AJ3" s="42"/>
      <c r="AK3" s="49"/>
      <c r="AL3" s="42"/>
      <c r="AM3" s="42"/>
      <c r="AN3" s="42"/>
    </row>
    <row r="4" spans="17:40" ht="19.5" customHeight="1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7:40" ht="19.5" customHeight="1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7:40" ht="19.5" customHeight="1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2"/>
      <c r="Y6" s="95" t="s">
        <v>127</v>
      </c>
      <c r="Z6" s="95"/>
      <c r="AA6" s="95"/>
      <c r="AB6" s="95"/>
      <c r="AC6" s="95"/>
      <c r="AD6" s="95"/>
      <c r="AE6" s="95"/>
      <c r="AF6" s="42"/>
      <c r="AG6" s="42"/>
      <c r="AH6" s="42"/>
      <c r="AI6" s="42"/>
      <c r="AJ6" s="42"/>
      <c r="AK6" s="42"/>
      <c r="AL6" s="42"/>
      <c r="AM6" s="42"/>
      <c r="AN6" s="42"/>
    </row>
    <row r="7" spans="17:40" ht="46.5" customHeight="1">
      <c r="Q7" s="5"/>
      <c r="R7" s="5" t="s">
        <v>75</v>
      </c>
      <c r="S7" s="16">
        <v>43823</v>
      </c>
      <c r="T7" s="5">
        <f>1941*200</f>
        <v>388200</v>
      </c>
      <c r="U7" s="5"/>
      <c r="V7" s="5"/>
      <c r="W7" s="5"/>
      <c r="X7" s="43"/>
      <c r="Y7" s="70" t="s">
        <v>98</v>
      </c>
      <c r="Z7" s="71" t="s">
        <v>99</v>
      </c>
      <c r="AA7" s="71" t="s">
        <v>109</v>
      </c>
      <c r="AB7" s="72" t="s">
        <v>111</v>
      </c>
      <c r="AC7" s="71" t="s">
        <v>110</v>
      </c>
      <c r="AD7" s="71" t="s">
        <v>112</v>
      </c>
      <c r="AE7" s="73" t="s">
        <v>116</v>
      </c>
      <c r="AF7" s="42"/>
      <c r="AG7" s="42"/>
      <c r="AH7" s="42"/>
      <c r="AI7" s="42"/>
      <c r="AJ7" s="42"/>
      <c r="AK7" s="42"/>
      <c r="AL7" s="42"/>
      <c r="AM7" s="42"/>
      <c r="AN7" s="42"/>
    </row>
    <row r="8" spans="17:40" ht="19.5" customHeight="1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79.22701124505018</v>
      </c>
      <c r="W8" s="2" t="s">
        <v>25</v>
      </c>
      <c r="X8" s="31"/>
      <c r="Y8" s="59"/>
      <c r="Z8" s="8"/>
      <c r="AA8" s="8"/>
      <c r="AB8" s="8"/>
      <c r="AC8" s="8"/>
      <c r="AD8" s="8"/>
      <c r="AE8" s="60"/>
      <c r="AF8" s="69"/>
      <c r="AG8" s="42"/>
      <c r="AH8" s="42"/>
      <c r="AI8" s="42"/>
      <c r="AJ8" s="42"/>
      <c r="AK8" s="42"/>
      <c r="AL8" s="42"/>
      <c r="AM8" s="42"/>
      <c r="AN8" s="42"/>
    </row>
    <row r="9" spans="17:40" ht="20.25" customHeight="1">
      <c r="Q9" s="34"/>
      <c r="R9" s="35" t="s">
        <v>101</v>
      </c>
      <c r="S9" s="36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4">
        <f>V9</f>
        <v>12.000000000000005</v>
      </c>
      <c r="Y9" s="59">
        <f>U9</f>
        <v>11623.247999999961</v>
      </c>
      <c r="Z9" s="8">
        <v>2.9</v>
      </c>
      <c r="AA9" s="8">
        <f>Y9*Z9</f>
        <v>33707.41919999989</v>
      </c>
      <c r="AB9" s="8">
        <f>-30*110</f>
        <v>-3300</v>
      </c>
      <c r="AC9" s="8">
        <f>2.9-1.81</f>
        <v>1.0899999999999999</v>
      </c>
      <c r="AD9" s="8">
        <f>AB9*AC9</f>
        <v>-3596.9999999999995</v>
      </c>
      <c r="AE9" s="60">
        <f>AA9+AD9</f>
        <v>30110.419199999887</v>
      </c>
      <c r="AF9" s="69">
        <v>43832</v>
      </c>
      <c r="AG9" s="42"/>
      <c r="AH9" s="42"/>
      <c r="AI9" s="42"/>
      <c r="AJ9" s="42"/>
      <c r="AK9" s="42"/>
      <c r="AL9" s="42"/>
      <c r="AM9" s="42"/>
      <c r="AN9" s="42"/>
    </row>
    <row r="10" spans="17:40" ht="25.5" customHeight="1">
      <c r="Q10" s="34"/>
      <c r="R10" s="35" t="s">
        <v>118</v>
      </c>
      <c r="S10" s="36"/>
      <c r="T10" s="11"/>
      <c r="U10" s="11">
        <f>U8-U9</f>
        <v>6976.752000000039</v>
      </c>
      <c r="V10" s="11"/>
      <c r="W10" s="11"/>
      <c r="X10" s="44"/>
      <c r="Y10" s="59"/>
      <c r="Z10" s="8"/>
      <c r="AA10" s="8"/>
      <c r="AB10" s="8"/>
      <c r="AC10" s="8"/>
      <c r="AD10" s="8"/>
      <c r="AE10" s="60"/>
      <c r="AF10" s="69"/>
      <c r="AG10" s="42"/>
      <c r="AH10" s="42"/>
      <c r="AI10" s="42"/>
      <c r="AJ10" s="42"/>
      <c r="AK10" s="42"/>
      <c r="AL10" s="42"/>
      <c r="AM10" s="42"/>
      <c r="AN10" s="42"/>
    </row>
    <row r="11" spans="17:40" ht="19.5" customHeight="1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1">
        <f>(V9+V11)/2</f>
        <v>18.583568932324447</v>
      </c>
      <c r="Y11" s="59">
        <f>U11</f>
        <v>12600</v>
      </c>
      <c r="Z11" s="8">
        <v>2.9</v>
      </c>
      <c r="AA11" s="8">
        <f>Y11*Z11</f>
        <v>36540</v>
      </c>
      <c r="AB11" s="8">
        <f>-30*110</f>
        <v>-3300</v>
      </c>
      <c r="AC11" s="8">
        <v>1.09</v>
      </c>
      <c r="AD11" s="8">
        <f>AB11*AC11</f>
        <v>-3597.0000000000005</v>
      </c>
      <c r="AE11" s="60">
        <f>AA11+AD11</f>
        <v>32943</v>
      </c>
      <c r="AF11" s="69">
        <v>43864</v>
      </c>
      <c r="AG11" s="42"/>
      <c r="AH11" s="42"/>
      <c r="AI11" s="42"/>
      <c r="AJ11" s="42"/>
      <c r="AK11" s="42"/>
      <c r="AL11" s="42"/>
      <c r="AM11" s="42"/>
      <c r="AN11" s="42"/>
    </row>
    <row r="12" spans="17:40" ht="19.5" customHeight="1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>T12-T11</f>
        <v>9400</v>
      </c>
      <c r="V12" s="2">
        <f>V38/U38*100</f>
        <v>25.167137864648886</v>
      </c>
      <c r="W12" s="2" t="s">
        <v>25</v>
      </c>
      <c r="X12" s="31">
        <f>(V9+V11+V12)/3</f>
        <v>20.778091909765926</v>
      </c>
      <c r="Y12" s="59">
        <f>U12</f>
        <v>9400</v>
      </c>
      <c r="Z12" s="8">
        <v>2.9</v>
      </c>
      <c r="AA12" s="8">
        <f>Y12*Z12</f>
        <v>27260</v>
      </c>
      <c r="AB12" s="8">
        <f>-30*110</f>
        <v>-3300</v>
      </c>
      <c r="AC12" s="8">
        <v>1.09</v>
      </c>
      <c r="AD12" s="8">
        <f>AB12*AC12</f>
        <v>-3597.0000000000005</v>
      </c>
      <c r="AE12" s="60">
        <f>AA12+AD12</f>
        <v>23663</v>
      </c>
      <c r="AF12" s="69">
        <v>43893</v>
      </c>
      <c r="AG12" s="42"/>
      <c r="AH12" s="42"/>
      <c r="AI12" s="42"/>
      <c r="AJ12" s="42"/>
      <c r="AK12" s="42"/>
      <c r="AL12" s="42"/>
      <c r="AM12" s="42"/>
      <c r="AN12" s="42"/>
    </row>
    <row r="13" spans="17:40" ht="19.5" customHeight="1">
      <c r="Q13" s="6">
        <v>4</v>
      </c>
      <c r="R13" s="4" t="s">
        <v>144</v>
      </c>
      <c r="S13" s="3">
        <v>43944</v>
      </c>
      <c r="T13" s="2">
        <v>438800</v>
      </c>
      <c r="U13" s="2">
        <f>T13-T12</f>
        <v>10000</v>
      </c>
      <c r="V13" s="2">
        <f>V40/U40*100</f>
        <v>9.830883085590978</v>
      </c>
      <c r="W13" s="2" t="s">
        <v>25</v>
      </c>
      <c r="X13" s="31">
        <f>(V9+V11+V12+V13)/4</f>
        <v>18.04128970372219</v>
      </c>
      <c r="Y13" s="59">
        <f>U13</f>
        <v>10000</v>
      </c>
      <c r="Z13" s="8">
        <v>2.9</v>
      </c>
      <c r="AA13" s="8">
        <f>Y13*Z13</f>
        <v>29000</v>
      </c>
      <c r="AB13" s="8">
        <f>-30*110</f>
        <v>-3300</v>
      </c>
      <c r="AC13" s="8">
        <v>1.09</v>
      </c>
      <c r="AD13" s="8">
        <f>AB13*AC13</f>
        <v>-3597.0000000000005</v>
      </c>
      <c r="AE13" s="60">
        <f>AA13+AD13</f>
        <v>25403</v>
      </c>
      <c r="AF13" s="69">
        <v>43923</v>
      </c>
      <c r="AG13" s="42"/>
      <c r="AH13" s="42"/>
      <c r="AI13" s="42"/>
      <c r="AJ13" s="42"/>
      <c r="AK13" s="42"/>
      <c r="AL13" s="42"/>
      <c r="AM13" s="42"/>
      <c r="AN13" s="42"/>
    </row>
    <row r="14" spans="17:40" ht="19.5" customHeight="1">
      <c r="Q14" s="6">
        <v>5</v>
      </c>
      <c r="R14" s="4">
        <v>43952</v>
      </c>
      <c r="S14" s="3"/>
      <c r="T14" s="2"/>
      <c r="U14" s="2"/>
      <c r="V14" s="2"/>
      <c r="W14" s="2" t="s">
        <v>25</v>
      </c>
      <c r="X14" s="31"/>
      <c r="Y14" s="59"/>
      <c r="Z14" s="8"/>
      <c r="AA14" s="8"/>
      <c r="AB14" s="8"/>
      <c r="AC14" s="8"/>
      <c r="AD14" s="8"/>
      <c r="AE14" s="61"/>
      <c r="AF14" s="69">
        <v>43953</v>
      </c>
      <c r="AG14" s="42"/>
      <c r="AH14" s="42"/>
      <c r="AI14" s="42"/>
      <c r="AJ14" s="42"/>
      <c r="AK14" s="42"/>
      <c r="AL14" s="42"/>
      <c r="AM14" s="42"/>
      <c r="AN14" s="42"/>
    </row>
    <row r="15" spans="17:40" ht="19.5" customHeight="1">
      <c r="Q15" s="6">
        <v>6</v>
      </c>
      <c r="R15" s="4">
        <v>43983</v>
      </c>
      <c r="S15" s="3"/>
      <c r="T15" s="2"/>
      <c r="U15" s="2"/>
      <c r="V15" s="2"/>
      <c r="W15" s="2" t="s">
        <v>25</v>
      </c>
      <c r="X15" s="31"/>
      <c r="Y15" s="59"/>
      <c r="Z15" s="8"/>
      <c r="AA15" s="8"/>
      <c r="AB15" s="8"/>
      <c r="AC15" s="8"/>
      <c r="AD15" s="8"/>
      <c r="AE15" s="61"/>
      <c r="AF15" s="69">
        <v>43984</v>
      </c>
      <c r="AG15" s="42"/>
      <c r="AH15" s="42"/>
      <c r="AI15" s="42"/>
      <c r="AJ15" s="42"/>
      <c r="AK15" s="42"/>
      <c r="AL15" s="42"/>
      <c r="AM15" s="42"/>
      <c r="AN15" s="42"/>
    </row>
    <row r="16" spans="17:112" ht="18.75" customHeight="1">
      <c r="Q16" s="6">
        <v>7</v>
      </c>
      <c r="R16" s="4">
        <v>44013</v>
      </c>
      <c r="S16" s="3"/>
      <c r="T16" s="2"/>
      <c r="U16" s="2"/>
      <c r="V16" s="2"/>
      <c r="W16" s="2" t="s">
        <v>25</v>
      </c>
      <c r="X16" s="31"/>
      <c r="Y16" s="59"/>
      <c r="Z16" s="8"/>
      <c r="AA16" s="8"/>
      <c r="AB16" s="8"/>
      <c r="AC16" s="8"/>
      <c r="AD16" s="8"/>
      <c r="AE16" s="61"/>
      <c r="AF16" s="69">
        <v>44014</v>
      </c>
      <c r="AG16" s="42"/>
      <c r="AH16" s="42"/>
      <c r="AI16" s="42"/>
      <c r="AJ16" s="42"/>
      <c r="AK16" s="42"/>
      <c r="AL16" s="42"/>
      <c r="AM16" s="42"/>
      <c r="AN16" s="42"/>
      <c r="DD16" s="1"/>
      <c r="DH16" s="28"/>
    </row>
    <row r="17" spans="17:112" ht="24" customHeight="1">
      <c r="Q17" s="6">
        <v>8</v>
      </c>
      <c r="R17" s="4">
        <v>44044</v>
      </c>
      <c r="S17" s="3"/>
      <c r="T17" s="2"/>
      <c r="U17" s="2"/>
      <c r="V17" s="2"/>
      <c r="W17" s="2" t="s">
        <v>25</v>
      </c>
      <c r="X17" s="31"/>
      <c r="Y17" s="59"/>
      <c r="Z17" s="8"/>
      <c r="AA17" s="8"/>
      <c r="AB17" s="8"/>
      <c r="AC17" s="8"/>
      <c r="AD17" s="8"/>
      <c r="AE17" s="61"/>
      <c r="AF17" s="69">
        <v>44045</v>
      </c>
      <c r="AG17" s="42"/>
      <c r="AH17" s="42"/>
      <c r="AI17" s="42"/>
      <c r="AJ17" s="42"/>
      <c r="AK17" s="42"/>
      <c r="AL17" s="42"/>
      <c r="AM17" s="42"/>
      <c r="AN17" s="42"/>
      <c r="DD17" s="1"/>
      <c r="DH17" s="28"/>
    </row>
    <row r="18" spans="17:112" ht="23.25" customHeight="1">
      <c r="Q18" s="6">
        <v>9</v>
      </c>
      <c r="R18" s="4">
        <v>44075</v>
      </c>
      <c r="S18" s="3"/>
      <c r="T18" s="2"/>
      <c r="U18" s="2"/>
      <c r="V18" s="2"/>
      <c r="W18" s="2" t="s">
        <v>25</v>
      </c>
      <c r="X18" s="31"/>
      <c r="Y18" s="59"/>
      <c r="Z18" s="8"/>
      <c r="AA18" s="8"/>
      <c r="AB18" s="8"/>
      <c r="AC18" s="8"/>
      <c r="AD18" s="8"/>
      <c r="AE18" s="61"/>
      <c r="AF18" s="69">
        <v>44076</v>
      </c>
      <c r="AG18" s="42"/>
      <c r="AH18" s="42"/>
      <c r="AI18" s="42"/>
      <c r="AJ18" s="42"/>
      <c r="AK18" s="42"/>
      <c r="AL18" s="42"/>
      <c r="AM18" s="42"/>
      <c r="AN18" s="42"/>
      <c r="DD18" s="1"/>
      <c r="DH18" s="28"/>
    </row>
    <row r="19" spans="17:112" ht="19.5" customHeight="1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1"/>
      <c r="Y19" s="59"/>
      <c r="Z19" s="8"/>
      <c r="AA19" s="8"/>
      <c r="AB19" s="8"/>
      <c r="AC19" s="8"/>
      <c r="AD19" s="8"/>
      <c r="AE19" s="61"/>
      <c r="AF19" s="69">
        <v>44106</v>
      </c>
      <c r="AG19" s="42"/>
      <c r="AH19" s="42"/>
      <c r="AI19" s="42"/>
      <c r="AJ19" s="42"/>
      <c r="AK19" s="42"/>
      <c r="AL19" s="42"/>
      <c r="AM19" s="42"/>
      <c r="AN19" s="42"/>
      <c r="DD19" s="1"/>
      <c r="DH19" s="28"/>
    </row>
    <row r="20" spans="17:40" ht="19.5" customHeight="1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1"/>
      <c r="Y20" s="59"/>
      <c r="Z20" s="8"/>
      <c r="AA20" s="8"/>
      <c r="AB20" s="67"/>
      <c r="AC20" s="8"/>
      <c r="AD20" s="8"/>
      <c r="AE20" s="60"/>
      <c r="AF20" s="69">
        <v>44137</v>
      </c>
      <c r="AG20" s="42"/>
      <c r="AH20" s="42"/>
      <c r="AI20" s="42"/>
      <c r="AJ20" s="42"/>
      <c r="AK20" s="42"/>
      <c r="AL20" s="42"/>
      <c r="AM20" s="42"/>
      <c r="AN20" s="42"/>
    </row>
    <row r="21" spans="17:40" ht="19.5" customHeight="1">
      <c r="Q21" s="37">
        <v>12</v>
      </c>
      <c r="R21" s="38">
        <v>43800</v>
      </c>
      <c r="S21" s="39"/>
      <c r="T21" s="8"/>
      <c r="U21" s="8"/>
      <c r="V21" s="8"/>
      <c r="W21" s="8" t="s">
        <v>25</v>
      </c>
      <c r="X21" s="45"/>
      <c r="Y21" s="59"/>
      <c r="Z21" s="8"/>
      <c r="AA21" s="8"/>
      <c r="AB21" s="67"/>
      <c r="AC21" s="8"/>
      <c r="AD21" s="8"/>
      <c r="AE21" s="60"/>
      <c r="AF21" s="69">
        <v>44167</v>
      </c>
      <c r="AG21" s="42"/>
      <c r="AH21" s="42"/>
      <c r="AI21" s="42"/>
      <c r="AJ21" s="42"/>
      <c r="AK21" s="42"/>
      <c r="AL21" s="42"/>
      <c r="AM21" s="42"/>
      <c r="AN21" s="42"/>
    </row>
    <row r="22" spans="17:40" ht="26.25" customHeight="1" thickBot="1">
      <c r="Q22" s="17"/>
      <c r="R22" s="18" t="s">
        <v>76</v>
      </c>
      <c r="S22" s="16">
        <v>43830</v>
      </c>
      <c r="T22" s="5">
        <v>456800.01</v>
      </c>
      <c r="U22" s="5"/>
      <c r="V22" s="5"/>
      <c r="W22" s="5"/>
      <c r="X22" s="43"/>
      <c r="Y22" s="62"/>
      <c r="Z22" s="63"/>
      <c r="AA22" s="63"/>
      <c r="AB22" s="64"/>
      <c r="AC22" s="63"/>
      <c r="AD22" s="63"/>
      <c r="AE22" s="65"/>
      <c r="AF22" s="68"/>
      <c r="AG22" s="42"/>
      <c r="AH22" s="42"/>
      <c r="AI22" s="42"/>
      <c r="AJ22" s="42"/>
      <c r="AK22" s="42"/>
      <c r="AL22" s="42"/>
      <c r="AM22" s="42"/>
      <c r="AN22" s="42"/>
    </row>
    <row r="23" spans="17:30" ht="19.5" customHeight="1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1"/>
      <c r="Z23" s="51"/>
      <c r="AA23" s="51"/>
      <c r="AB23" s="51"/>
      <c r="AC23" s="51"/>
      <c r="AD23" s="51"/>
    </row>
    <row r="24" spans="17:30" ht="19.5" customHeight="1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4.223108721418383</v>
      </c>
      <c r="W24" s="2" t="s">
        <v>24</v>
      </c>
      <c r="X24" s="2">
        <f>(V23+V24)/2</f>
        <v>6.277281530945981</v>
      </c>
      <c r="Y24" s="51"/>
      <c r="Z24" s="51"/>
      <c r="AA24" s="51"/>
      <c r="AB24" s="51"/>
      <c r="AC24" s="51"/>
      <c r="AD24" s="51"/>
    </row>
    <row r="25" spans="17:30" ht="58.5" customHeight="1">
      <c r="Q25" s="75">
        <v>3</v>
      </c>
      <c r="R25" s="76" t="s">
        <v>131</v>
      </c>
      <c r="S25" s="77">
        <v>43921</v>
      </c>
      <c r="T25" s="12"/>
      <c r="U25" s="12"/>
      <c r="V25" s="12">
        <f>V24</f>
        <v>4.223108721418383</v>
      </c>
      <c r="W25" s="12" t="s">
        <v>24</v>
      </c>
      <c r="X25" s="12">
        <f>(V23+V24+V25)/3</f>
        <v>5.592557261103448</v>
      </c>
      <c r="Y25" s="51"/>
      <c r="Z25" s="51"/>
      <c r="AA25" s="51"/>
      <c r="AB25" s="51"/>
      <c r="AC25" s="51"/>
      <c r="AD25" s="51"/>
    </row>
    <row r="26" spans="17:30" ht="19.5" customHeight="1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</v>
      </c>
      <c r="V26" s="2">
        <f>(U26-U40)/U40*100</f>
        <v>7.495618087447638</v>
      </c>
      <c r="W26" s="2" t="s">
        <v>24</v>
      </c>
      <c r="X26" s="2">
        <f>(V23+V24+V25+V26)/4</f>
        <v>6.068322467689496</v>
      </c>
      <c r="Y26" s="51"/>
      <c r="Z26" s="51"/>
      <c r="AA26" s="51"/>
      <c r="AB26" s="51"/>
      <c r="AC26" s="51"/>
      <c r="AD26" s="51"/>
    </row>
    <row r="27" spans="17:30" ht="19.5" customHeight="1">
      <c r="Q27" s="6">
        <v>5</v>
      </c>
      <c r="R27" s="4">
        <v>43952</v>
      </c>
      <c r="S27" s="3"/>
      <c r="T27" s="2"/>
      <c r="U27" s="2"/>
      <c r="V27" s="2"/>
      <c r="W27" s="2" t="s">
        <v>24</v>
      </c>
      <c r="X27" s="2"/>
      <c r="Y27" s="51"/>
      <c r="Z27" s="51"/>
      <c r="AA27" s="51"/>
      <c r="AB27" s="51"/>
      <c r="AC27" s="51"/>
      <c r="AD27" s="51"/>
    </row>
    <row r="28" spans="17:30" ht="19.5" customHeight="1">
      <c r="Q28" s="6">
        <v>6</v>
      </c>
      <c r="R28" s="4">
        <v>43983</v>
      </c>
      <c r="S28" s="3"/>
      <c r="T28" s="2"/>
      <c r="U28" s="2"/>
      <c r="V28" s="2"/>
      <c r="W28" s="2" t="s">
        <v>24</v>
      </c>
      <c r="X28" s="2"/>
      <c r="Y28" s="51"/>
      <c r="Z28" s="51"/>
      <c r="AA28" s="51"/>
      <c r="AB28" s="51"/>
      <c r="AC28" s="51"/>
      <c r="AD28" s="51"/>
    </row>
    <row r="29" spans="17:30" ht="19.5" customHeight="1">
      <c r="Q29" s="6">
        <v>7</v>
      </c>
      <c r="R29" s="4">
        <v>44013</v>
      </c>
      <c r="S29" s="3"/>
      <c r="T29" s="2"/>
      <c r="U29" s="2"/>
      <c r="V29" s="2"/>
      <c r="W29" s="2" t="s">
        <v>24</v>
      </c>
      <c r="X29" s="2"/>
      <c r="Y29" s="51"/>
      <c r="Z29" s="51"/>
      <c r="AA29" s="51"/>
      <c r="AB29" s="51"/>
      <c r="AC29" s="51"/>
      <c r="AD29" s="51"/>
    </row>
    <row r="30" spans="17:30" ht="19.5" customHeight="1">
      <c r="Q30" s="6">
        <v>8</v>
      </c>
      <c r="R30" s="4">
        <v>44044</v>
      </c>
      <c r="S30" s="3"/>
      <c r="T30" s="2"/>
      <c r="U30" s="2"/>
      <c r="V30" s="2"/>
      <c r="W30" s="2" t="s">
        <v>24</v>
      </c>
      <c r="X30" s="2"/>
      <c r="Y30" s="51"/>
      <c r="Z30" s="51"/>
      <c r="AA30" s="51"/>
      <c r="AB30" s="51"/>
      <c r="AC30" s="51"/>
      <c r="AD30" s="51"/>
    </row>
    <row r="31" spans="17:30" ht="19.5" customHeight="1">
      <c r="Q31" s="6">
        <v>9</v>
      </c>
      <c r="R31" s="4">
        <v>44075</v>
      </c>
      <c r="S31" s="3"/>
      <c r="T31" s="2"/>
      <c r="U31" s="2"/>
      <c r="V31" s="2"/>
      <c r="W31" s="2" t="s">
        <v>24</v>
      </c>
      <c r="X31" s="2"/>
      <c r="Y31" s="51"/>
      <c r="Z31" s="51"/>
      <c r="AA31" s="51"/>
      <c r="AB31" s="51"/>
      <c r="AC31" s="51"/>
      <c r="AD31" s="51"/>
    </row>
    <row r="32" spans="17:30" ht="19.5" customHeight="1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1"/>
      <c r="Z32" s="51"/>
      <c r="AA32" s="51"/>
      <c r="AB32" s="51"/>
      <c r="AC32" s="51"/>
      <c r="AD32" s="51"/>
    </row>
    <row r="33" spans="17:30" ht="19.5" customHeight="1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1"/>
      <c r="Z33" s="51"/>
      <c r="AA33" s="51"/>
      <c r="AB33" s="51"/>
      <c r="AC33" s="51"/>
      <c r="AD33" s="51"/>
    </row>
    <row r="34" spans="17:30" ht="19.5" customHeight="1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1"/>
      <c r="Z34" s="51"/>
      <c r="AA34" s="51"/>
      <c r="AB34" s="51"/>
      <c r="AC34" s="51"/>
      <c r="AD34" s="51"/>
    </row>
    <row r="35" spans="17:30" ht="49.5" customHeight="1">
      <c r="Q35" s="17"/>
      <c r="R35" s="18" t="s">
        <v>22</v>
      </c>
      <c r="S35" s="16">
        <v>43830</v>
      </c>
      <c r="T35" s="5">
        <v>372798.78</v>
      </c>
      <c r="U35" s="5"/>
      <c r="V35" s="5"/>
      <c r="W35" s="5"/>
      <c r="X35" s="5"/>
      <c r="Y35" s="50"/>
      <c r="Z35" s="50"/>
      <c r="AA35" s="50"/>
      <c r="AB35" s="52"/>
      <c r="AC35" s="50"/>
      <c r="AD35" s="50"/>
    </row>
    <row r="36" spans="17:30" ht="19.5" customHeight="1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8222.100000000035</v>
      </c>
      <c r="W36" s="2" t="s">
        <v>26</v>
      </c>
      <c r="X36" s="2"/>
      <c r="Y36" s="51"/>
      <c r="Z36" s="51"/>
      <c r="AA36" s="51"/>
      <c r="AB36" s="51"/>
      <c r="AC36" s="51"/>
      <c r="AD36" s="51"/>
    </row>
    <row r="37" spans="17:30" ht="22.5" customHeight="1">
      <c r="Q37" s="34"/>
      <c r="R37" s="35" t="s">
        <v>108</v>
      </c>
      <c r="S37" s="36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1"/>
      <c r="Z37" s="51"/>
      <c r="AA37" s="51"/>
      <c r="AB37" s="51"/>
      <c r="AC37" s="51"/>
      <c r="AD37" s="51"/>
    </row>
    <row r="38" spans="17:30" ht="23.25" customHeight="1">
      <c r="Q38" s="37">
        <v>2</v>
      </c>
      <c r="R38" s="38">
        <v>43862</v>
      </c>
      <c r="S38" s="39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1"/>
      <c r="Z38" s="51"/>
      <c r="AA38" s="51"/>
      <c r="AB38" s="51"/>
      <c r="AC38" s="51"/>
      <c r="AD38" s="51"/>
    </row>
    <row r="39" spans="17:30" ht="59.25" customHeight="1">
      <c r="Q39" s="75">
        <v>3</v>
      </c>
      <c r="R39" s="76" t="s">
        <v>131</v>
      </c>
      <c r="S39" s="77">
        <v>43921</v>
      </c>
      <c r="T39" s="12"/>
      <c r="U39" s="12"/>
      <c r="V39" s="12"/>
      <c r="W39" s="12" t="s">
        <v>26</v>
      </c>
      <c r="X39" s="12"/>
      <c r="Y39" s="51"/>
      <c r="Z39" s="51"/>
      <c r="AA39" s="51"/>
      <c r="AB39" s="51"/>
      <c r="AC39" s="51"/>
      <c r="AD39" s="51"/>
    </row>
    <row r="40" spans="17:30" ht="25.5" customHeight="1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17663.52000000002</v>
      </c>
      <c r="V40" s="2">
        <f>U12+U13-U40</f>
        <v>1736.4799999999814</v>
      </c>
      <c r="W40" s="2" t="s">
        <v>26</v>
      </c>
      <c r="X40" s="2"/>
      <c r="Y40" s="51"/>
      <c r="Z40" s="51"/>
      <c r="AA40" s="51"/>
      <c r="AB40" s="51"/>
      <c r="AC40" s="51"/>
      <c r="AD40" s="51"/>
    </row>
    <row r="41" spans="17:30" ht="19.5" customHeight="1">
      <c r="Q41" s="6">
        <v>5</v>
      </c>
      <c r="R41" s="4">
        <v>43952</v>
      </c>
      <c r="S41" s="3"/>
      <c r="T41" s="2"/>
      <c r="U41" s="2"/>
      <c r="V41" s="2"/>
      <c r="W41" s="2" t="s">
        <v>26</v>
      </c>
      <c r="X41" s="2"/>
      <c r="Y41" s="51"/>
      <c r="Z41" s="51"/>
      <c r="AA41" s="51"/>
      <c r="AB41" s="51"/>
      <c r="AC41" s="51"/>
      <c r="AD41" s="51"/>
    </row>
    <row r="42" spans="17:30" ht="19.5" customHeight="1">
      <c r="Q42" s="6">
        <v>6</v>
      </c>
      <c r="R42" s="4">
        <v>43983</v>
      </c>
      <c r="S42" s="3"/>
      <c r="T42" s="2"/>
      <c r="U42" s="2"/>
      <c r="V42" s="2"/>
      <c r="W42" s="2" t="s">
        <v>26</v>
      </c>
      <c r="X42" s="2"/>
      <c r="Y42" s="51"/>
      <c r="Z42" s="51"/>
      <c r="AA42" s="51"/>
      <c r="AB42" s="51"/>
      <c r="AC42" s="51"/>
      <c r="AD42" s="51"/>
    </row>
    <row r="43" spans="17:30" ht="19.5" customHeight="1">
      <c r="Q43" s="6">
        <v>7</v>
      </c>
      <c r="R43" s="4">
        <v>44013</v>
      </c>
      <c r="S43" s="3"/>
      <c r="T43" s="2"/>
      <c r="U43" s="2"/>
      <c r="V43" s="2"/>
      <c r="W43" s="2" t="s">
        <v>26</v>
      </c>
      <c r="X43" s="2"/>
      <c r="Y43" s="51"/>
      <c r="Z43" s="51"/>
      <c r="AA43" s="51"/>
      <c r="AB43" s="51"/>
      <c r="AC43" s="51"/>
      <c r="AD43" s="51"/>
    </row>
    <row r="44" spans="17:30" ht="19.5" customHeight="1">
      <c r="Q44" s="6">
        <v>8</v>
      </c>
      <c r="R44" s="4">
        <v>44044</v>
      </c>
      <c r="S44" s="3"/>
      <c r="T44" s="2"/>
      <c r="U44" s="2"/>
      <c r="V44" s="2"/>
      <c r="W44" s="2" t="s">
        <v>26</v>
      </c>
      <c r="X44" s="2"/>
      <c r="Y44" s="51"/>
      <c r="Z44" s="51"/>
      <c r="AA44" s="51"/>
      <c r="AB44" s="51"/>
      <c r="AC44" s="51"/>
      <c r="AD44" s="51"/>
    </row>
    <row r="45" spans="17:30" ht="19.5" customHeight="1">
      <c r="Q45" s="6">
        <v>9</v>
      </c>
      <c r="R45" s="4">
        <v>44075</v>
      </c>
      <c r="S45" s="3"/>
      <c r="T45" s="2"/>
      <c r="U45" s="2"/>
      <c r="V45" s="2"/>
      <c r="W45" s="2" t="s">
        <v>26</v>
      </c>
      <c r="X45" s="2"/>
      <c r="Y45" s="51"/>
      <c r="Z45" s="51"/>
      <c r="AA45" s="51"/>
      <c r="AB45" s="51"/>
      <c r="AC45" s="51"/>
      <c r="AD45" s="51"/>
    </row>
    <row r="46" spans="17:91" ht="36" customHeight="1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1"/>
      <c r="Z46" s="51"/>
      <c r="AA46" s="51"/>
      <c r="AB46" s="51"/>
      <c r="AC46" s="51"/>
      <c r="AD46" s="51"/>
      <c r="CI46" s="41"/>
      <c r="CM46" s="74" t="s">
        <v>128</v>
      </c>
    </row>
    <row r="47" spans="17:91" ht="19.5" customHeight="1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1"/>
      <c r="Z47" s="51"/>
      <c r="AA47" s="51"/>
      <c r="AB47" s="51"/>
      <c r="AC47" s="51"/>
      <c r="AD47" s="51"/>
      <c r="CI47" s="40"/>
      <c r="CM47" s="74">
        <f>U12/U11</f>
        <v>0.746031746031746</v>
      </c>
    </row>
    <row r="48" spans="17:90" ht="19.5" customHeight="1">
      <c r="Q48" s="19">
        <v>12</v>
      </c>
      <c r="R48" s="20">
        <v>44166</v>
      </c>
      <c r="S48" s="21"/>
      <c r="T48" s="22"/>
      <c r="U48" s="22"/>
      <c r="V48" s="22"/>
      <c r="W48" s="22" t="s">
        <v>26</v>
      </c>
      <c r="X48" s="22"/>
      <c r="Y48" s="51"/>
      <c r="Z48" s="51"/>
      <c r="AA48" s="51"/>
      <c r="AB48" s="51"/>
      <c r="AC48" s="51"/>
      <c r="AD48" s="51"/>
      <c r="CI48" s="96" t="s">
        <v>130</v>
      </c>
      <c r="CJ48" s="97"/>
      <c r="CK48" s="97"/>
      <c r="CL48" s="98"/>
    </row>
    <row r="49" spans="17:120" ht="20.25" customHeight="1">
      <c r="Q49" s="88" t="s">
        <v>103</v>
      </c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93" t="s">
        <v>117</v>
      </c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88" t="s">
        <v>121</v>
      </c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9" t="s">
        <v>122</v>
      </c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1"/>
      <c r="CV49" s="88" t="s">
        <v>140</v>
      </c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7:120" ht="84.75" customHeight="1">
      <c r="Q50" s="23" t="s">
        <v>0</v>
      </c>
      <c r="R50" s="23" t="s">
        <v>1</v>
      </c>
      <c r="S50" s="23" t="s">
        <v>27</v>
      </c>
      <c r="T50" s="23" t="s">
        <v>2</v>
      </c>
      <c r="U50" s="23" t="s">
        <v>102</v>
      </c>
      <c r="V50" s="23" t="s">
        <v>3</v>
      </c>
      <c r="W50" s="23" t="s">
        <v>78</v>
      </c>
      <c r="X50" s="23" t="s">
        <v>87</v>
      </c>
      <c r="Y50" s="23" t="s">
        <v>88</v>
      </c>
      <c r="Z50" s="23" t="s">
        <v>79</v>
      </c>
      <c r="AA50" s="23" t="s">
        <v>35</v>
      </c>
      <c r="AB50" s="23" t="s">
        <v>18</v>
      </c>
      <c r="AC50" s="23" t="s">
        <v>17</v>
      </c>
      <c r="AD50" s="23" t="s">
        <v>19</v>
      </c>
      <c r="AE50" s="82" t="s">
        <v>96</v>
      </c>
      <c r="AF50" s="23" t="s">
        <v>97</v>
      </c>
      <c r="AG50" s="23" t="s">
        <v>100</v>
      </c>
      <c r="AH50" s="23" t="s">
        <v>104</v>
      </c>
      <c r="AI50" s="23" t="s">
        <v>64</v>
      </c>
      <c r="AJ50" s="23" t="s">
        <v>67</v>
      </c>
      <c r="AK50" s="23" t="s">
        <v>0</v>
      </c>
      <c r="AL50" s="23" t="s">
        <v>1</v>
      </c>
      <c r="AM50" s="23" t="s">
        <v>27</v>
      </c>
      <c r="AN50" s="23" t="s">
        <v>2</v>
      </c>
      <c r="AO50" s="23" t="s">
        <v>113</v>
      </c>
      <c r="AP50" s="23" t="s">
        <v>3</v>
      </c>
      <c r="AQ50" s="23" t="s">
        <v>78</v>
      </c>
      <c r="AR50" s="23" t="s">
        <v>87</v>
      </c>
      <c r="AS50" s="23" t="s">
        <v>88</v>
      </c>
      <c r="AT50" s="23" t="s">
        <v>79</v>
      </c>
      <c r="AU50" s="23" t="s">
        <v>35</v>
      </c>
      <c r="AV50" s="83" t="s">
        <v>115</v>
      </c>
      <c r="AW50" s="23" t="s">
        <v>17</v>
      </c>
      <c r="AX50" s="23" t="s">
        <v>19</v>
      </c>
      <c r="AY50" s="23" t="s">
        <v>96</v>
      </c>
      <c r="AZ50" s="23" t="s">
        <v>97</v>
      </c>
      <c r="BA50" s="23" t="s">
        <v>100</v>
      </c>
      <c r="BB50" s="23" t="s">
        <v>114</v>
      </c>
      <c r="BC50" s="23" t="s">
        <v>64</v>
      </c>
      <c r="BD50" s="23" t="s">
        <v>67</v>
      </c>
      <c r="BE50" s="23" t="s">
        <v>0</v>
      </c>
      <c r="BF50" s="23" t="s">
        <v>1</v>
      </c>
      <c r="BG50" s="23" t="s">
        <v>27</v>
      </c>
      <c r="BH50" s="23" t="s">
        <v>2</v>
      </c>
      <c r="BI50" s="23" t="s">
        <v>119</v>
      </c>
      <c r="BJ50" s="23" t="s">
        <v>3</v>
      </c>
      <c r="BK50" s="23" t="s">
        <v>78</v>
      </c>
      <c r="BL50" s="23" t="s">
        <v>87</v>
      </c>
      <c r="BM50" s="23" t="s">
        <v>88</v>
      </c>
      <c r="BN50" s="23" t="s">
        <v>79</v>
      </c>
      <c r="BO50" s="23" t="s">
        <v>35</v>
      </c>
      <c r="BP50" s="23" t="s">
        <v>115</v>
      </c>
      <c r="BQ50" s="23" t="s">
        <v>17</v>
      </c>
      <c r="BR50" s="23" t="s">
        <v>19</v>
      </c>
      <c r="BS50" s="23" t="s">
        <v>96</v>
      </c>
      <c r="BT50" s="23" t="s">
        <v>97</v>
      </c>
      <c r="BU50" s="23" t="s">
        <v>100</v>
      </c>
      <c r="BV50" s="23" t="s">
        <v>120</v>
      </c>
      <c r="BW50" s="23" t="s">
        <v>64</v>
      </c>
      <c r="BX50" s="23" t="s">
        <v>67</v>
      </c>
      <c r="BY50" s="23" t="s">
        <v>0</v>
      </c>
      <c r="BZ50" s="23" t="s">
        <v>1</v>
      </c>
      <c r="CA50" s="23" t="s">
        <v>27</v>
      </c>
      <c r="CB50" s="23" t="s">
        <v>2</v>
      </c>
      <c r="CC50" s="23" t="s">
        <v>123</v>
      </c>
      <c r="CD50" s="23" t="s">
        <v>3</v>
      </c>
      <c r="CE50" s="23" t="s">
        <v>78</v>
      </c>
      <c r="CF50" s="23" t="s">
        <v>87</v>
      </c>
      <c r="CG50" s="23" t="s">
        <v>88</v>
      </c>
      <c r="CH50" s="23" t="s">
        <v>79</v>
      </c>
      <c r="CI50" s="84" t="s">
        <v>124</v>
      </c>
      <c r="CJ50" s="84" t="s">
        <v>125</v>
      </c>
      <c r="CK50" s="84" t="s">
        <v>17</v>
      </c>
      <c r="CL50" s="84" t="s">
        <v>19</v>
      </c>
      <c r="CM50" s="23" t="s">
        <v>129</v>
      </c>
      <c r="CN50" s="23" t="s">
        <v>97</v>
      </c>
      <c r="CO50" s="23" t="s">
        <v>100</v>
      </c>
      <c r="CP50" s="23" t="s">
        <v>126</v>
      </c>
      <c r="CQ50" s="23" t="s">
        <v>64</v>
      </c>
      <c r="CR50" s="23" t="s">
        <v>67</v>
      </c>
      <c r="CS50" s="25"/>
      <c r="CT50" s="25"/>
      <c r="CU50" s="25"/>
      <c r="CV50" s="23" t="s">
        <v>0</v>
      </c>
      <c r="CW50" s="23" t="s">
        <v>1</v>
      </c>
      <c r="CX50" s="23" t="s">
        <v>27</v>
      </c>
      <c r="CY50" s="23" t="s">
        <v>2</v>
      </c>
      <c r="CZ50" s="23" t="s">
        <v>139</v>
      </c>
      <c r="DA50" s="23" t="s">
        <v>3</v>
      </c>
      <c r="DB50" s="23" t="s">
        <v>78</v>
      </c>
      <c r="DC50" s="23" t="s">
        <v>87</v>
      </c>
      <c r="DD50" s="23" t="s">
        <v>88</v>
      </c>
      <c r="DE50" s="23" t="s">
        <v>79</v>
      </c>
      <c r="DF50" s="23" t="s">
        <v>35</v>
      </c>
      <c r="DG50" s="85" t="s">
        <v>132</v>
      </c>
      <c r="DH50" s="84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3" t="s">
        <v>64</v>
      </c>
      <c r="DP50" s="5" t="s">
        <v>67</v>
      </c>
    </row>
    <row r="51" spans="17:120" ht="19.5" customHeight="1">
      <c r="Q51" s="6">
        <v>1</v>
      </c>
      <c r="R51" s="2" t="s">
        <v>39</v>
      </c>
      <c r="S51" s="2" t="s">
        <v>4</v>
      </c>
      <c r="T51" s="3">
        <v>43830</v>
      </c>
      <c r="U51" s="33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0">
        <v>-1305.86806185565</v>
      </c>
      <c r="AI51" s="15">
        <v>1</v>
      </c>
      <c r="AJ51" s="2" t="s">
        <v>30</v>
      </c>
      <c r="AK51" s="53">
        <v>1</v>
      </c>
      <c r="AL51" s="54" t="s">
        <v>39</v>
      </c>
      <c r="AM51" s="2" t="s">
        <v>4</v>
      </c>
      <c r="AN51" s="3">
        <v>43861</v>
      </c>
      <c r="AO51" s="33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7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0">
        <f>AH51-AO51+BA51</f>
        <v>-1305.86806185565</v>
      </c>
      <c r="BC51" s="15">
        <v>1</v>
      </c>
      <c r="BD51" s="2" t="s">
        <v>30</v>
      </c>
      <c r="BE51" s="66">
        <v>1</v>
      </c>
      <c r="BF51" s="2" t="s">
        <v>39</v>
      </c>
      <c r="BG51" s="2" t="s">
        <v>4</v>
      </c>
      <c r="BH51" s="3">
        <v>43890</v>
      </c>
      <c r="BI51" s="33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0.03000000000020009</v>
      </c>
      <c r="BQ51" s="13">
        <f>$V$38/$U$38*BP51</f>
        <v>0.007550141359445022</v>
      </c>
      <c r="BR51" s="9">
        <f>BP51+BQ51</f>
        <v>0.037550141359645114</v>
      </c>
      <c r="BS51" s="5">
        <f>BR51*2.9</f>
        <v>0.10889540994297082</v>
      </c>
      <c r="BT51" s="2">
        <f>$AD$11/$AA$11*BS51</f>
        <v>-0.010719671307193927</v>
      </c>
      <c r="BU51" s="7">
        <f>BS51+BT51</f>
        <v>0.0981757386357769</v>
      </c>
      <c r="BV51" s="14">
        <f>BB51-BI51+BU51</f>
        <v>-1305.7698861170143</v>
      </c>
      <c r="BW51" s="15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3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0.03000000000020009</v>
      </c>
      <c r="CK51" s="11">
        <f>BQ51</f>
        <v>0.007550141359445022</v>
      </c>
      <c r="CL51" s="11">
        <f>CJ51+CK51</f>
        <v>0.037550141359645114</v>
      </c>
      <c r="CM51" s="5">
        <f>CL51*2.9*$CM$47</f>
        <v>0.08123943281459728</v>
      </c>
      <c r="CN51" s="8">
        <f>$AD$12/$AA$12*CM51</f>
        <v>-0.010719671307193927</v>
      </c>
      <c r="CO51" s="10">
        <f>CM51+CN51</f>
        <v>0.07051976150740336</v>
      </c>
      <c r="CP51" s="79">
        <f>BV51-CC51+CO51</f>
        <v>-1305.6993663555068</v>
      </c>
      <c r="CQ51" s="15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3"/>
      <c r="DA51" s="86">
        <v>2269.82</v>
      </c>
      <c r="DB51" s="2"/>
      <c r="DC51" s="2"/>
      <c r="DD51" s="2"/>
      <c r="DE51" s="2"/>
      <c r="DF51" s="78">
        <f>DA51+DB51+DC51+DD51</f>
        <v>2269.82</v>
      </c>
      <c r="DG51" s="12">
        <f>DF51-CI51</f>
        <v>49.82999999999993</v>
      </c>
      <c r="DH51" s="13">
        <f>$V$40/$U$40*DG51</f>
        <v>4.898729041549977</v>
      </c>
      <c r="DI51" s="9">
        <f>DG51+DH51</f>
        <v>54.728729041549904</v>
      </c>
      <c r="DJ51" s="8">
        <f>DI51*2.9</f>
        <v>158.7133142204947</v>
      </c>
      <c r="DK51" s="5">
        <f>DJ51-CM51</f>
        <v>158.63207478768012</v>
      </c>
      <c r="DL51" s="2">
        <f>$AD$13/$AA$13*DK51</f>
        <v>-19.67584734521674</v>
      </c>
      <c r="DM51" s="7">
        <f aca="true" t="shared" si="0" ref="DM51:DM80">DK51+DL51</f>
        <v>138.9562274424634</v>
      </c>
      <c r="DN51" s="87">
        <f aca="true" t="shared" si="1" ref="DN51:DN80">CP51-CZ51+DM51</f>
        <v>-1166.7431389130434</v>
      </c>
      <c r="DO51" s="15">
        <v>1</v>
      </c>
      <c r="DP51" s="2" t="s">
        <v>30</v>
      </c>
    </row>
    <row r="52" spans="17:120" ht="19.5" customHeight="1">
      <c r="Q52" s="6">
        <v>2</v>
      </c>
      <c r="R52" s="2" t="s">
        <v>40</v>
      </c>
      <c r="S52" s="2" t="s">
        <v>93</v>
      </c>
      <c r="T52" s="3">
        <v>43830</v>
      </c>
      <c r="U52" s="33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</v>
      </c>
      <c r="AD52" s="9">
        <v>484.9935999999987</v>
      </c>
      <c r="AE52" s="5">
        <v>1406.4814399999962</v>
      </c>
      <c r="AF52" s="2">
        <v>-143.0701825813321</v>
      </c>
      <c r="AG52" s="7">
        <v>1263.411257418664</v>
      </c>
      <c r="AH52" s="30">
        <v>221.1768095702107</v>
      </c>
      <c r="AI52" s="15">
        <v>2</v>
      </c>
      <c r="AJ52" s="2" t="s">
        <v>30</v>
      </c>
      <c r="AK52" s="53">
        <v>2</v>
      </c>
      <c r="AL52" s="54" t="s">
        <v>40</v>
      </c>
      <c r="AM52" s="2" t="s">
        <v>93</v>
      </c>
      <c r="AN52" s="3">
        <v>43861</v>
      </c>
      <c r="AO52" s="33"/>
      <c r="AP52" s="8">
        <v>2732.98</v>
      </c>
      <c r="AQ52" s="8"/>
      <c r="AR52" s="2">
        <v>10906.67</v>
      </c>
      <c r="AS52" s="2"/>
      <c r="AT52" s="2">
        <v>6694.61</v>
      </c>
      <c r="AU52" s="11">
        <f aca="true" t="shared" si="2" ref="AU52:AU80">AP52+AQ52+AR52+AS52</f>
        <v>13639.65</v>
      </c>
      <c r="AV52" s="57">
        <f aca="true" t="shared" si="3" ref="AV52:AV80">AU52-AA52</f>
        <v>395.84000000000015</v>
      </c>
      <c r="AW52" s="13">
        <f aca="true" t="shared" si="4" ref="AW52:AW80">$V$37/$U$37*AV52</f>
        <v>47.50080000000004</v>
      </c>
      <c r="AX52" s="9">
        <f aca="true" t="shared" si="5" ref="AX52:AX80">AV52+AW52</f>
        <v>443.3408000000002</v>
      </c>
      <c r="AY52" s="5">
        <f aca="true" t="shared" si="6" ref="AY52:AY80">AX52*2.9</f>
        <v>1285.6883200000004</v>
      </c>
      <c r="AZ52" s="8">
        <f aca="true" t="shared" si="7" ref="AZ52:AZ80">$AD$9/$AA$9*AY52</f>
        <v>-137.19890151186704</v>
      </c>
      <c r="BA52" s="7">
        <f aca="true" t="shared" si="8" ref="BA52:BA80">AY52+AZ52</f>
        <v>1148.4894184881334</v>
      </c>
      <c r="BB52" s="30">
        <f aca="true" t="shared" si="9" ref="BB52:BB80">AH52-AO52+BA52</f>
        <v>1369.6662280583441</v>
      </c>
      <c r="BC52" s="15">
        <v>2</v>
      </c>
      <c r="BD52" s="2" t="s">
        <v>30</v>
      </c>
      <c r="BE52" s="66">
        <v>2</v>
      </c>
      <c r="BF52" s="2" t="s">
        <v>40</v>
      </c>
      <c r="BG52" s="2" t="s">
        <v>93</v>
      </c>
      <c r="BH52" s="3">
        <v>43890</v>
      </c>
      <c r="BI52" s="33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aca="true" t="shared" si="10" ref="BP52:BP80">BO52-AU52</f>
        <v>418.0100000000002</v>
      </c>
      <c r="BQ52" s="13">
        <f aca="true" t="shared" si="11" ref="BQ52:BQ80">$V$38/$U$38*BP52</f>
        <v>105.20115298801886</v>
      </c>
      <c r="BR52" s="9">
        <f aca="true" t="shared" si="12" ref="BR52:BR80">BP52+BQ52</f>
        <v>523.2111529880191</v>
      </c>
      <c r="BS52" s="5">
        <f aca="true" t="shared" si="13" ref="BS52:BS80">BR52*2.9</f>
        <v>1517.3123436652552</v>
      </c>
      <c r="BT52" s="2">
        <f aca="true" t="shared" si="14" ref="BT52:BT80">$AD$11/$AA$11*BS52</f>
        <v>-149.364326769675</v>
      </c>
      <c r="BU52" s="7">
        <f aca="true" t="shared" si="15" ref="BU52:BU80">BS52+BT52</f>
        <v>1367.9480168955802</v>
      </c>
      <c r="BV52" s="14">
        <f aca="true" t="shared" si="16" ref="BV52:BV80">BB52-BI52+BU52</f>
        <v>2737.6142449539243</v>
      </c>
      <c r="BW52" s="15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3"/>
      <c r="CD52" s="2">
        <v>3150.99</v>
      </c>
      <c r="CE52" s="2"/>
      <c r="CF52" s="2">
        <v>10906.67</v>
      </c>
      <c r="CG52" s="2"/>
      <c r="CH52" s="2">
        <v>6694.61</v>
      </c>
      <c r="CI52" s="11">
        <f aca="true" t="shared" si="17" ref="CI52:CK80">BO52</f>
        <v>14057.66</v>
      </c>
      <c r="CJ52" s="11">
        <f t="shared" si="17"/>
        <v>418.0100000000002</v>
      </c>
      <c r="CK52" s="11">
        <f t="shared" si="17"/>
        <v>105.20115298801886</v>
      </c>
      <c r="CL52" s="11">
        <f aca="true" t="shared" si="18" ref="CL52:CL80">CJ52+CK52</f>
        <v>523.2111529880191</v>
      </c>
      <c r="CM52" s="5">
        <f aca="true" t="shared" si="19" ref="CM52:CM80">CL52*2.9*$CM$47</f>
        <v>1131.963177020111</v>
      </c>
      <c r="CN52" s="8">
        <f aca="true" t="shared" si="20" ref="CN52:CN80">$AD$12/$AA$12*CM52</f>
        <v>-149.364326769675</v>
      </c>
      <c r="CO52" s="10">
        <f aca="true" t="shared" si="21" ref="CO52:CO80">CM52+CN52</f>
        <v>982.598850250436</v>
      </c>
      <c r="CP52" s="79">
        <f aca="true" t="shared" si="22" ref="CP52:CP80">BV52-CC52+CO52</f>
        <v>3720.2130952043603</v>
      </c>
      <c r="CQ52" s="15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3">
        <v>5000</v>
      </c>
      <c r="DA52" s="86">
        <v>4144.15</v>
      </c>
      <c r="DB52" s="2"/>
      <c r="DC52" s="2">
        <v>10906.67</v>
      </c>
      <c r="DD52" s="2"/>
      <c r="DE52" s="2">
        <v>6694.61</v>
      </c>
      <c r="DF52" s="78">
        <f aca="true" t="shared" si="23" ref="DF52:DF80">DA52+DB52+DC52+DD52</f>
        <v>15050.82</v>
      </c>
      <c r="DG52" s="12">
        <f aca="true" t="shared" si="24" ref="DG52:DG80">DF52-CI52</f>
        <v>993.1599999999999</v>
      </c>
      <c r="DH52" s="13">
        <f aca="true" t="shared" si="25" ref="DH52:DH80">$V$40/$U$40*DG52</f>
        <v>97.63639845285535</v>
      </c>
      <c r="DI52" s="9">
        <f aca="true" t="shared" si="26" ref="DI52:DI80">DG52+DH52</f>
        <v>1090.796398452855</v>
      </c>
      <c r="DJ52" s="8">
        <f aca="true" t="shared" si="27" ref="DJ52:DJ80">DI52*2.9</f>
        <v>3163.3095555132795</v>
      </c>
      <c r="DK52" s="5">
        <f aca="true" t="shared" si="28" ref="DK52:DK80">DJ52-CM52</f>
        <v>2031.3463784931685</v>
      </c>
      <c r="DL52" s="2">
        <f aca="true" t="shared" si="29" ref="DL52:DL80">$AD$13/$AA$13*DK52</f>
        <v>-251.95699735999753</v>
      </c>
      <c r="DM52" s="7">
        <f t="shared" si="0"/>
        <v>1779.389381133171</v>
      </c>
      <c r="DN52" s="87">
        <f t="shared" si="1"/>
        <v>499.60247633753124</v>
      </c>
      <c r="DO52" s="15">
        <v>2</v>
      </c>
      <c r="DP52" s="2" t="s">
        <v>30</v>
      </c>
    </row>
    <row r="53" spans="17:120" ht="19.5" customHeight="1">
      <c r="Q53" s="6">
        <v>3</v>
      </c>
      <c r="R53" s="2" t="s">
        <v>41</v>
      </c>
      <c r="S53" s="2" t="s">
        <v>16</v>
      </c>
      <c r="T53" s="3">
        <v>43830</v>
      </c>
      <c r="U53" s="33"/>
      <c r="V53" s="2">
        <v>18.17</v>
      </c>
      <c r="W53" s="2"/>
      <c r="X53" s="2"/>
      <c r="Y53" s="2"/>
      <c r="Z53" s="2"/>
      <c r="AA53" s="11">
        <v>18.17</v>
      </c>
      <c r="AB53" s="12">
        <v>0.010000000000001563</v>
      </c>
      <c r="AC53" s="13">
        <v>0.0012000000000001883</v>
      </c>
      <c r="AD53" s="9">
        <v>0.011200000000001752</v>
      </c>
      <c r="AE53" s="5">
        <v>0.03248000000000508</v>
      </c>
      <c r="AF53" s="2">
        <v>-0.0033039323506767397</v>
      </c>
      <c r="AG53" s="7">
        <v>0.02917606764932834</v>
      </c>
      <c r="AH53" s="30">
        <v>-17.06215296743186</v>
      </c>
      <c r="AI53" s="15">
        <v>1</v>
      </c>
      <c r="AJ53" s="2" t="s">
        <v>30</v>
      </c>
      <c r="AK53" s="53">
        <v>3</v>
      </c>
      <c r="AL53" s="54" t="s">
        <v>41</v>
      </c>
      <c r="AM53" s="2" t="s">
        <v>16</v>
      </c>
      <c r="AN53" s="3">
        <v>43861</v>
      </c>
      <c r="AO53" s="33"/>
      <c r="AP53" s="8">
        <v>18.19</v>
      </c>
      <c r="AQ53" s="8"/>
      <c r="AR53" s="2"/>
      <c r="AS53" s="2"/>
      <c r="AT53" s="2"/>
      <c r="AU53" s="11">
        <f t="shared" si="2"/>
        <v>18.19</v>
      </c>
      <c r="AV53" s="57">
        <f t="shared" si="3"/>
        <v>0.019999999999999574</v>
      </c>
      <c r="AW53" s="13">
        <f t="shared" si="4"/>
        <v>0.00239999999999995</v>
      </c>
      <c r="AX53" s="9">
        <f t="shared" si="5"/>
        <v>0.022399999999999524</v>
      </c>
      <c r="AY53" s="5">
        <f t="shared" si="6"/>
        <v>0.06495999999999862</v>
      </c>
      <c r="AZ53" s="8">
        <f t="shared" si="7"/>
        <v>-0.00693203827363905</v>
      </c>
      <c r="BA53" s="7">
        <f t="shared" si="8"/>
        <v>0.058027961726359566</v>
      </c>
      <c r="BB53" s="30">
        <f t="shared" si="9"/>
        <v>-17.0041250057055</v>
      </c>
      <c r="BC53" s="15">
        <v>1</v>
      </c>
      <c r="BD53" s="2" t="s">
        <v>30</v>
      </c>
      <c r="BE53" s="66">
        <v>3</v>
      </c>
      <c r="BF53" s="2" t="s">
        <v>41</v>
      </c>
      <c r="BG53" s="2" t="s">
        <v>16</v>
      </c>
      <c r="BH53" s="3">
        <v>43890</v>
      </c>
      <c r="BI53" s="33"/>
      <c r="BJ53" s="2">
        <v>18.2</v>
      </c>
      <c r="BK53" s="2"/>
      <c r="BL53" s="2"/>
      <c r="BM53" s="2"/>
      <c r="BN53" s="2"/>
      <c r="BO53" s="11">
        <v>18.2</v>
      </c>
      <c r="BP53" s="12">
        <f t="shared" si="10"/>
        <v>0.00999999999999801</v>
      </c>
      <c r="BQ53" s="13">
        <f t="shared" si="11"/>
        <v>0.002516713786464388</v>
      </c>
      <c r="BR53" s="9">
        <f t="shared" si="12"/>
        <v>0.012516713786462397</v>
      </c>
      <c r="BS53" s="5">
        <f t="shared" si="13"/>
        <v>0.036298469980740954</v>
      </c>
      <c r="BT53" s="2">
        <f t="shared" si="14"/>
        <v>-0.0035732237690400993</v>
      </c>
      <c r="BU53" s="7">
        <f t="shared" si="15"/>
        <v>0.03272524621170085</v>
      </c>
      <c r="BV53" s="14">
        <f t="shared" si="16"/>
        <v>-16.9713997594938</v>
      </c>
      <c r="BW53" s="15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3"/>
      <c r="CD53" s="2">
        <v>18.2</v>
      </c>
      <c r="CE53" s="2"/>
      <c r="CF53" s="2"/>
      <c r="CG53" s="2"/>
      <c r="CH53" s="2"/>
      <c r="CI53" s="11">
        <f t="shared" si="17"/>
        <v>18.2</v>
      </c>
      <c r="CJ53" s="11">
        <f t="shared" si="17"/>
        <v>0.00999999999999801</v>
      </c>
      <c r="CK53" s="11">
        <f t="shared" si="17"/>
        <v>0.002516713786464388</v>
      </c>
      <c r="CL53" s="11">
        <f t="shared" si="18"/>
        <v>0.012516713786462397</v>
      </c>
      <c r="CM53" s="5">
        <f t="shared" si="19"/>
        <v>0.027079810938013094</v>
      </c>
      <c r="CN53" s="8">
        <f t="shared" si="20"/>
        <v>-0.0035732237690400993</v>
      </c>
      <c r="CO53" s="10">
        <f t="shared" si="21"/>
        <v>0.023506587168972994</v>
      </c>
      <c r="CP53" s="79">
        <f t="shared" si="22"/>
        <v>-16.947893172324825</v>
      </c>
      <c r="CQ53" s="15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3"/>
      <c r="DA53" s="86">
        <v>18.21</v>
      </c>
      <c r="DB53" s="2"/>
      <c r="DC53" s="2"/>
      <c r="DD53" s="2"/>
      <c r="DE53" s="2"/>
      <c r="DF53" s="78">
        <f t="shared" si="23"/>
        <v>18.21</v>
      </c>
      <c r="DG53" s="12">
        <f t="shared" si="24"/>
        <v>0.010000000000001563</v>
      </c>
      <c r="DH53" s="13">
        <f t="shared" si="25"/>
        <v>0.0009830883085592515</v>
      </c>
      <c r="DI53" s="9">
        <f t="shared" si="26"/>
        <v>0.010983088308560814</v>
      </c>
      <c r="DJ53" s="8">
        <f t="shared" si="27"/>
        <v>0.03185095609482636</v>
      </c>
      <c r="DK53" s="5">
        <f t="shared" si="28"/>
        <v>0.004771145156813268</v>
      </c>
      <c r="DL53" s="2">
        <f t="shared" si="29"/>
        <v>-0.000591786521691632</v>
      </c>
      <c r="DM53" s="7">
        <f t="shared" si="0"/>
        <v>0.004179358635121636</v>
      </c>
      <c r="DN53" s="87">
        <f t="shared" si="1"/>
        <v>-16.943713813689705</v>
      </c>
      <c r="DO53" s="15">
        <v>1</v>
      </c>
      <c r="DP53" s="2" t="s">
        <v>30</v>
      </c>
    </row>
    <row r="54" spans="17:120" ht="19.5" customHeight="1">
      <c r="Q54" s="6">
        <v>4</v>
      </c>
      <c r="R54" s="2" t="s">
        <v>42</v>
      </c>
      <c r="S54" s="2" t="s">
        <v>6</v>
      </c>
      <c r="T54" s="3">
        <v>43830</v>
      </c>
      <c r="U54" s="33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4.650000000000091</v>
      </c>
      <c r="AC54" s="13">
        <v>0.5580000000000113</v>
      </c>
      <c r="AD54" s="9">
        <v>5.208000000000102</v>
      </c>
      <c r="AE54" s="5">
        <v>15.103200000000296</v>
      </c>
      <c r="AF54" s="2">
        <v>-1.5363285430644738</v>
      </c>
      <c r="AG54" s="7">
        <v>13.566871456935822</v>
      </c>
      <c r="AH54" s="30">
        <v>-116.59379155157364</v>
      </c>
      <c r="AI54" s="15">
        <v>1</v>
      </c>
      <c r="AJ54" s="2" t="s">
        <v>30</v>
      </c>
      <c r="AK54" s="53">
        <v>4</v>
      </c>
      <c r="AL54" s="54" t="s">
        <v>42</v>
      </c>
      <c r="AM54" s="2" t="s">
        <v>6</v>
      </c>
      <c r="AN54" s="3">
        <v>43861</v>
      </c>
      <c r="AO54" s="33"/>
      <c r="AP54" s="8">
        <v>1169.54</v>
      </c>
      <c r="AQ54" s="8"/>
      <c r="AR54" s="2"/>
      <c r="AS54" s="2"/>
      <c r="AT54" s="2"/>
      <c r="AU54" s="11">
        <f t="shared" si="2"/>
        <v>1169.54</v>
      </c>
      <c r="AV54" s="57">
        <f t="shared" si="3"/>
        <v>5.349999999999909</v>
      </c>
      <c r="AW54" s="13">
        <f t="shared" si="4"/>
        <v>0.6419999999999894</v>
      </c>
      <c r="AX54" s="9">
        <f t="shared" si="5"/>
        <v>5.991999999999899</v>
      </c>
      <c r="AY54" s="5">
        <f t="shared" si="6"/>
        <v>17.376799999999704</v>
      </c>
      <c r="AZ54" s="8">
        <f t="shared" si="7"/>
        <v>-1.8543202381984538</v>
      </c>
      <c r="BA54" s="7">
        <f t="shared" si="8"/>
        <v>15.52247976180125</v>
      </c>
      <c r="BB54" s="30">
        <f t="shared" si="9"/>
        <v>-101.0713117897724</v>
      </c>
      <c r="BC54" s="15">
        <v>1</v>
      </c>
      <c r="BD54" s="2" t="s">
        <v>30</v>
      </c>
      <c r="BE54" s="66">
        <v>4</v>
      </c>
      <c r="BF54" s="2" t="s">
        <v>42</v>
      </c>
      <c r="BG54" s="2" t="s">
        <v>6</v>
      </c>
      <c r="BH54" s="3">
        <v>43890</v>
      </c>
      <c r="BI54" s="33"/>
      <c r="BJ54" s="2">
        <v>1174.13</v>
      </c>
      <c r="BK54" s="2"/>
      <c r="BL54" s="2"/>
      <c r="BM54" s="2"/>
      <c r="BN54" s="2"/>
      <c r="BO54" s="11">
        <v>1174.13</v>
      </c>
      <c r="BP54" s="12">
        <f t="shared" si="10"/>
        <v>4.5900000000001455</v>
      </c>
      <c r="BQ54" s="13">
        <f t="shared" si="11"/>
        <v>1.1551716279874205</v>
      </c>
      <c r="BR54" s="9">
        <f t="shared" si="12"/>
        <v>5.745171627987566</v>
      </c>
      <c r="BS54" s="5">
        <f t="shared" si="13"/>
        <v>16.66099772116394</v>
      </c>
      <c r="BT54" s="2">
        <f t="shared" si="14"/>
        <v>-1.640109709989784</v>
      </c>
      <c r="BU54" s="7">
        <f t="shared" si="15"/>
        <v>15.020888011174158</v>
      </c>
      <c r="BV54" s="14">
        <f t="shared" si="16"/>
        <v>-86.05042377859823</v>
      </c>
      <c r="BW54" s="15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3"/>
      <c r="CD54" s="2">
        <v>1174.13</v>
      </c>
      <c r="CE54" s="2"/>
      <c r="CF54" s="2"/>
      <c r="CG54" s="2"/>
      <c r="CH54" s="2"/>
      <c r="CI54" s="11">
        <f t="shared" si="17"/>
        <v>1174.13</v>
      </c>
      <c r="CJ54" s="11">
        <f t="shared" si="17"/>
        <v>4.5900000000001455</v>
      </c>
      <c r="CK54" s="11">
        <f t="shared" si="17"/>
        <v>1.1551716279874205</v>
      </c>
      <c r="CL54" s="11">
        <f t="shared" si="18"/>
        <v>5.745171627987566</v>
      </c>
      <c r="CM54" s="5">
        <f t="shared" si="19"/>
        <v>12.429633220550876</v>
      </c>
      <c r="CN54" s="8">
        <f t="shared" si="20"/>
        <v>-1.640109709989784</v>
      </c>
      <c r="CO54" s="10">
        <f t="shared" si="21"/>
        <v>10.789523510561093</v>
      </c>
      <c r="CP54" s="79">
        <f t="shared" si="22"/>
        <v>-75.26090026803713</v>
      </c>
      <c r="CQ54" s="15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3"/>
      <c r="DA54" s="86">
        <v>1188.19</v>
      </c>
      <c r="DB54" s="2"/>
      <c r="DC54" s="2"/>
      <c r="DD54" s="2"/>
      <c r="DE54" s="2"/>
      <c r="DF54" s="78">
        <f t="shared" si="23"/>
        <v>1188.19</v>
      </c>
      <c r="DG54" s="12">
        <f t="shared" si="24"/>
        <v>14.059999999999945</v>
      </c>
      <c r="DH54" s="13">
        <f t="shared" si="25"/>
        <v>1.3822221618340862</v>
      </c>
      <c r="DI54" s="9">
        <f t="shared" si="26"/>
        <v>15.442222161834032</v>
      </c>
      <c r="DJ54" s="8">
        <f t="shared" si="27"/>
        <v>44.78244426931869</v>
      </c>
      <c r="DK54" s="5">
        <f t="shared" si="28"/>
        <v>32.35281104876781</v>
      </c>
      <c r="DL54" s="2">
        <f t="shared" si="29"/>
        <v>-4.012864184221304</v>
      </c>
      <c r="DM54" s="7">
        <f t="shared" si="0"/>
        <v>28.33994686454651</v>
      </c>
      <c r="DN54" s="87">
        <f t="shared" si="1"/>
        <v>-46.92095340349063</v>
      </c>
      <c r="DO54" s="15">
        <v>1</v>
      </c>
      <c r="DP54" s="2" t="s">
        <v>30</v>
      </c>
    </row>
    <row r="55" spans="17:120" ht="19.5" customHeight="1">
      <c r="Q55" s="6">
        <v>5</v>
      </c>
      <c r="R55" s="2" t="s">
        <v>69</v>
      </c>
      <c r="S55" s="2" t="s">
        <v>70</v>
      </c>
      <c r="T55" s="3">
        <v>43830</v>
      </c>
      <c r="U55" s="33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592.6100000000006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</v>
      </c>
      <c r="AH55" s="30">
        <v>-2325.9709225298493</v>
      </c>
      <c r="AI55" s="15">
        <v>2</v>
      </c>
      <c r="AJ55" s="2" t="s">
        <v>30</v>
      </c>
      <c r="AK55" s="53">
        <v>5</v>
      </c>
      <c r="AL55" s="54" t="s">
        <v>69</v>
      </c>
      <c r="AM55" s="2" t="s">
        <v>70</v>
      </c>
      <c r="AN55" s="3">
        <v>43861</v>
      </c>
      <c r="AO55" s="33">
        <v>-325.97</v>
      </c>
      <c r="AP55" s="8">
        <v>8782.880000000001</v>
      </c>
      <c r="AQ55" s="8"/>
      <c r="AR55" s="2"/>
      <c r="AS55" s="2"/>
      <c r="AT55" s="2">
        <v>9664.83</v>
      </c>
      <c r="AU55" s="11">
        <f t="shared" si="2"/>
        <v>8782.880000000001</v>
      </c>
      <c r="AV55" s="57">
        <f t="shared" si="3"/>
        <v>619.2000000000007</v>
      </c>
      <c r="AW55" s="13">
        <f t="shared" si="4"/>
        <v>74.30400000000012</v>
      </c>
      <c r="AX55" s="9">
        <f t="shared" si="5"/>
        <v>693.5040000000008</v>
      </c>
      <c r="AY55" s="5">
        <f t="shared" si="6"/>
        <v>2011.1616000000024</v>
      </c>
      <c r="AZ55" s="8">
        <f t="shared" si="7"/>
        <v>-214.61590495186982</v>
      </c>
      <c r="BA55" s="7">
        <f t="shared" si="8"/>
        <v>1796.5456950481325</v>
      </c>
      <c r="BB55" s="30">
        <f t="shared" si="9"/>
        <v>-203.45522748171675</v>
      </c>
      <c r="BC55" s="15">
        <v>2</v>
      </c>
      <c r="BD55" s="2" t="s">
        <v>30</v>
      </c>
      <c r="BE55" s="66">
        <v>5</v>
      </c>
      <c r="BF55" s="2" t="s">
        <v>69</v>
      </c>
      <c r="BG55" s="2" t="s">
        <v>70</v>
      </c>
      <c r="BH55" s="3">
        <v>43890</v>
      </c>
      <c r="BI55" s="33"/>
      <c r="BJ55" s="2">
        <v>9385.710000000001</v>
      </c>
      <c r="BK55" s="2"/>
      <c r="BL55" s="2"/>
      <c r="BM55" s="2"/>
      <c r="BN55" s="2">
        <v>9664.83</v>
      </c>
      <c r="BO55" s="11">
        <v>9385.710000000001</v>
      </c>
      <c r="BP55" s="12">
        <f t="shared" si="10"/>
        <v>602.8299999999999</v>
      </c>
      <c r="BQ55" s="13">
        <f t="shared" si="11"/>
        <v>151.71505718946287</v>
      </c>
      <c r="BR55" s="9">
        <f t="shared" si="12"/>
        <v>754.5450571894628</v>
      </c>
      <c r="BS55" s="5">
        <f t="shared" si="13"/>
        <v>2188.180665849442</v>
      </c>
      <c r="BT55" s="2">
        <f t="shared" si="14"/>
        <v>-215.40464846908714</v>
      </c>
      <c r="BU55" s="7">
        <f t="shared" si="15"/>
        <v>1972.776017380355</v>
      </c>
      <c r="BV55" s="14">
        <f t="shared" si="16"/>
        <v>1769.3207898986382</v>
      </c>
      <c r="BW55" s="15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3">
        <v>1769.32</v>
      </c>
      <c r="CD55" s="2">
        <v>9385.710000000001</v>
      </c>
      <c r="CE55" s="2"/>
      <c r="CF55" s="2"/>
      <c r="CG55" s="2"/>
      <c r="CH55" s="2">
        <v>9664.83</v>
      </c>
      <c r="CI55" s="11">
        <f t="shared" si="17"/>
        <v>9385.710000000001</v>
      </c>
      <c r="CJ55" s="11">
        <f t="shared" si="17"/>
        <v>602.8299999999999</v>
      </c>
      <c r="CK55" s="11">
        <f t="shared" si="17"/>
        <v>151.71505718946287</v>
      </c>
      <c r="CL55" s="11">
        <f t="shared" si="18"/>
        <v>754.5450571894628</v>
      </c>
      <c r="CM55" s="5">
        <f t="shared" si="19"/>
        <v>1632.4522427765678</v>
      </c>
      <c r="CN55" s="8">
        <f t="shared" si="20"/>
        <v>-215.40464846908714</v>
      </c>
      <c r="CO55" s="10">
        <f t="shared" si="21"/>
        <v>1417.0475943074807</v>
      </c>
      <c r="CP55" s="79">
        <f t="shared" si="22"/>
        <v>1417.048384206119</v>
      </c>
      <c r="CQ55" s="15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3">
        <v>1417.05</v>
      </c>
      <c r="DA55" s="86">
        <v>10841.630000000001</v>
      </c>
      <c r="DB55" s="2"/>
      <c r="DC55" s="2"/>
      <c r="DD55" s="2"/>
      <c r="DE55" s="2">
        <v>9664.83</v>
      </c>
      <c r="DF55" s="78">
        <f t="shared" si="23"/>
        <v>10841.630000000001</v>
      </c>
      <c r="DG55" s="12">
        <f t="shared" si="24"/>
        <v>1455.92</v>
      </c>
      <c r="DH55" s="13">
        <f t="shared" si="25"/>
        <v>143.12979301973618</v>
      </c>
      <c r="DI55" s="9">
        <f t="shared" si="26"/>
        <v>1599.0497930197362</v>
      </c>
      <c r="DJ55" s="8">
        <f t="shared" si="27"/>
        <v>4637.2443997572345</v>
      </c>
      <c r="DK55" s="5">
        <f t="shared" si="28"/>
        <v>3004.7921569806667</v>
      </c>
      <c r="DL55" s="2">
        <f t="shared" si="29"/>
        <v>-372.6978409882572</v>
      </c>
      <c r="DM55" s="7">
        <f t="shared" si="0"/>
        <v>2632.0943159924095</v>
      </c>
      <c r="DN55" s="87">
        <f t="shared" si="1"/>
        <v>2632.0927001985283</v>
      </c>
      <c r="DO55" s="15">
        <v>2</v>
      </c>
      <c r="DP55" s="2" t="s">
        <v>30</v>
      </c>
    </row>
    <row r="56" spans="17:120" ht="19.5" customHeight="1">
      <c r="Q56" s="6">
        <v>6</v>
      </c>
      <c r="R56" s="2" t="s">
        <v>43</v>
      </c>
      <c r="S56" s="2" t="s">
        <v>36</v>
      </c>
      <c r="T56" s="3">
        <v>43830</v>
      </c>
      <c r="U56" s="33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538.1824000000005</v>
      </c>
      <c r="AE56" s="5">
        <v>1560.7289600000013</v>
      </c>
      <c r="AF56" s="2">
        <v>-158.76055731469398</v>
      </c>
      <c r="AG56" s="7">
        <v>1401.9684026853074</v>
      </c>
      <c r="AH56" s="30">
        <v>1401.7276053982969</v>
      </c>
      <c r="AI56" s="15">
        <v>2</v>
      </c>
      <c r="AJ56" s="2" t="s">
        <v>30</v>
      </c>
      <c r="AK56" s="53">
        <v>6</v>
      </c>
      <c r="AL56" s="54" t="s">
        <v>43</v>
      </c>
      <c r="AM56" s="2" t="s">
        <v>36</v>
      </c>
      <c r="AN56" s="3">
        <v>43861</v>
      </c>
      <c r="AO56" s="33"/>
      <c r="AP56" s="8">
        <v>18776.97</v>
      </c>
      <c r="AQ56" s="8"/>
      <c r="AR56" s="2"/>
      <c r="AS56" s="2"/>
      <c r="AT56" s="2">
        <v>8268.33</v>
      </c>
      <c r="AU56" s="11">
        <f t="shared" si="2"/>
        <v>18776.97</v>
      </c>
      <c r="AV56" s="57">
        <f t="shared" si="3"/>
        <v>502.01000000000204</v>
      </c>
      <c r="AW56" s="13">
        <f t="shared" si="4"/>
        <v>60.24120000000027</v>
      </c>
      <c r="AX56" s="9">
        <f t="shared" si="5"/>
        <v>562.2512000000023</v>
      </c>
      <c r="AY56" s="5">
        <f t="shared" si="6"/>
        <v>1630.5284800000068</v>
      </c>
      <c r="AZ56" s="8">
        <f t="shared" si="7"/>
        <v>-173.99762668748141</v>
      </c>
      <c r="BA56" s="7">
        <f t="shared" si="8"/>
        <v>1456.5308533125253</v>
      </c>
      <c r="BB56" s="30">
        <f t="shared" si="9"/>
        <v>2858.258458710822</v>
      </c>
      <c r="BC56" s="15">
        <v>2</v>
      </c>
      <c r="BD56" s="2" t="s">
        <v>30</v>
      </c>
      <c r="BE56" s="66">
        <v>6</v>
      </c>
      <c r="BF56" s="2" t="s">
        <v>43</v>
      </c>
      <c r="BG56" s="2" t="s">
        <v>36</v>
      </c>
      <c r="BH56" s="3">
        <v>43890</v>
      </c>
      <c r="BI56" s="33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0"/>
        <v>399.7900000000009</v>
      </c>
      <c r="BQ56" s="13">
        <f t="shared" si="11"/>
        <v>100.61570046908</v>
      </c>
      <c r="BR56" s="9">
        <f t="shared" si="12"/>
        <v>500.4057004690809</v>
      </c>
      <c r="BS56" s="5">
        <f t="shared" si="13"/>
        <v>1451.1765313603346</v>
      </c>
      <c r="BT56" s="2">
        <f t="shared" si="14"/>
        <v>-142.85391306248286</v>
      </c>
      <c r="BU56" s="7">
        <f t="shared" si="15"/>
        <v>1308.3226182978517</v>
      </c>
      <c r="BV56" s="14">
        <f t="shared" si="16"/>
        <v>1306.581077008674</v>
      </c>
      <c r="BW56" s="15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3"/>
      <c r="CD56" s="2">
        <v>19176.760000000002</v>
      </c>
      <c r="CE56" s="2"/>
      <c r="CF56" s="2"/>
      <c r="CG56" s="2"/>
      <c r="CH56" s="2">
        <v>8268.33</v>
      </c>
      <c r="CI56" s="11">
        <f t="shared" si="17"/>
        <v>19176.760000000002</v>
      </c>
      <c r="CJ56" s="11">
        <f t="shared" si="17"/>
        <v>399.7900000000009</v>
      </c>
      <c r="CK56" s="11">
        <f t="shared" si="17"/>
        <v>100.61570046908</v>
      </c>
      <c r="CL56" s="11">
        <f t="shared" si="18"/>
        <v>500.4057004690809</v>
      </c>
      <c r="CM56" s="5">
        <f t="shared" si="19"/>
        <v>1082.6237614910433</v>
      </c>
      <c r="CN56" s="8">
        <f t="shared" si="20"/>
        <v>-142.8539130624829</v>
      </c>
      <c r="CO56" s="10">
        <f t="shared" si="21"/>
        <v>939.7698484285604</v>
      </c>
      <c r="CP56" s="79">
        <f t="shared" si="22"/>
        <v>2246.3509254372343</v>
      </c>
      <c r="CQ56" s="15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3">
        <v>2250</v>
      </c>
      <c r="DA56" s="86">
        <v>19957.170000000002</v>
      </c>
      <c r="DB56" s="2"/>
      <c r="DC56" s="2"/>
      <c r="DD56" s="2"/>
      <c r="DE56" s="2">
        <v>8268.33</v>
      </c>
      <c r="DF56" s="78">
        <f t="shared" si="23"/>
        <v>19957.170000000002</v>
      </c>
      <c r="DG56" s="12">
        <f t="shared" si="24"/>
        <v>780.4099999999999</v>
      </c>
      <c r="DH56" s="13">
        <f t="shared" si="25"/>
        <v>76.72119468826054</v>
      </c>
      <c r="DI56" s="9">
        <f t="shared" si="26"/>
        <v>857.1311946882604</v>
      </c>
      <c r="DJ56" s="8">
        <f t="shared" si="27"/>
        <v>2485.680464595955</v>
      </c>
      <c r="DK56" s="5">
        <f t="shared" si="28"/>
        <v>1403.0567031049118</v>
      </c>
      <c r="DL56" s="2">
        <f t="shared" si="29"/>
        <v>-174.0274124506334</v>
      </c>
      <c r="DM56" s="7">
        <f t="shared" si="0"/>
        <v>1229.0292906542784</v>
      </c>
      <c r="DN56" s="87">
        <f t="shared" si="1"/>
        <v>1225.3802160915127</v>
      </c>
      <c r="DO56" s="15">
        <v>2</v>
      </c>
      <c r="DP56" s="2" t="s">
        <v>30</v>
      </c>
    </row>
    <row r="57" spans="17:120" ht="19.5" customHeight="1">
      <c r="Q57" s="6">
        <v>7</v>
      </c>
      <c r="R57" s="2" t="s">
        <v>44</v>
      </c>
      <c r="S57" s="2" t="s">
        <v>66</v>
      </c>
      <c r="T57" s="3">
        <v>43830</v>
      </c>
      <c r="U57" s="33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0">
        <v>-289.173760573594</v>
      </c>
      <c r="AI57" s="15">
        <v>2</v>
      </c>
      <c r="AJ57" s="2" t="s">
        <v>30</v>
      </c>
      <c r="AK57" s="53">
        <v>7</v>
      </c>
      <c r="AL57" s="54" t="s">
        <v>44</v>
      </c>
      <c r="AM57" s="2" t="s">
        <v>66</v>
      </c>
      <c r="AN57" s="3">
        <v>43861</v>
      </c>
      <c r="AO57" s="33"/>
      <c r="AP57" s="8">
        <v>3526.94</v>
      </c>
      <c r="AQ57" s="8"/>
      <c r="AR57" s="2"/>
      <c r="AS57" s="2"/>
      <c r="AT57" s="2">
        <v>-1433.3799999999999</v>
      </c>
      <c r="AU57" s="11">
        <f t="shared" si="2"/>
        <v>3526.94</v>
      </c>
      <c r="AV57" s="57">
        <f t="shared" si="3"/>
        <v>0</v>
      </c>
      <c r="AW57" s="13">
        <f t="shared" si="4"/>
        <v>0</v>
      </c>
      <c r="AX57" s="9">
        <f t="shared" si="5"/>
        <v>0</v>
      </c>
      <c r="AY57" s="5">
        <f t="shared" si="6"/>
        <v>0</v>
      </c>
      <c r="AZ57" s="8">
        <f t="shared" si="7"/>
        <v>0</v>
      </c>
      <c r="BA57" s="7">
        <f t="shared" si="8"/>
        <v>0</v>
      </c>
      <c r="BB57" s="30">
        <f t="shared" si="9"/>
        <v>-289.173760573594</v>
      </c>
      <c r="BC57" s="15">
        <v>2</v>
      </c>
      <c r="BD57" s="2" t="s">
        <v>30</v>
      </c>
      <c r="BE57" s="66">
        <v>7</v>
      </c>
      <c r="BF57" s="2" t="s">
        <v>44</v>
      </c>
      <c r="BG57" s="2" t="s">
        <v>66</v>
      </c>
      <c r="BH57" s="3">
        <v>43890</v>
      </c>
      <c r="BI57" s="33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0"/>
        <v>0</v>
      </c>
      <c r="BQ57" s="13">
        <f t="shared" si="11"/>
        <v>0</v>
      </c>
      <c r="BR57" s="9">
        <f t="shared" si="12"/>
        <v>0</v>
      </c>
      <c r="BS57" s="5">
        <f t="shared" si="13"/>
        <v>0</v>
      </c>
      <c r="BT57" s="2">
        <f t="shared" si="14"/>
        <v>0</v>
      </c>
      <c r="BU57" s="7">
        <f t="shared" si="15"/>
        <v>0</v>
      </c>
      <c r="BV57" s="14">
        <f t="shared" si="16"/>
        <v>-289.173760573594</v>
      </c>
      <c r="BW57" s="15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3"/>
      <c r="CD57" s="2">
        <v>3526.94</v>
      </c>
      <c r="CE57" s="2"/>
      <c r="CF57" s="2"/>
      <c r="CG57" s="2"/>
      <c r="CH57" s="2">
        <v>-1433.3799999999999</v>
      </c>
      <c r="CI57" s="11">
        <f t="shared" si="17"/>
        <v>3526.94</v>
      </c>
      <c r="CJ57" s="11">
        <f t="shared" si="17"/>
        <v>0</v>
      </c>
      <c r="CK57" s="11">
        <f t="shared" si="17"/>
        <v>0</v>
      </c>
      <c r="CL57" s="11">
        <f t="shared" si="18"/>
        <v>0</v>
      </c>
      <c r="CM57" s="5">
        <f t="shared" si="19"/>
        <v>0</v>
      </c>
      <c r="CN57" s="8">
        <f t="shared" si="20"/>
        <v>0</v>
      </c>
      <c r="CO57" s="10">
        <f t="shared" si="21"/>
        <v>0</v>
      </c>
      <c r="CP57" s="79">
        <f t="shared" si="22"/>
        <v>-289.173760573594</v>
      </c>
      <c r="CQ57" s="15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3"/>
      <c r="DA57" s="86">
        <v>3533.36</v>
      </c>
      <c r="DB57" s="2"/>
      <c r="DC57" s="2"/>
      <c r="DD57" s="2"/>
      <c r="DE57" s="2">
        <v>-1433.3799999999999</v>
      </c>
      <c r="DF57" s="78">
        <f t="shared" si="23"/>
        <v>3533.36</v>
      </c>
      <c r="DG57" s="12">
        <f t="shared" si="24"/>
        <v>6.420000000000073</v>
      </c>
      <c r="DH57" s="13">
        <f t="shared" si="25"/>
        <v>0.6311426940949479</v>
      </c>
      <c r="DI57" s="9">
        <f t="shared" si="26"/>
        <v>7.051142694095021</v>
      </c>
      <c r="DJ57" s="8">
        <f t="shared" si="27"/>
        <v>20.44831381287556</v>
      </c>
      <c r="DK57" s="5">
        <f t="shared" si="28"/>
        <v>20.44831381287556</v>
      </c>
      <c r="DL57" s="2">
        <f t="shared" si="29"/>
        <v>-2.5362960270659793</v>
      </c>
      <c r="DM57" s="7">
        <f t="shared" si="0"/>
        <v>17.91201778580958</v>
      </c>
      <c r="DN57" s="87">
        <f t="shared" si="1"/>
        <v>-271.26174278778444</v>
      </c>
      <c r="DO57" s="15">
        <v>2</v>
      </c>
      <c r="DP57" s="2" t="s">
        <v>30</v>
      </c>
    </row>
    <row r="58" spans="17:120" ht="19.5" customHeight="1">
      <c r="Q58" s="6">
        <v>8</v>
      </c>
      <c r="R58" s="2" t="s">
        <v>45</v>
      </c>
      <c r="S58" s="2" t="s">
        <v>11</v>
      </c>
      <c r="T58" s="3">
        <v>43830</v>
      </c>
      <c r="U58" s="33"/>
      <c r="V58" s="2">
        <v>3284.8</v>
      </c>
      <c r="W58" s="2"/>
      <c r="X58" s="2"/>
      <c r="Y58" s="2"/>
      <c r="Z58" s="2"/>
      <c r="AA58" s="11">
        <v>3284.8</v>
      </c>
      <c r="AB58" s="12">
        <v>19.26000000000022</v>
      </c>
      <c r="AC58" s="13">
        <v>2.311200000000028</v>
      </c>
      <c r="AD58" s="9">
        <v>21.571200000000246</v>
      </c>
      <c r="AE58" s="5">
        <v>62.55648000000071</v>
      </c>
      <c r="AF58" s="2">
        <v>-6.363373707402477</v>
      </c>
      <c r="AG58" s="7">
        <v>56.19310629259823</v>
      </c>
      <c r="AH58" s="30">
        <v>-84.14673877876075</v>
      </c>
      <c r="AI58" s="15">
        <v>1</v>
      </c>
      <c r="AJ58" s="2" t="s">
        <v>30</v>
      </c>
      <c r="AK58" s="53">
        <v>8</v>
      </c>
      <c r="AL58" s="54" t="s">
        <v>45</v>
      </c>
      <c r="AM58" s="2" t="s">
        <v>11</v>
      </c>
      <c r="AN58" s="3">
        <v>43861</v>
      </c>
      <c r="AO58" s="33"/>
      <c r="AP58" s="8">
        <v>3310.9500000000003</v>
      </c>
      <c r="AQ58" s="8"/>
      <c r="AR58" s="2"/>
      <c r="AS58" s="2"/>
      <c r="AT58" s="2"/>
      <c r="AU58" s="11">
        <f t="shared" si="2"/>
        <v>3310.9500000000003</v>
      </c>
      <c r="AV58" s="57">
        <f t="shared" si="3"/>
        <v>26.15000000000009</v>
      </c>
      <c r="AW58" s="13">
        <f t="shared" si="4"/>
        <v>3.1380000000000123</v>
      </c>
      <c r="AX58" s="9">
        <f t="shared" si="5"/>
        <v>29.288000000000103</v>
      </c>
      <c r="AY58" s="5">
        <f t="shared" si="6"/>
        <v>84.9352000000003</v>
      </c>
      <c r="AZ58" s="8">
        <f t="shared" si="7"/>
        <v>-9.063640042783282</v>
      </c>
      <c r="BA58" s="7">
        <f t="shared" si="8"/>
        <v>75.87155995721702</v>
      </c>
      <c r="BB58" s="30">
        <f t="shared" si="9"/>
        <v>-8.275178821543733</v>
      </c>
      <c r="BC58" s="15">
        <v>1</v>
      </c>
      <c r="BD58" s="2" t="s">
        <v>30</v>
      </c>
      <c r="BE58" s="66">
        <v>8</v>
      </c>
      <c r="BF58" s="2" t="s">
        <v>45</v>
      </c>
      <c r="BG58" s="2" t="s">
        <v>11</v>
      </c>
      <c r="BH58" s="3">
        <v>43890</v>
      </c>
      <c r="BI58" s="33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0"/>
        <v>0.9299999999998363</v>
      </c>
      <c r="BQ58" s="13">
        <f t="shared" si="11"/>
        <v>0.23405438214119345</v>
      </c>
      <c r="BR58" s="9">
        <f t="shared" si="12"/>
        <v>1.1640543821410296</v>
      </c>
      <c r="BS58" s="5">
        <f t="shared" si="13"/>
        <v>3.375757708208986</v>
      </c>
      <c r="BT58" s="2">
        <f t="shared" si="14"/>
        <v>-0.3323098105207368</v>
      </c>
      <c r="BU58" s="7">
        <f t="shared" si="15"/>
        <v>3.043447897688249</v>
      </c>
      <c r="BV58" s="14">
        <f t="shared" si="16"/>
        <v>-5.231730923855483</v>
      </c>
      <c r="BW58" s="15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3"/>
      <c r="CD58" s="2">
        <v>3311.88</v>
      </c>
      <c r="CE58" s="2"/>
      <c r="CF58" s="2"/>
      <c r="CG58" s="2"/>
      <c r="CH58" s="2"/>
      <c r="CI58" s="11">
        <f t="shared" si="17"/>
        <v>3311.88</v>
      </c>
      <c r="CJ58" s="11">
        <f t="shared" si="17"/>
        <v>0.9299999999998363</v>
      </c>
      <c r="CK58" s="11">
        <f t="shared" si="17"/>
        <v>0.23405438214119345</v>
      </c>
      <c r="CL58" s="11">
        <f t="shared" si="18"/>
        <v>1.1640543821410296</v>
      </c>
      <c r="CM58" s="5">
        <f t="shared" si="19"/>
        <v>2.5184224172352754</v>
      </c>
      <c r="CN58" s="8">
        <f t="shared" si="20"/>
        <v>-0.3323098105207369</v>
      </c>
      <c r="CO58" s="10">
        <f t="shared" si="21"/>
        <v>2.1861126067145387</v>
      </c>
      <c r="CP58" s="79">
        <f t="shared" si="22"/>
        <v>-3.0456183171409448</v>
      </c>
      <c r="CQ58" s="15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3"/>
      <c r="DA58" s="86">
        <v>3404.39</v>
      </c>
      <c r="DB58" s="2"/>
      <c r="DC58" s="2"/>
      <c r="DD58" s="2"/>
      <c r="DE58" s="2"/>
      <c r="DF58" s="78">
        <f t="shared" si="23"/>
        <v>3404.39</v>
      </c>
      <c r="DG58" s="12">
        <f t="shared" si="24"/>
        <v>92.50999999999976</v>
      </c>
      <c r="DH58" s="13">
        <f t="shared" si="25"/>
        <v>9.09454994248019</v>
      </c>
      <c r="DI58" s="9">
        <f t="shared" si="26"/>
        <v>101.60454994247995</v>
      </c>
      <c r="DJ58" s="8">
        <f t="shared" si="27"/>
        <v>294.65319483319183</v>
      </c>
      <c r="DK58" s="5">
        <f t="shared" si="28"/>
        <v>292.13477241595655</v>
      </c>
      <c r="DL58" s="2">
        <f t="shared" si="29"/>
        <v>-36.23478539242055</v>
      </c>
      <c r="DM58" s="7">
        <f t="shared" si="0"/>
        <v>255.899987023536</v>
      </c>
      <c r="DN58" s="87">
        <f t="shared" si="1"/>
        <v>252.85436870639506</v>
      </c>
      <c r="DO58" s="15">
        <v>1</v>
      </c>
      <c r="DP58" s="2" t="s">
        <v>30</v>
      </c>
    </row>
    <row r="59" spans="17:120" ht="19.5" customHeight="1">
      <c r="Q59" s="6">
        <v>9</v>
      </c>
      <c r="R59" s="2" t="s">
        <v>46</v>
      </c>
      <c r="S59" s="2" t="s">
        <v>5</v>
      </c>
      <c r="T59" s="3">
        <v>43830</v>
      </c>
      <c r="U59" s="33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-4.427269349906169</v>
      </c>
      <c r="AG59" s="7">
        <v>39.095930650094125</v>
      </c>
      <c r="AH59" s="30">
        <v>-42.68923787708879</v>
      </c>
      <c r="AI59" s="15">
        <v>1</v>
      </c>
      <c r="AJ59" s="2" t="s">
        <v>30</v>
      </c>
      <c r="AK59" s="53">
        <v>9</v>
      </c>
      <c r="AL59" s="54" t="s">
        <v>46</v>
      </c>
      <c r="AM59" s="2" t="s">
        <v>5</v>
      </c>
      <c r="AN59" s="3">
        <v>43861</v>
      </c>
      <c r="AO59" s="33"/>
      <c r="AP59" s="8">
        <v>3370.1</v>
      </c>
      <c r="AQ59" s="8"/>
      <c r="AR59" s="2"/>
      <c r="AS59" s="2"/>
      <c r="AT59" s="2"/>
      <c r="AU59" s="11">
        <f t="shared" si="2"/>
        <v>3370.1</v>
      </c>
      <c r="AV59" s="57">
        <f t="shared" si="3"/>
        <v>3.3899999999998727</v>
      </c>
      <c r="AW59" s="13">
        <f t="shared" si="4"/>
        <v>0.4067999999999849</v>
      </c>
      <c r="AX59" s="9">
        <f t="shared" si="5"/>
        <v>3.7967999999998576</v>
      </c>
      <c r="AY59" s="5">
        <f t="shared" si="6"/>
        <v>11.010719999999587</v>
      </c>
      <c r="AZ59" s="8">
        <f t="shared" si="7"/>
        <v>-1.1749804873818</v>
      </c>
      <c r="BA59" s="7">
        <f t="shared" si="8"/>
        <v>9.835739512617787</v>
      </c>
      <c r="BB59" s="30">
        <f t="shared" si="9"/>
        <v>-32.85349836447101</v>
      </c>
      <c r="BC59" s="15">
        <v>1</v>
      </c>
      <c r="BD59" s="2" t="s">
        <v>30</v>
      </c>
      <c r="BE59" s="66">
        <v>9</v>
      </c>
      <c r="BF59" s="2" t="s">
        <v>46</v>
      </c>
      <c r="BG59" s="2" t="s">
        <v>5</v>
      </c>
      <c r="BH59" s="3">
        <v>43890</v>
      </c>
      <c r="BI59" s="33"/>
      <c r="BJ59" s="2">
        <v>3390.1</v>
      </c>
      <c r="BK59" s="2"/>
      <c r="BL59" s="2"/>
      <c r="BM59" s="2"/>
      <c r="BN59" s="2"/>
      <c r="BO59" s="11">
        <v>3390.1</v>
      </c>
      <c r="BP59" s="12">
        <f t="shared" si="10"/>
        <v>20</v>
      </c>
      <c r="BQ59" s="13">
        <f t="shared" si="11"/>
        <v>5.033427572929777</v>
      </c>
      <c r="BR59" s="9">
        <f t="shared" si="12"/>
        <v>25.033427572929778</v>
      </c>
      <c r="BS59" s="5">
        <f t="shared" si="13"/>
        <v>72.59693996149636</v>
      </c>
      <c r="BT59" s="2">
        <f t="shared" si="14"/>
        <v>-7.146447538081621</v>
      </c>
      <c r="BU59" s="7">
        <f t="shared" si="15"/>
        <v>65.45049242341474</v>
      </c>
      <c r="BV59" s="14">
        <f t="shared" si="16"/>
        <v>32.596994058943736</v>
      </c>
      <c r="BW59" s="15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3"/>
      <c r="CD59" s="2">
        <v>3390.1</v>
      </c>
      <c r="CE59" s="2"/>
      <c r="CF59" s="2"/>
      <c r="CG59" s="2"/>
      <c r="CH59" s="2"/>
      <c r="CI59" s="11">
        <f t="shared" si="17"/>
        <v>3390.1</v>
      </c>
      <c r="CJ59" s="11">
        <f t="shared" si="17"/>
        <v>20</v>
      </c>
      <c r="CK59" s="11">
        <f t="shared" si="17"/>
        <v>5.033427572929777</v>
      </c>
      <c r="CL59" s="11">
        <f t="shared" si="18"/>
        <v>25.033427572929778</v>
      </c>
      <c r="CM59" s="5">
        <f t="shared" si="19"/>
        <v>54.159621876036965</v>
      </c>
      <c r="CN59" s="8">
        <f t="shared" si="20"/>
        <v>-7.146447538081621</v>
      </c>
      <c r="CO59" s="10">
        <f t="shared" si="21"/>
        <v>47.01317433795534</v>
      </c>
      <c r="CP59" s="79">
        <f t="shared" si="22"/>
        <v>79.61016839689907</v>
      </c>
      <c r="CQ59" s="15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3">
        <v>100</v>
      </c>
      <c r="DA59" s="86">
        <v>3446.02</v>
      </c>
      <c r="DB59" s="2"/>
      <c r="DC59" s="2"/>
      <c r="DD59" s="2"/>
      <c r="DE59" s="2"/>
      <c r="DF59" s="78">
        <f t="shared" si="23"/>
        <v>3446.02</v>
      </c>
      <c r="DG59" s="12">
        <f t="shared" si="24"/>
        <v>55.92000000000007</v>
      </c>
      <c r="DH59" s="13">
        <f t="shared" si="25"/>
        <v>5.497429821462482</v>
      </c>
      <c r="DI59" s="9">
        <f t="shared" si="26"/>
        <v>61.417429821462555</v>
      </c>
      <c r="DJ59" s="8">
        <f t="shared" si="27"/>
        <v>178.1105464822414</v>
      </c>
      <c r="DK59" s="5">
        <f t="shared" si="28"/>
        <v>123.95092460620444</v>
      </c>
      <c r="DL59" s="2">
        <f t="shared" si="29"/>
        <v>-15.37418882098336</v>
      </c>
      <c r="DM59" s="7">
        <f t="shared" si="0"/>
        <v>108.57673578522108</v>
      </c>
      <c r="DN59" s="87">
        <f t="shared" si="1"/>
        <v>88.18690418212014</v>
      </c>
      <c r="DO59" s="15">
        <v>1</v>
      </c>
      <c r="DP59" s="2" t="s">
        <v>30</v>
      </c>
    </row>
    <row r="60" spans="17:120" ht="19.5" customHeight="1">
      <c r="Q60" s="6">
        <v>10</v>
      </c>
      <c r="R60" s="2" t="s">
        <v>71</v>
      </c>
      <c r="S60" s="2" t="s">
        <v>72</v>
      </c>
      <c r="T60" s="3">
        <v>43830</v>
      </c>
      <c r="U60" s="33">
        <v>500</v>
      </c>
      <c r="V60" s="2">
        <v>1427.14</v>
      </c>
      <c r="W60" s="2"/>
      <c r="X60" s="2"/>
      <c r="Y60" s="2"/>
      <c r="Z60" s="2">
        <v>301.4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0">
        <v>-114.95431345041288</v>
      </c>
      <c r="AI60" s="15">
        <v>2</v>
      </c>
      <c r="AJ60" s="2" t="s">
        <v>30</v>
      </c>
      <c r="AK60" s="53">
        <v>10</v>
      </c>
      <c r="AL60" s="54" t="s">
        <v>71</v>
      </c>
      <c r="AM60" s="2" t="s">
        <v>72</v>
      </c>
      <c r="AN60" s="3">
        <v>43861</v>
      </c>
      <c r="AO60" s="33"/>
      <c r="AP60" s="8">
        <v>1427.14</v>
      </c>
      <c r="AQ60" s="8"/>
      <c r="AR60" s="2"/>
      <c r="AS60" s="2"/>
      <c r="AT60" s="2">
        <v>301.4</v>
      </c>
      <c r="AU60" s="11">
        <f t="shared" si="2"/>
        <v>1427.14</v>
      </c>
      <c r="AV60" s="57">
        <f t="shared" si="3"/>
        <v>0</v>
      </c>
      <c r="AW60" s="13">
        <f t="shared" si="4"/>
        <v>0</v>
      </c>
      <c r="AX60" s="9">
        <f t="shared" si="5"/>
        <v>0</v>
      </c>
      <c r="AY60" s="5">
        <f t="shared" si="6"/>
        <v>0</v>
      </c>
      <c r="AZ60" s="8">
        <f t="shared" si="7"/>
        <v>0</v>
      </c>
      <c r="BA60" s="7">
        <f t="shared" si="8"/>
        <v>0</v>
      </c>
      <c r="BB60" s="30">
        <f t="shared" si="9"/>
        <v>-114.95431345041288</v>
      </c>
      <c r="BC60" s="15">
        <v>2</v>
      </c>
      <c r="BD60" s="2" t="s">
        <v>30</v>
      </c>
      <c r="BE60" s="66">
        <v>10</v>
      </c>
      <c r="BF60" s="2" t="s">
        <v>71</v>
      </c>
      <c r="BG60" s="2" t="s">
        <v>72</v>
      </c>
      <c r="BH60" s="3">
        <v>43890</v>
      </c>
      <c r="BI60" s="33"/>
      <c r="BJ60" s="2">
        <v>1427.14</v>
      </c>
      <c r="BK60" s="2"/>
      <c r="BL60" s="2"/>
      <c r="BM60" s="2"/>
      <c r="BN60" s="2">
        <v>301.4</v>
      </c>
      <c r="BO60" s="11">
        <v>1427.14</v>
      </c>
      <c r="BP60" s="12">
        <f t="shared" si="10"/>
        <v>0</v>
      </c>
      <c r="BQ60" s="13">
        <f t="shared" si="11"/>
        <v>0</v>
      </c>
      <c r="BR60" s="9">
        <f t="shared" si="12"/>
        <v>0</v>
      </c>
      <c r="BS60" s="5">
        <f t="shared" si="13"/>
        <v>0</v>
      </c>
      <c r="BT60" s="2">
        <f t="shared" si="14"/>
        <v>0</v>
      </c>
      <c r="BU60" s="7">
        <f t="shared" si="15"/>
        <v>0</v>
      </c>
      <c r="BV60" s="14">
        <f t="shared" si="16"/>
        <v>-114.95431345041288</v>
      </c>
      <c r="BW60" s="15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3"/>
      <c r="CD60" s="2">
        <v>1427.14</v>
      </c>
      <c r="CE60" s="2"/>
      <c r="CF60" s="2"/>
      <c r="CG60" s="2"/>
      <c r="CH60" s="2">
        <v>301.4</v>
      </c>
      <c r="CI60" s="11">
        <f t="shared" si="17"/>
        <v>1427.14</v>
      </c>
      <c r="CJ60" s="11">
        <f t="shared" si="17"/>
        <v>0</v>
      </c>
      <c r="CK60" s="11">
        <f t="shared" si="17"/>
        <v>0</v>
      </c>
      <c r="CL60" s="11">
        <f t="shared" si="18"/>
        <v>0</v>
      </c>
      <c r="CM60" s="5">
        <f t="shared" si="19"/>
        <v>0</v>
      </c>
      <c r="CN60" s="8">
        <f t="shared" si="20"/>
        <v>0</v>
      </c>
      <c r="CO60" s="10">
        <f t="shared" si="21"/>
        <v>0</v>
      </c>
      <c r="CP60" s="79">
        <f t="shared" si="22"/>
        <v>-114.95431345041288</v>
      </c>
      <c r="CQ60" s="15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3"/>
      <c r="DA60" s="86">
        <v>1445.68</v>
      </c>
      <c r="DB60" s="2"/>
      <c r="DC60" s="2"/>
      <c r="DD60" s="2"/>
      <c r="DE60" s="2">
        <v>301.4</v>
      </c>
      <c r="DF60" s="78">
        <f t="shared" si="23"/>
        <v>1445.68</v>
      </c>
      <c r="DG60" s="12">
        <f t="shared" si="24"/>
        <v>18.539999999999964</v>
      </c>
      <c r="DH60" s="13">
        <f t="shared" si="25"/>
        <v>1.8226457240685638</v>
      </c>
      <c r="DI60" s="9">
        <f t="shared" si="26"/>
        <v>20.36264572406853</v>
      </c>
      <c r="DJ60" s="8">
        <f t="shared" si="27"/>
        <v>59.05167259979873</v>
      </c>
      <c r="DK60" s="5">
        <f t="shared" si="28"/>
        <v>59.05167259979873</v>
      </c>
      <c r="DL60" s="2">
        <f t="shared" si="29"/>
        <v>-7.324443666947451</v>
      </c>
      <c r="DM60" s="7">
        <f t="shared" si="0"/>
        <v>51.727228932851276</v>
      </c>
      <c r="DN60" s="87">
        <f t="shared" si="1"/>
        <v>-63.22708451756161</v>
      </c>
      <c r="DO60" s="15">
        <v>2</v>
      </c>
      <c r="DP60" s="2" t="s">
        <v>30</v>
      </c>
    </row>
    <row r="61" spans="17:120" ht="19.5" customHeight="1">
      <c r="Q61" s="6">
        <v>11</v>
      </c>
      <c r="R61" s="2" t="s">
        <v>47</v>
      </c>
      <c r="S61" s="2" t="s">
        <v>28</v>
      </c>
      <c r="T61" s="3">
        <v>43830</v>
      </c>
      <c r="U61" s="33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</v>
      </c>
      <c r="AC61" s="13">
        <v>65.65199999999987</v>
      </c>
      <c r="AD61" s="9">
        <v>612.7519999999984</v>
      </c>
      <c r="AE61" s="5">
        <v>1776.9807999999953</v>
      </c>
      <c r="AF61" s="2">
        <v>-180.75813890549568</v>
      </c>
      <c r="AG61" s="7">
        <v>1596.2226610944995</v>
      </c>
      <c r="AH61" s="30">
        <v>1596.2133945476721</v>
      </c>
      <c r="AI61" s="15">
        <v>2</v>
      </c>
      <c r="AJ61" s="2" t="s">
        <v>30</v>
      </c>
      <c r="AK61" s="53">
        <v>11</v>
      </c>
      <c r="AL61" s="54" t="s">
        <v>47</v>
      </c>
      <c r="AM61" s="2" t="s">
        <v>28</v>
      </c>
      <c r="AN61" s="3">
        <v>43861</v>
      </c>
      <c r="AO61" s="33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2"/>
        <v>23299.32</v>
      </c>
      <c r="AV61" s="57">
        <f t="shared" si="3"/>
        <v>483.27000000000044</v>
      </c>
      <c r="AW61" s="13">
        <f t="shared" si="4"/>
        <v>57.992400000000075</v>
      </c>
      <c r="AX61" s="9">
        <f t="shared" si="5"/>
        <v>541.2624000000005</v>
      </c>
      <c r="AY61" s="5">
        <f t="shared" si="6"/>
        <v>1569.6609600000015</v>
      </c>
      <c r="AZ61" s="8">
        <f t="shared" si="7"/>
        <v>-167.50230682508092</v>
      </c>
      <c r="BA61" s="7">
        <f t="shared" si="8"/>
        <v>1402.1586531749206</v>
      </c>
      <c r="BB61" s="30">
        <f t="shared" si="9"/>
        <v>1402.1520477225927</v>
      </c>
      <c r="BC61" s="15">
        <v>2</v>
      </c>
      <c r="BD61" s="2" t="s">
        <v>30</v>
      </c>
      <c r="BE61" s="66">
        <v>11</v>
      </c>
      <c r="BF61" s="2" t="s">
        <v>47</v>
      </c>
      <c r="BG61" s="2" t="s">
        <v>28</v>
      </c>
      <c r="BH61" s="3">
        <v>43890</v>
      </c>
      <c r="BI61" s="33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0"/>
        <v>678.6800000000003</v>
      </c>
      <c r="BQ61" s="13">
        <f t="shared" si="11"/>
        <v>170.80433125979914</v>
      </c>
      <c r="BR61" s="9">
        <f t="shared" si="12"/>
        <v>849.4843312597994</v>
      </c>
      <c r="BS61" s="5">
        <f t="shared" si="13"/>
        <v>2463.504560653418</v>
      </c>
      <c r="BT61" s="2">
        <f t="shared" si="14"/>
        <v>-242.5075507572618</v>
      </c>
      <c r="BU61" s="7">
        <f t="shared" si="15"/>
        <v>2220.997009896156</v>
      </c>
      <c r="BV61" s="14">
        <f t="shared" si="16"/>
        <v>2220.989057618749</v>
      </c>
      <c r="BW61" s="15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3">
        <v>2220.99</v>
      </c>
      <c r="CD61" s="2">
        <v>23978</v>
      </c>
      <c r="CE61" s="2"/>
      <c r="CF61" s="2"/>
      <c r="CG61" s="2"/>
      <c r="CH61" s="2">
        <v>4241.21</v>
      </c>
      <c r="CI61" s="11">
        <f t="shared" si="17"/>
        <v>23978</v>
      </c>
      <c r="CJ61" s="11">
        <f t="shared" si="17"/>
        <v>678.6800000000003</v>
      </c>
      <c r="CK61" s="11">
        <f t="shared" si="17"/>
        <v>170.80433125979914</v>
      </c>
      <c r="CL61" s="11">
        <f t="shared" si="18"/>
        <v>849.4843312597994</v>
      </c>
      <c r="CM61" s="5">
        <f t="shared" si="19"/>
        <v>1837.8526087414389</v>
      </c>
      <c r="CN61" s="8">
        <f t="shared" si="20"/>
        <v>-242.50755075726178</v>
      </c>
      <c r="CO61" s="10">
        <f t="shared" si="21"/>
        <v>1595.3450579841772</v>
      </c>
      <c r="CP61" s="79">
        <f t="shared" si="22"/>
        <v>1595.3441156029264</v>
      </c>
      <c r="CQ61" s="15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3">
        <v>1595.34</v>
      </c>
      <c r="DA61" s="86">
        <v>25118.48</v>
      </c>
      <c r="DB61" s="2"/>
      <c r="DC61" s="2"/>
      <c r="DD61" s="2"/>
      <c r="DE61" s="2">
        <v>4241.21</v>
      </c>
      <c r="DF61" s="78">
        <f t="shared" si="23"/>
        <v>25118.48</v>
      </c>
      <c r="DG61" s="12">
        <f t="shared" si="24"/>
        <v>1140.4799999999996</v>
      </c>
      <c r="DH61" s="13">
        <f t="shared" si="25"/>
        <v>112.11925541454795</v>
      </c>
      <c r="DI61" s="9">
        <f t="shared" si="26"/>
        <v>1252.5992554145475</v>
      </c>
      <c r="DJ61" s="8">
        <f t="shared" si="27"/>
        <v>3632.5378407021876</v>
      </c>
      <c r="DK61" s="5">
        <f t="shared" si="28"/>
        <v>1794.6852319607488</v>
      </c>
      <c r="DL61" s="2">
        <f t="shared" si="29"/>
        <v>-222.6028544607867</v>
      </c>
      <c r="DM61" s="7">
        <f t="shared" si="0"/>
        <v>1572.0823774999621</v>
      </c>
      <c r="DN61" s="87">
        <f t="shared" si="1"/>
        <v>1572.0864931028887</v>
      </c>
      <c r="DO61" s="15">
        <v>2</v>
      </c>
      <c r="DP61" s="2" t="s">
        <v>30</v>
      </c>
    </row>
    <row r="62" spans="17:120" ht="19.5" customHeight="1">
      <c r="Q62" s="6">
        <v>12</v>
      </c>
      <c r="R62" s="2" t="s">
        <v>48</v>
      </c>
      <c r="S62" s="2" t="s">
        <v>9</v>
      </c>
      <c r="T62" s="3">
        <v>43830</v>
      </c>
      <c r="U62" s="33"/>
      <c r="V62" s="2">
        <v>6114.71</v>
      </c>
      <c r="W62" s="2"/>
      <c r="X62" s="2"/>
      <c r="Y62" s="2"/>
      <c r="Z62" s="2"/>
      <c r="AA62" s="11">
        <v>6114.71</v>
      </c>
      <c r="AB62" s="12">
        <v>68.80999999999949</v>
      </c>
      <c r="AC62" s="13">
        <v>8.257199999999944</v>
      </c>
      <c r="AD62" s="9">
        <v>77.06719999999943</v>
      </c>
      <c r="AE62" s="5">
        <v>223.49487999999835</v>
      </c>
      <c r="AF62" s="2">
        <v>-22.73435850500292</v>
      </c>
      <c r="AG62" s="7">
        <v>200.76052149499543</v>
      </c>
      <c r="AH62" s="30">
        <v>-1072.543865688866</v>
      </c>
      <c r="AI62" s="15">
        <v>1</v>
      </c>
      <c r="AJ62" s="2" t="s">
        <v>30</v>
      </c>
      <c r="AK62" s="53">
        <v>12</v>
      </c>
      <c r="AL62" s="54" t="s">
        <v>48</v>
      </c>
      <c r="AM62" s="2" t="s">
        <v>9</v>
      </c>
      <c r="AN62" s="3">
        <v>43861</v>
      </c>
      <c r="AO62" s="33"/>
      <c r="AP62" s="8">
        <v>6203.79</v>
      </c>
      <c r="AQ62" s="8"/>
      <c r="AR62" s="2"/>
      <c r="AS62" s="2"/>
      <c r="AT62" s="2"/>
      <c r="AU62" s="11">
        <f t="shared" si="2"/>
        <v>6203.79</v>
      </c>
      <c r="AV62" s="57">
        <f t="shared" si="3"/>
        <v>89.07999999999993</v>
      </c>
      <c r="AW62" s="13">
        <f t="shared" si="4"/>
        <v>10.689599999999995</v>
      </c>
      <c r="AX62" s="9">
        <f t="shared" si="5"/>
        <v>99.76959999999993</v>
      </c>
      <c r="AY62" s="5">
        <f t="shared" si="6"/>
        <v>289.3318399999998</v>
      </c>
      <c r="AZ62" s="8">
        <f t="shared" si="7"/>
        <v>-30.875298470788962</v>
      </c>
      <c r="BA62" s="7">
        <f t="shared" si="8"/>
        <v>258.4565415292108</v>
      </c>
      <c r="BB62" s="30">
        <f t="shared" si="9"/>
        <v>-814.087324159655</v>
      </c>
      <c r="BC62" s="15">
        <v>1</v>
      </c>
      <c r="BD62" s="2" t="s">
        <v>30</v>
      </c>
      <c r="BE62" s="66">
        <v>12</v>
      </c>
      <c r="BF62" s="2" t="s">
        <v>48</v>
      </c>
      <c r="BG62" s="2" t="s">
        <v>9</v>
      </c>
      <c r="BH62" s="3">
        <v>43890</v>
      </c>
      <c r="BI62" s="33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0"/>
        <v>182.32999999999993</v>
      </c>
      <c r="BQ62" s="13">
        <f t="shared" si="11"/>
        <v>45.887242468614296</v>
      </c>
      <c r="BR62" s="9">
        <f t="shared" si="12"/>
        <v>228.21724246861422</v>
      </c>
      <c r="BS62" s="5">
        <f t="shared" si="13"/>
        <v>661.8300031589812</v>
      </c>
      <c r="BT62" s="2">
        <f t="shared" si="14"/>
        <v>-65.15058898092106</v>
      </c>
      <c r="BU62" s="7">
        <f t="shared" si="15"/>
        <v>596.6794141780601</v>
      </c>
      <c r="BV62" s="14">
        <f t="shared" si="16"/>
        <v>-217.4079099815949</v>
      </c>
      <c r="BW62" s="15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3"/>
      <c r="CD62" s="2">
        <v>6386.12</v>
      </c>
      <c r="CE62" s="2"/>
      <c r="CF62" s="2"/>
      <c r="CG62" s="2"/>
      <c r="CH62" s="2"/>
      <c r="CI62" s="11">
        <f t="shared" si="17"/>
        <v>6386.12</v>
      </c>
      <c r="CJ62" s="11">
        <f t="shared" si="17"/>
        <v>182.32999999999993</v>
      </c>
      <c r="CK62" s="11">
        <f t="shared" si="17"/>
        <v>45.887242468614296</v>
      </c>
      <c r="CL62" s="11">
        <f t="shared" si="18"/>
        <v>228.21724246861422</v>
      </c>
      <c r="CM62" s="5">
        <f t="shared" si="19"/>
        <v>493.74619283289076</v>
      </c>
      <c r="CN62" s="8">
        <f t="shared" si="20"/>
        <v>-65.15058898092107</v>
      </c>
      <c r="CO62" s="10">
        <f t="shared" si="21"/>
        <v>428.5956038519697</v>
      </c>
      <c r="CP62" s="79">
        <f t="shared" si="22"/>
        <v>211.1876938703748</v>
      </c>
      <c r="CQ62" s="15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3"/>
      <c r="DA62" s="86">
        <v>6784.9400000000005</v>
      </c>
      <c r="DB62" s="2"/>
      <c r="DC62" s="2"/>
      <c r="DD62" s="2"/>
      <c r="DE62" s="2"/>
      <c r="DF62" s="78">
        <f t="shared" si="23"/>
        <v>6784.9400000000005</v>
      </c>
      <c r="DG62" s="12">
        <f t="shared" si="24"/>
        <v>398.8200000000006</v>
      </c>
      <c r="DH62" s="13">
        <f t="shared" si="25"/>
        <v>39.207527921954004</v>
      </c>
      <c r="DI62" s="9">
        <f t="shared" si="26"/>
        <v>438.02752792195463</v>
      </c>
      <c r="DJ62" s="8">
        <f t="shared" si="27"/>
        <v>1270.2798309736684</v>
      </c>
      <c r="DK62" s="5">
        <f t="shared" si="28"/>
        <v>776.5336381407776</v>
      </c>
      <c r="DL62" s="2">
        <f t="shared" si="29"/>
        <v>-96.31694815146129</v>
      </c>
      <c r="DM62" s="7">
        <f t="shared" si="0"/>
        <v>680.2166899893164</v>
      </c>
      <c r="DN62" s="87">
        <f t="shared" si="1"/>
        <v>891.4043838596912</v>
      </c>
      <c r="DO62" s="15">
        <v>1</v>
      </c>
      <c r="DP62" s="2" t="s">
        <v>30</v>
      </c>
    </row>
    <row r="63" spans="17:120" ht="19.5" customHeight="1">
      <c r="Q63" s="6">
        <v>13</v>
      </c>
      <c r="R63" s="2" t="s">
        <v>49</v>
      </c>
      <c r="S63" s="2" t="s">
        <v>8</v>
      </c>
      <c r="T63" s="3">
        <v>43830</v>
      </c>
      <c r="U63" s="33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</v>
      </c>
      <c r="AC63" s="13">
        <v>72.26759999999956</v>
      </c>
      <c r="AD63" s="9">
        <v>674.4975999999955</v>
      </c>
      <c r="AE63" s="5">
        <v>1956.0430399999868</v>
      </c>
      <c r="AF63" s="2">
        <v>-198.97271795477283</v>
      </c>
      <c r="AG63" s="7">
        <v>1757.070322045214</v>
      </c>
      <c r="AH63" s="30">
        <v>-1104.9958816567425</v>
      </c>
      <c r="AI63" s="15">
        <v>1</v>
      </c>
      <c r="AJ63" s="2" t="s">
        <v>30</v>
      </c>
      <c r="AK63" s="53">
        <v>13</v>
      </c>
      <c r="AL63" s="54" t="s">
        <v>49</v>
      </c>
      <c r="AM63" s="2" t="s">
        <v>8</v>
      </c>
      <c r="AN63" s="3">
        <v>43861</v>
      </c>
      <c r="AO63" s="33"/>
      <c r="AP63" s="8">
        <v>34087.18</v>
      </c>
      <c r="AQ63" s="8"/>
      <c r="AR63" s="2"/>
      <c r="AS63" s="2"/>
      <c r="AT63" s="2"/>
      <c r="AU63" s="11">
        <f t="shared" si="2"/>
        <v>34087.18</v>
      </c>
      <c r="AV63" s="57">
        <f t="shared" si="3"/>
        <v>665.8600000000006</v>
      </c>
      <c r="AW63" s="13">
        <f t="shared" si="4"/>
        <v>79.9032000000001</v>
      </c>
      <c r="AX63" s="9">
        <f t="shared" si="5"/>
        <v>745.7632000000007</v>
      </c>
      <c r="AY63" s="5">
        <f t="shared" si="6"/>
        <v>2162.7132800000018</v>
      </c>
      <c r="AZ63" s="8">
        <f t="shared" si="7"/>
        <v>-230.78835024427</v>
      </c>
      <c r="BA63" s="7">
        <f t="shared" si="8"/>
        <v>1931.9249297557317</v>
      </c>
      <c r="BB63" s="30">
        <f t="shared" si="9"/>
        <v>826.9290480989891</v>
      </c>
      <c r="BC63" s="15">
        <v>1</v>
      </c>
      <c r="BD63" s="2" t="s">
        <v>30</v>
      </c>
      <c r="BE63" s="66">
        <v>13</v>
      </c>
      <c r="BF63" s="2" t="s">
        <v>49</v>
      </c>
      <c r="BG63" s="2" t="s">
        <v>8</v>
      </c>
      <c r="BH63" s="3">
        <v>43890</v>
      </c>
      <c r="BI63" s="33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0"/>
        <v>597.989999999998</v>
      </c>
      <c r="BQ63" s="13">
        <f t="shared" si="11"/>
        <v>150.49696771681337</v>
      </c>
      <c r="BR63" s="9">
        <f t="shared" si="12"/>
        <v>748.4869677168114</v>
      </c>
      <c r="BS63" s="5">
        <f t="shared" si="13"/>
        <v>2170.612206378753</v>
      </c>
      <c r="BT63" s="2">
        <f t="shared" si="14"/>
        <v>-213.6752081648707</v>
      </c>
      <c r="BU63" s="7">
        <f t="shared" si="15"/>
        <v>1956.9369982138824</v>
      </c>
      <c r="BV63" s="14">
        <f t="shared" si="16"/>
        <v>-216.13395368712827</v>
      </c>
      <c r="BW63" s="15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3"/>
      <c r="CD63" s="2">
        <v>34685.17</v>
      </c>
      <c r="CE63" s="2"/>
      <c r="CF63" s="2"/>
      <c r="CG63" s="2"/>
      <c r="CH63" s="2"/>
      <c r="CI63" s="11">
        <f t="shared" si="17"/>
        <v>34685.17</v>
      </c>
      <c r="CJ63" s="11">
        <f t="shared" si="17"/>
        <v>597.989999999998</v>
      </c>
      <c r="CK63" s="11">
        <f t="shared" si="17"/>
        <v>150.49696771681337</v>
      </c>
      <c r="CL63" s="11">
        <f t="shared" si="18"/>
        <v>748.4869677168114</v>
      </c>
      <c r="CM63" s="5">
        <f t="shared" si="19"/>
        <v>1619.3456142825617</v>
      </c>
      <c r="CN63" s="8">
        <f t="shared" si="20"/>
        <v>-213.6752081648707</v>
      </c>
      <c r="CO63" s="10">
        <f t="shared" si="21"/>
        <v>1405.670406117691</v>
      </c>
      <c r="CP63" s="79">
        <f t="shared" si="22"/>
        <v>1189.5364524305628</v>
      </c>
      <c r="CQ63" s="15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3">
        <v>3000</v>
      </c>
      <c r="DA63" s="86">
        <v>35704.020000000004</v>
      </c>
      <c r="DB63" s="2"/>
      <c r="DC63" s="2"/>
      <c r="DD63" s="2"/>
      <c r="DE63" s="2"/>
      <c r="DF63" s="78">
        <f t="shared" si="23"/>
        <v>35704.020000000004</v>
      </c>
      <c r="DG63" s="12">
        <f t="shared" si="24"/>
        <v>1018.8500000000058</v>
      </c>
      <c r="DH63" s="13">
        <f t="shared" si="25"/>
        <v>100.16195231754426</v>
      </c>
      <c r="DI63" s="9">
        <f t="shared" si="26"/>
        <v>1119.0119523175501</v>
      </c>
      <c r="DJ63" s="8">
        <f t="shared" si="27"/>
        <v>3245.134661720895</v>
      </c>
      <c r="DK63" s="5">
        <f t="shared" si="28"/>
        <v>1625.7890474383335</v>
      </c>
      <c r="DL63" s="2">
        <f t="shared" si="29"/>
        <v>-201.65390357364436</v>
      </c>
      <c r="DM63" s="7">
        <f t="shared" si="0"/>
        <v>1424.135143864689</v>
      </c>
      <c r="DN63" s="87">
        <f t="shared" si="1"/>
        <v>-386.3284037047481</v>
      </c>
      <c r="DO63" s="15">
        <v>1</v>
      </c>
      <c r="DP63" s="2" t="s">
        <v>30</v>
      </c>
    </row>
    <row r="64" spans="17:120" ht="19.5" customHeight="1">
      <c r="Q64" s="6">
        <v>14</v>
      </c>
      <c r="R64" s="2" t="s">
        <v>50</v>
      </c>
      <c r="S64" s="2" t="s">
        <v>13</v>
      </c>
      <c r="T64" s="3">
        <v>43830</v>
      </c>
      <c r="U64" s="33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1.562399999999999</v>
      </c>
      <c r="AD64" s="9">
        <v>14.58239999999998</v>
      </c>
      <c r="AE64" s="5">
        <v>42.28895999999994</v>
      </c>
      <c r="AF64" s="2">
        <v>-4.301719920580436</v>
      </c>
      <c r="AG64" s="7">
        <v>37.9872400794195</v>
      </c>
      <c r="AH64" s="30">
        <v>-318.9641774308003</v>
      </c>
      <c r="AI64" s="15">
        <v>1</v>
      </c>
      <c r="AJ64" s="2" t="s">
        <v>30</v>
      </c>
      <c r="AK64" s="53">
        <v>14</v>
      </c>
      <c r="AL64" s="54" t="s">
        <v>50</v>
      </c>
      <c r="AM64" s="2" t="s">
        <v>13</v>
      </c>
      <c r="AN64" s="3">
        <v>43861</v>
      </c>
      <c r="AO64" s="33"/>
      <c r="AP64" s="8">
        <v>2116.93</v>
      </c>
      <c r="AQ64" s="8"/>
      <c r="AR64" s="2"/>
      <c r="AS64" s="2"/>
      <c r="AT64" s="2"/>
      <c r="AU64" s="11">
        <f t="shared" si="2"/>
        <v>2116.93</v>
      </c>
      <c r="AV64" s="57">
        <f t="shared" si="3"/>
        <v>0.5199999999999818</v>
      </c>
      <c r="AW64" s="13">
        <f t="shared" si="4"/>
        <v>0.062399999999997846</v>
      </c>
      <c r="AX64" s="9">
        <f t="shared" si="5"/>
        <v>0.5823999999999796</v>
      </c>
      <c r="AY64" s="5">
        <f t="shared" si="6"/>
        <v>1.6889599999999407</v>
      </c>
      <c r="AZ64" s="8">
        <f t="shared" si="7"/>
        <v>-0.18023299511461283</v>
      </c>
      <c r="BA64" s="7">
        <f t="shared" si="8"/>
        <v>1.5087270048853278</v>
      </c>
      <c r="BB64" s="30">
        <f t="shared" si="9"/>
        <v>-317.455450425915</v>
      </c>
      <c r="BC64" s="15">
        <v>1</v>
      </c>
      <c r="BD64" s="2" t="s">
        <v>30</v>
      </c>
      <c r="BE64" s="66">
        <v>14</v>
      </c>
      <c r="BF64" s="2" t="s">
        <v>50</v>
      </c>
      <c r="BG64" s="2" t="s">
        <v>13</v>
      </c>
      <c r="BH64" s="3">
        <v>43890</v>
      </c>
      <c r="BI64" s="33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0"/>
        <v>4.380000000000109</v>
      </c>
      <c r="BQ64" s="13">
        <f t="shared" si="11"/>
        <v>1.1023206384716486</v>
      </c>
      <c r="BR64" s="9">
        <f t="shared" si="12"/>
        <v>5.482320638471758</v>
      </c>
      <c r="BS64" s="5">
        <f t="shared" si="13"/>
        <v>15.898729851568097</v>
      </c>
      <c r="BT64" s="2">
        <f t="shared" si="14"/>
        <v>-1.5650720108399139</v>
      </c>
      <c r="BU64" s="7">
        <f t="shared" si="15"/>
        <v>14.333657840728183</v>
      </c>
      <c r="BV64" s="14">
        <f t="shared" si="16"/>
        <v>-303.1217925851868</v>
      </c>
      <c r="BW64" s="15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3"/>
      <c r="CD64" s="2">
        <v>2121.31</v>
      </c>
      <c r="CE64" s="2"/>
      <c r="CF64" s="2"/>
      <c r="CG64" s="2"/>
      <c r="CH64" s="2"/>
      <c r="CI64" s="11">
        <f t="shared" si="17"/>
        <v>2121.31</v>
      </c>
      <c r="CJ64" s="11">
        <f t="shared" si="17"/>
        <v>4.380000000000109</v>
      </c>
      <c r="CK64" s="11">
        <f t="shared" si="17"/>
        <v>1.1023206384716486</v>
      </c>
      <c r="CL64" s="11">
        <f t="shared" si="18"/>
        <v>5.482320638471758</v>
      </c>
      <c r="CM64" s="5">
        <f t="shared" si="19"/>
        <v>11.86095719085239</v>
      </c>
      <c r="CN64" s="8">
        <f t="shared" si="20"/>
        <v>-1.5650720108399139</v>
      </c>
      <c r="CO64" s="10">
        <f t="shared" si="21"/>
        <v>10.295885180012476</v>
      </c>
      <c r="CP64" s="79">
        <f t="shared" si="22"/>
        <v>-292.82590740517435</v>
      </c>
      <c r="CQ64" s="15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3"/>
      <c r="DA64" s="86">
        <v>2155.69</v>
      </c>
      <c r="DB64" s="2"/>
      <c r="DC64" s="2"/>
      <c r="DD64" s="2"/>
      <c r="DE64" s="2"/>
      <c r="DF64" s="78">
        <f t="shared" si="23"/>
        <v>2155.69</v>
      </c>
      <c r="DG64" s="12">
        <f t="shared" si="24"/>
        <v>34.38000000000011</v>
      </c>
      <c r="DH64" s="13">
        <f t="shared" si="25"/>
        <v>3.379857604826189</v>
      </c>
      <c r="DI64" s="9">
        <f t="shared" si="26"/>
        <v>37.7598576048263</v>
      </c>
      <c r="DJ64" s="8">
        <f t="shared" si="27"/>
        <v>109.50358705399627</v>
      </c>
      <c r="DK64" s="5">
        <f t="shared" si="28"/>
        <v>97.64262986314388</v>
      </c>
      <c r="DL64" s="2">
        <f t="shared" si="29"/>
        <v>-12.111053090266504</v>
      </c>
      <c r="DM64" s="7">
        <f t="shared" si="0"/>
        <v>85.53157677287737</v>
      </c>
      <c r="DN64" s="87">
        <f t="shared" si="1"/>
        <v>-207.29433063229698</v>
      </c>
      <c r="DO64" s="15">
        <v>1</v>
      </c>
      <c r="DP64" s="2" t="s">
        <v>30</v>
      </c>
    </row>
    <row r="65" spans="17:120" ht="19.5" customHeight="1">
      <c r="Q65" s="6">
        <v>15</v>
      </c>
      <c r="R65" s="2" t="s">
        <v>51</v>
      </c>
      <c r="S65" s="2" t="s">
        <v>37</v>
      </c>
      <c r="T65" s="3">
        <v>43830</v>
      </c>
      <c r="U65" s="33"/>
      <c r="V65" s="2">
        <v>17086.6</v>
      </c>
      <c r="W65" s="2"/>
      <c r="X65" s="2"/>
      <c r="Y65" s="2"/>
      <c r="Z65" s="2">
        <v>888.7200000000004</v>
      </c>
      <c r="AA65" s="11">
        <v>17086.6</v>
      </c>
      <c r="AB65" s="12">
        <v>257.8399999999965</v>
      </c>
      <c r="AC65" s="13">
        <v>30.9407999999996</v>
      </c>
      <c r="AD65" s="9">
        <v>288.78079999999613</v>
      </c>
      <c r="AE65" s="5">
        <v>837.4643199999888</v>
      </c>
      <c r="AF65" s="2">
        <v>-85.18859172983458</v>
      </c>
      <c r="AG65" s="7">
        <v>752.2757282701542</v>
      </c>
      <c r="AH65" s="30">
        <v>-6617.050827441125</v>
      </c>
      <c r="AI65" s="15">
        <v>2</v>
      </c>
      <c r="AJ65" s="2" t="s">
        <v>30</v>
      </c>
      <c r="AK65" s="53">
        <v>15</v>
      </c>
      <c r="AL65" s="54" t="s">
        <v>51</v>
      </c>
      <c r="AM65" s="2" t="s">
        <v>37</v>
      </c>
      <c r="AN65" s="3">
        <v>43861</v>
      </c>
      <c r="AO65" s="33"/>
      <c r="AP65" s="8">
        <v>17374.6</v>
      </c>
      <c r="AQ65" s="8"/>
      <c r="AR65" s="2"/>
      <c r="AS65" s="2"/>
      <c r="AT65" s="2">
        <v>888.7200000000004</v>
      </c>
      <c r="AU65" s="11">
        <f t="shared" si="2"/>
        <v>17374.6</v>
      </c>
      <c r="AV65" s="57">
        <f t="shared" si="3"/>
        <v>288</v>
      </c>
      <c r="AW65" s="13">
        <f t="shared" si="4"/>
        <v>34.56000000000002</v>
      </c>
      <c r="AX65" s="9">
        <f t="shared" si="5"/>
        <v>322.56</v>
      </c>
      <c r="AY65" s="5">
        <f t="shared" si="6"/>
        <v>935.424</v>
      </c>
      <c r="AZ65" s="8">
        <f t="shared" si="7"/>
        <v>-99.82135114040445</v>
      </c>
      <c r="BA65" s="7">
        <f t="shared" si="8"/>
        <v>835.6026488595955</v>
      </c>
      <c r="BB65" s="30">
        <f t="shared" si="9"/>
        <v>-5781.44817858153</v>
      </c>
      <c r="BC65" s="15">
        <v>2</v>
      </c>
      <c r="BD65" s="2" t="s">
        <v>30</v>
      </c>
      <c r="BE65" s="66">
        <v>15</v>
      </c>
      <c r="BF65" s="2" t="s">
        <v>51</v>
      </c>
      <c r="BG65" s="2" t="s">
        <v>37</v>
      </c>
      <c r="BH65" s="3">
        <v>43890</v>
      </c>
      <c r="BI65" s="33"/>
      <c r="BJ65" s="2">
        <v>17663.53</v>
      </c>
      <c r="BK65" s="2"/>
      <c r="BL65" s="2"/>
      <c r="BM65" s="2"/>
      <c r="BN65" s="2">
        <v>888.7200000000004</v>
      </c>
      <c r="BO65" s="11">
        <v>17663.53</v>
      </c>
      <c r="BP65" s="12">
        <f t="shared" si="10"/>
        <v>288.9300000000003</v>
      </c>
      <c r="BQ65" s="13">
        <f t="shared" si="11"/>
        <v>72.7154114323301</v>
      </c>
      <c r="BR65" s="9">
        <f t="shared" si="12"/>
        <v>361.6454114323304</v>
      </c>
      <c r="BS65" s="5">
        <f t="shared" si="13"/>
        <v>1048.771693153758</v>
      </c>
      <c r="BT65" s="2">
        <f t="shared" si="14"/>
        <v>-103.24115435889622</v>
      </c>
      <c r="BU65" s="7">
        <f t="shared" si="15"/>
        <v>945.5305387948617</v>
      </c>
      <c r="BV65" s="14">
        <f t="shared" si="16"/>
        <v>-4835.917639786668</v>
      </c>
      <c r="BW65" s="15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3"/>
      <c r="CD65" s="2">
        <v>17663.53</v>
      </c>
      <c r="CE65" s="2"/>
      <c r="CF65" s="2"/>
      <c r="CG65" s="2"/>
      <c r="CH65" s="2">
        <v>888.7200000000004</v>
      </c>
      <c r="CI65" s="11">
        <f t="shared" si="17"/>
        <v>17663.53</v>
      </c>
      <c r="CJ65" s="11">
        <f t="shared" si="17"/>
        <v>288.9300000000003</v>
      </c>
      <c r="CK65" s="11">
        <f t="shared" si="17"/>
        <v>72.7154114323301</v>
      </c>
      <c r="CL65" s="11">
        <f t="shared" si="18"/>
        <v>361.6454114323304</v>
      </c>
      <c r="CM65" s="5">
        <f t="shared" si="19"/>
        <v>782.4169774321687</v>
      </c>
      <c r="CN65" s="8">
        <f t="shared" si="20"/>
        <v>-103.24115435889622</v>
      </c>
      <c r="CO65" s="10">
        <f t="shared" si="21"/>
        <v>679.1758230732725</v>
      </c>
      <c r="CP65" s="79">
        <f t="shared" si="22"/>
        <v>-4156.741816713396</v>
      </c>
      <c r="CQ65" s="15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3"/>
      <c r="DA65" s="86">
        <v>18150.96</v>
      </c>
      <c r="DB65" s="2"/>
      <c r="DC65" s="2"/>
      <c r="DD65" s="2"/>
      <c r="DE65" s="2">
        <v>888.7200000000004</v>
      </c>
      <c r="DF65" s="78">
        <f t="shared" si="23"/>
        <v>18150.96</v>
      </c>
      <c r="DG65" s="12">
        <f t="shared" si="24"/>
        <v>487.4300000000003</v>
      </c>
      <c r="DH65" s="13">
        <f t="shared" si="25"/>
        <v>47.918673424096134</v>
      </c>
      <c r="DI65" s="9">
        <f t="shared" si="26"/>
        <v>535.3486734240964</v>
      </c>
      <c r="DJ65" s="8">
        <f t="shared" si="27"/>
        <v>1552.5111529298797</v>
      </c>
      <c r="DK65" s="5">
        <f t="shared" si="28"/>
        <v>770.094175497711</v>
      </c>
      <c r="DL65" s="2">
        <f t="shared" si="29"/>
        <v>-95.51823273328507</v>
      </c>
      <c r="DM65" s="7">
        <f t="shared" si="0"/>
        <v>674.5759427644259</v>
      </c>
      <c r="DN65" s="87">
        <f t="shared" si="1"/>
        <v>-3482.1658739489694</v>
      </c>
      <c r="DO65" s="15">
        <v>2</v>
      </c>
      <c r="DP65" s="2" t="s">
        <v>30</v>
      </c>
    </row>
    <row r="66" spans="17:120" ht="19.5" customHeight="1">
      <c r="Q66" s="6">
        <v>16</v>
      </c>
      <c r="R66" s="2" t="s">
        <v>52</v>
      </c>
      <c r="S66" s="2" t="s">
        <v>94</v>
      </c>
      <c r="T66" s="3">
        <v>43830</v>
      </c>
      <c r="U66" s="33">
        <v>3000</v>
      </c>
      <c r="V66" s="2">
        <v>9970.89</v>
      </c>
      <c r="W66" s="2">
        <v>90.64</v>
      </c>
      <c r="X66" s="2">
        <v>-7969.589999999999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</v>
      </c>
      <c r="AD66" s="9">
        <v>402.5391999999999</v>
      </c>
      <c r="AE66" s="5">
        <v>1167.3636799999997</v>
      </c>
      <c r="AF66" s="2">
        <v>-118.7466326156541</v>
      </c>
      <c r="AG66" s="7">
        <v>1048.6170473843456</v>
      </c>
      <c r="AH66" s="30">
        <v>134.53707783251843</v>
      </c>
      <c r="AI66" s="15">
        <v>2</v>
      </c>
      <c r="AJ66" s="2" t="s">
        <v>30</v>
      </c>
      <c r="AK66" s="53">
        <v>16</v>
      </c>
      <c r="AL66" s="54" t="s">
        <v>52</v>
      </c>
      <c r="AM66" s="2" t="s">
        <v>94</v>
      </c>
      <c r="AN66" s="3">
        <v>43861</v>
      </c>
      <c r="AO66" s="33"/>
      <c r="AP66" s="8">
        <v>10525.08</v>
      </c>
      <c r="AQ66" s="8">
        <v>90.64</v>
      </c>
      <c r="AR66" s="2">
        <v>-7969.589999999999</v>
      </c>
      <c r="AS66" s="2">
        <v>1067.8600000000001</v>
      </c>
      <c r="AT66" s="2"/>
      <c r="AU66" s="11">
        <f t="shared" si="2"/>
        <v>3713.9900000000002</v>
      </c>
      <c r="AV66" s="57">
        <f t="shared" si="3"/>
        <v>554.1900000000005</v>
      </c>
      <c r="AW66" s="13">
        <f t="shared" si="4"/>
        <v>66.5028000000001</v>
      </c>
      <c r="AX66" s="9">
        <f t="shared" si="5"/>
        <v>620.6928000000006</v>
      </c>
      <c r="AY66" s="5">
        <f t="shared" si="6"/>
        <v>1800.0091200000018</v>
      </c>
      <c r="AZ66" s="8">
        <f t="shared" si="7"/>
        <v>-192.08331454340555</v>
      </c>
      <c r="BA66" s="7">
        <f t="shared" si="8"/>
        <v>1607.9258054565962</v>
      </c>
      <c r="BB66" s="30">
        <f t="shared" si="9"/>
        <v>1742.4628832891146</v>
      </c>
      <c r="BC66" s="15">
        <v>2</v>
      </c>
      <c r="BD66" s="2" t="s">
        <v>30</v>
      </c>
      <c r="BE66" s="66">
        <v>16</v>
      </c>
      <c r="BF66" s="2" t="s">
        <v>52</v>
      </c>
      <c r="BG66" s="2" t="s">
        <v>94</v>
      </c>
      <c r="BH66" s="3">
        <v>43890</v>
      </c>
      <c r="BI66" s="33">
        <v>3000</v>
      </c>
      <c r="BJ66" s="2">
        <v>11205.300000000001</v>
      </c>
      <c r="BK66" s="2">
        <v>90.64</v>
      </c>
      <c r="BL66" s="2">
        <v>-7969.589999999999</v>
      </c>
      <c r="BM66" s="2">
        <v>1067.8600000000001</v>
      </c>
      <c r="BN66" s="2"/>
      <c r="BO66" s="11">
        <v>4394.210000000001</v>
      </c>
      <c r="BP66" s="12">
        <f t="shared" si="10"/>
        <v>680.2200000000007</v>
      </c>
      <c r="BQ66" s="13">
        <f t="shared" si="11"/>
        <v>171.19190518291484</v>
      </c>
      <c r="BR66" s="9">
        <f t="shared" si="12"/>
        <v>851.4119051829156</v>
      </c>
      <c r="BS66" s="5">
        <f t="shared" si="13"/>
        <v>2469.0945250304553</v>
      </c>
      <c r="BT66" s="2">
        <f t="shared" si="14"/>
        <v>-243.05782721769427</v>
      </c>
      <c r="BU66" s="7">
        <f t="shared" si="15"/>
        <v>2226.036697812761</v>
      </c>
      <c r="BV66" s="14">
        <f t="shared" si="16"/>
        <v>968.4995811018755</v>
      </c>
      <c r="BW66" s="15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3"/>
      <c r="CD66" s="2">
        <v>11205.300000000001</v>
      </c>
      <c r="CE66" s="2">
        <v>90.64</v>
      </c>
      <c r="CF66" s="2">
        <v>-7969.589999999999</v>
      </c>
      <c r="CG66" s="2">
        <v>1067.8600000000001</v>
      </c>
      <c r="CH66" s="2"/>
      <c r="CI66" s="11">
        <f t="shared" si="17"/>
        <v>4394.210000000001</v>
      </c>
      <c r="CJ66" s="11">
        <f t="shared" si="17"/>
        <v>680.2200000000007</v>
      </c>
      <c r="CK66" s="11">
        <f t="shared" si="17"/>
        <v>171.19190518291484</v>
      </c>
      <c r="CL66" s="11">
        <f t="shared" si="18"/>
        <v>851.4119051829156</v>
      </c>
      <c r="CM66" s="5">
        <f t="shared" si="19"/>
        <v>1842.0228996258952</v>
      </c>
      <c r="CN66" s="8">
        <f t="shared" si="20"/>
        <v>-243.05782721769427</v>
      </c>
      <c r="CO66" s="10">
        <f t="shared" si="21"/>
        <v>1598.965072408201</v>
      </c>
      <c r="CP66" s="79">
        <f t="shared" si="22"/>
        <v>2567.4646535100765</v>
      </c>
      <c r="CQ66" s="15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3">
        <v>3000</v>
      </c>
      <c r="DA66" s="86">
        <v>12258.42</v>
      </c>
      <c r="DB66" s="2">
        <v>90.64</v>
      </c>
      <c r="DC66" s="2">
        <v>-7969.589999999999</v>
      </c>
      <c r="DD66" s="2">
        <v>1067.8600000000001</v>
      </c>
      <c r="DE66" s="2"/>
      <c r="DF66" s="78">
        <f t="shared" si="23"/>
        <v>5447.33</v>
      </c>
      <c r="DG66" s="12">
        <f t="shared" si="24"/>
        <v>1053.119999999999</v>
      </c>
      <c r="DH66" s="13">
        <f t="shared" si="25"/>
        <v>103.53099595097561</v>
      </c>
      <c r="DI66" s="9">
        <f t="shared" si="26"/>
        <v>1156.6509959509747</v>
      </c>
      <c r="DJ66" s="8">
        <f t="shared" si="27"/>
        <v>3354.2878882578266</v>
      </c>
      <c r="DK66" s="5">
        <f t="shared" si="28"/>
        <v>1512.2649886319314</v>
      </c>
      <c r="DL66" s="2">
        <f t="shared" si="29"/>
        <v>-187.57300565893303</v>
      </c>
      <c r="DM66" s="7">
        <f t="shared" si="0"/>
        <v>1324.6919829729984</v>
      </c>
      <c r="DN66" s="87">
        <f t="shared" si="1"/>
        <v>892.1566364830749</v>
      </c>
      <c r="DO66" s="15">
        <v>2</v>
      </c>
      <c r="DP66" s="2" t="s">
        <v>30</v>
      </c>
    </row>
    <row r="67" spans="17:120" ht="19.5" customHeight="1">
      <c r="Q67" s="6">
        <v>17</v>
      </c>
      <c r="R67" s="2" t="s">
        <v>91</v>
      </c>
      <c r="S67" s="2" t="s">
        <v>89</v>
      </c>
      <c r="T67" s="3">
        <v>43830</v>
      </c>
      <c r="U67" s="33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0">
        <v>-831.6601322903933</v>
      </c>
      <c r="AI67" s="15">
        <v>2</v>
      </c>
      <c r="AJ67" s="2" t="s">
        <v>30</v>
      </c>
      <c r="AK67" s="53">
        <v>17</v>
      </c>
      <c r="AL67" s="54" t="s">
        <v>91</v>
      </c>
      <c r="AM67" s="2" t="s">
        <v>89</v>
      </c>
      <c r="AN67" s="3">
        <v>43861</v>
      </c>
      <c r="AO67" s="33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2"/>
        <v>1890.17</v>
      </c>
      <c r="AV67" s="57">
        <f t="shared" si="3"/>
        <v>0</v>
      </c>
      <c r="AW67" s="13">
        <f t="shared" si="4"/>
        <v>0</v>
      </c>
      <c r="AX67" s="9">
        <f t="shared" si="5"/>
        <v>0</v>
      </c>
      <c r="AY67" s="5">
        <f t="shared" si="6"/>
        <v>0</v>
      </c>
      <c r="AZ67" s="8">
        <f t="shared" si="7"/>
        <v>0</v>
      </c>
      <c r="BA67" s="7">
        <f t="shared" si="8"/>
        <v>0</v>
      </c>
      <c r="BB67" s="30">
        <f t="shared" si="9"/>
        <v>-831.6601322903933</v>
      </c>
      <c r="BC67" s="15">
        <v>2</v>
      </c>
      <c r="BD67" s="2" t="s">
        <v>30</v>
      </c>
      <c r="BE67" s="66">
        <v>17</v>
      </c>
      <c r="BF67" s="2" t="s">
        <v>91</v>
      </c>
      <c r="BG67" s="2" t="s">
        <v>89</v>
      </c>
      <c r="BH67" s="3">
        <v>43890</v>
      </c>
      <c r="BI67" s="33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0"/>
        <v>0</v>
      </c>
      <c r="BQ67" s="13">
        <f t="shared" si="11"/>
        <v>0</v>
      </c>
      <c r="BR67" s="9">
        <f t="shared" si="12"/>
        <v>0</v>
      </c>
      <c r="BS67" s="5">
        <f t="shared" si="13"/>
        <v>0</v>
      </c>
      <c r="BT67" s="2">
        <f t="shared" si="14"/>
        <v>0</v>
      </c>
      <c r="BU67" s="7">
        <f t="shared" si="15"/>
        <v>0</v>
      </c>
      <c r="BV67" s="14">
        <f t="shared" si="16"/>
        <v>-831.6601322903933</v>
      </c>
      <c r="BW67" s="15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3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17"/>
        <v>1890.17</v>
      </c>
      <c r="CJ67" s="11">
        <f t="shared" si="17"/>
        <v>0</v>
      </c>
      <c r="CK67" s="11">
        <f t="shared" si="17"/>
        <v>0</v>
      </c>
      <c r="CL67" s="11">
        <f t="shared" si="18"/>
        <v>0</v>
      </c>
      <c r="CM67" s="5">
        <f t="shared" si="19"/>
        <v>0</v>
      </c>
      <c r="CN67" s="8">
        <f t="shared" si="20"/>
        <v>0</v>
      </c>
      <c r="CO67" s="10">
        <f t="shared" si="21"/>
        <v>0</v>
      </c>
      <c r="CP67" s="79">
        <f t="shared" si="22"/>
        <v>-831.6601322903933</v>
      </c>
      <c r="CQ67" s="15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3"/>
      <c r="DA67" s="86">
        <v>7797.1</v>
      </c>
      <c r="DB67" s="2">
        <v>5.01</v>
      </c>
      <c r="DC67" s="2">
        <v>-5890.88</v>
      </c>
      <c r="DD67" s="2"/>
      <c r="DE67" s="2"/>
      <c r="DF67" s="78">
        <f t="shared" si="23"/>
        <v>1911.2300000000005</v>
      </c>
      <c r="DG67" s="12">
        <f t="shared" si="24"/>
        <v>21.0600000000004</v>
      </c>
      <c r="DH67" s="13">
        <f t="shared" si="25"/>
        <v>2.0703839778254993</v>
      </c>
      <c r="DI67" s="9">
        <f t="shared" si="26"/>
        <v>23.1303839778259</v>
      </c>
      <c r="DJ67" s="8">
        <f t="shared" si="27"/>
        <v>67.07811353569511</v>
      </c>
      <c r="DK67" s="5">
        <f t="shared" si="28"/>
        <v>67.07811353569511</v>
      </c>
      <c r="DL67" s="2">
        <f t="shared" si="29"/>
        <v>-8.319999116823977</v>
      </c>
      <c r="DM67" s="7">
        <f t="shared" si="0"/>
        <v>58.75811441887113</v>
      </c>
      <c r="DN67" s="87">
        <f t="shared" si="1"/>
        <v>-772.9020178715222</v>
      </c>
      <c r="DO67" s="15">
        <v>2</v>
      </c>
      <c r="DP67" s="2" t="s">
        <v>30</v>
      </c>
    </row>
    <row r="68" spans="17:120" ht="19.5" customHeight="1">
      <c r="Q68" s="6">
        <v>18</v>
      </c>
      <c r="R68" s="2" t="s">
        <v>53</v>
      </c>
      <c r="S68" s="2" t="s">
        <v>81</v>
      </c>
      <c r="T68" s="3">
        <v>43830</v>
      </c>
      <c r="U68" s="33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0">
        <v>496.477336573545</v>
      </c>
      <c r="AI68" s="15">
        <v>2</v>
      </c>
      <c r="AJ68" s="2" t="s">
        <v>30</v>
      </c>
      <c r="AK68" s="53">
        <v>18</v>
      </c>
      <c r="AL68" s="54" t="s">
        <v>53</v>
      </c>
      <c r="AM68" s="2" t="s">
        <v>81</v>
      </c>
      <c r="AN68" s="3">
        <v>43861</v>
      </c>
      <c r="AO68" s="33"/>
      <c r="AP68" s="8">
        <v>239.64000000000001</v>
      </c>
      <c r="AQ68" s="8"/>
      <c r="AR68" s="2"/>
      <c r="AS68" s="2">
        <v>1556.52</v>
      </c>
      <c r="AT68" s="2"/>
      <c r="AU68" s="11">
        <f t="shared" si="2"/>
        <v>1796.16</v>
      </c>
      <c r="AV68" s="57">
        <f t="shared" si="3"/>
        <v>0</v>
      </c>
      <c r="AW68" s="13">
        <f t="shared" si="4"/>
        <v>0</v>
      </c>
      <c r="AX68" s="9">
        <f t="shared" si="5"/>
        <v>0</v>
      </c>
      <c r="AY68" s="5">
        <f t="shared" si="6"/>
        <v>0</v>
      </c>
      <c r="AZ68" s="8">
        <f t="shared" si="7"/>
        <v>0</v>
      </c>
      <c r="BA68" s="7">
        <f t="shared" si="8"/>
        <v>0</v>
      </c>
      <c r="BB68" s="30">
        <f t="shared" si="9"/>
        <v>496.477336573545</v>
      </c>
      <c r="BC68" s="15">
        <v>2</v>
      </c>
      <c r="BD68" s="2" t="s">
        <v>30</v>
      </c>
      <c r="BE68" s="66">
        <v>18</v>
      </c>
      <c r="BF68" s="2" t="s">
        <v>53</v>
      </c>
      <c r="BG68" s="2" t="s">
        <v>81</v>
      </c>
      <c r="BH68" s="3">
        <v>43890</v>
      </c>
      <c r="BI68" s="33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0"/>
        <v>0</v>
      </c>
      <c r="BQ68" s="13">
        <f t="shared" si="11"/>
        <v>0</v>
      </c>
      <c r="BR68" s="9">
        <f t="shared" si="12"/>
        <v>0</v>
      </c>
      <c r="BS68" s="5">
        <f t="shared" si="13"/>
        <v>0</v>
      </c>
      <c r="BT68" s="2">
        <f t="shared" si="14"/>
        <v>0</v>
      </c>
      <c r="BU68" s="7">
        <f t="shared" si="15"/>
        <v>0</v>
      </c>
      <c r="BV68" s="14">
        <f t="shared" si="16"/>
        <v>496.477336573545</v>
      </c>
      <c r="BW68" s="15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3"/>
      <c r="CD68" s="2">
        <v>239.64000000000001</v>
      </c>
      <c r="CE68" s="2"/>
      <c r="CF68" s="2"/>
      <c r="CG68" s="2">
        <v>1556.52</v>
      </c>
      <c r="CH68" s="2"/>
      <c r="CI68" s="11">
        <f t="shared" si="17"/>
        <v>1796.16</v>
      </c>
      <c r="CJ68" s="11">
        <f t="shared" si="17"/>
        <v>0</v>
      </c>
      <c r="CK68" s="11">
        <f t="shared" si="17"/>
        <v>0</v>
      </c>
      <c r="CL68" s="11">
        <f t="shared" si="18"/>
        <v>0</v>
      </c>
      <c r="CM68" s="5">
        <f t="shared" si="19"/>
        <v>0</v>
      </c>
      <c r="CN68" s="8">
        <f t="shared" si="20"/>
        <v>0</v>
      </c>
      <c r="CO68" s="10">
        <f t="shared" si="21"/>
        <v>0</v>
      </c>
      <c r="CP68" s="79">
        <f t="shared" si="22"/>
        <v>496.477336573545</v>
      </c>
      <c r="CQ68" s="15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3"/>
      <c r="DA68" s="86">
        <v>252.66</v>
      </c>
      <c r="DB68" s="2"/>
      <c r="DC68" s="2"/>
      <c r="DD68" s="2">
        <v>1556.52</v>
      </c>
      <c r="DE68" s="2"/>
      <c r="DF68" s="78">
        <f t="shared" si="23"/>
        <v>1809.18</v>
      </c>
      <c r="DG68" s="12">
        <f t="shared" si="24"/>
        <v>13.019999999999982</v>
      </c>
      <c r="DH68" s="13">
        <f t="shared" si="25"/>
        <v>1.2799809777439437</v>
      </c>
      <c r="DI68" s="9">
        <f t="shared" si="26"/>
        <v>14.299980977743925</v>
      </c>
      <c r="DJ68" s="8">
        <f t="shared" si="27"/>
        <v>41.46994483545738</v>
      </c>
      <c r="DK68" s="5">
        <f t="shared" si="28"/>
        <v>41.46994483545738</v>
      </c>
      <c r="DL68" s="2">
        <f t="shared" si="29"/>
        <v>-5.143703157694491</v>
      </c>
      <c r="DM68" s="7">
        <f t="shared" si="0"/>
        <v>36.326241677762894</v>
      </c>
      <c r="DN68" s="87">
        <f t="shared" si="1"/>
        <v>532.803578251308</v>
      </c>
      <c r="DO68" s="15">
        <v>2</v>
      </c>
      <c r="DP68" s="2" t="s">
        <v>30</v>
      </c>
    </row>
    <row r="69" spans="17:120" ht="19.5" customHeight="1">
      <c r="Q69" s="6">
        <v>19</v>
      </c>
      <c r="R69" s="2" t="s">
        <v>54</v>
      </c>
      <c r="S69" s="2" t="s">
        <v>14</v>
      </c>
      <c r="T69" s="3">
        <v>43830</v>
      </c>
      <c r="U69" s="33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</v>
      </c>
      <c r="AC69" s="13">
        <v>0.31079999999999036</v>
      </c>
      <c r="AD69" s="9">
        <v>2.9007999999999083</v>
      </c>
      <c r="AE69" s="5">
        <v>8.412319999999735</v>
      </c>
      <c r="AF69" s="2">
        <v>-0.8557184788251148</v>
      </c>
      <c r="AG69" s="7">
        <v>7.55660152117462</v>
      </c>
      <c r="AH69" s="30">
        <v>-1971.5290530568118</v>
      </c>
      <c r="AI69" s="15">
        <v>1</v>
      </c>
      <c r="AJ69" s="2" t="s">
        <v>30</v>
      </c>
      <c r="AK69" s="53">
        <v>19</v>
      </c>
      <c r="AL69" s="54" t="s">
        <v>54</v>
      </c>
      <c r="AM69" s="2" t="s">
        <v>14</v>
      </c>
      <c r="AN69" s="3">
        <v>43861</v>
      </c>
      <c r="AO69" s="33"/>
      <c r="AP69" s="8">
        <v>1558.8600000000001</v>
      </c>
      <c r="AQ69" s="8"/>
      <c r="AR69" s="2"/>
      <c r="AS69" s="2"/>
      <c r="AT69" s="2"/>
      <c r="AU69" s="11">
        <f t="shared" si="2"/>
        <v>1558.8600000000001</v>
      </c>
      <c r="AV69" s="57">
        <f t="shared" si="3"/>
        <v>2.3200000000001637</v>
      </c>
      <c r="AW69" s="13">
        <f t="shared" si="4"/>
        <v>0.27840000000001974</v>
      </c>
      <c r="AX69" s="9">
        <f t="shared" si="5"/>
        <v>2.5984000000001837</v>
      </c>
      <c r="AY69" s="5">
        <f t="shared" si="6"/>
        <v>7.535360000000533</v>
      </c>
      <c r="AZ69" s="8">
        <f t="shared" si="7"/>
        <v>-0.8041164397422038</v>
      </c>
      <c r="BA69" s="7">
        <f t="shared" si="8"/>
        <v>6.731243560258329</v>
      </c>
      <c r="BB69" s="30">
        <f t="shared" si="9"/>
        <v>-1964.7978094965536</v>
      </c>
      <c r="BC69" s="15">
        <v>1</v>
      </c>
      <c r="BD69" s="2" t="s">
        <v>30</v>
      </c>
      <c r="BE69" s="66">
        <v>19</v>
      </c>
      <c r="BF69" s="2" t="s">
        <v>54</v>
      </c>
      <c r="BG69" s="2" t="s">
        <v>14</v>
      </c>
      <c r="BH69" s="3">
        <v>43890</v>
      </c>
      <c r="BI69" s="33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0"/>
        <v>2.2199999999998</v>
      </c>
      <c r="BQ69" s="13">
        <f t="shared" si="11"/>
        <v>0.558710460595155</v>
      </c>
      <c r="BR69" s="9">
        <f t="shared" si="12"/>
        <v>2.778710460594955</v>
      </c>
      <c r="BS69" s="5">
        <f t="shared" si="13"/>
        <v>8.058260335725368</v>
      </c>
      <c r="BT69" s="2">
        <f t="shared" si="14"/>
        <v>-0.7932556767269883</v>
      </c>
      <c r="BU69" s="7">
        <f t="shared" si="15"/>
        <v>7.26500465899838</v>
      </c>
      <c r="BV69" s="14">
        <f t="shared" si="16"/>
        <v>-1957.5328048375552</v>
      </c>
      <c r="BW69" s="15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3"/>
      <c r="CD69" s="2">
        <v>1561.08</v>
      </c>
      <c r="CE69" s="2"/>
      <c r="CF69" s="2"/>
      <c r="CG69" s="2"/>
      <c r="CH69" s="2"/>
      <c r="CI69" s="11">
        <f t="shared" si="17"/>
        <v>1561.08</v>
      </c>
      <c r="CJ69" s="11">
        <f t="shared" si="17"/>
        <v>2.2199999999998</v>
      </c>
      <c r="CK69" s="11">
        <f t="shared" si="17"/>
        <v>0.558710460595155</v>
      </c>
      <c r="CL69" s="11">
        <f t="shared" si="18"/>
        <v>2.778710460594955</v>
      </c>
      <c r="CM69" s="5">
        <f t="shared" si="19"/>
        <v>6.01171802823956</v>
      </c>
      <c r="CN69" s="8">
        <f t="shared" si="20"/>
        <v>-0.7932556767269883</v>
      </c>
      <c r="CO69" s="10">
        <f t="shared" si="21"/>
        <v>5.218462351512572</v>
      </c>
      <c r="CP69" s="79">
        <f t="shared" si="22"/>
        <v>-1952.3143424860427</v>
      </c>
      <c r="CQ69" s="15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3"/>
      <c r="DA69" s="86">
        <v>1599.02</v>
      </c>
      <c r="DB69" s="2"/>
      <c r="DC69" s="2"/>
      <c r="DD69" s="2"/>
      <c r="DE69" s="2"/>
      <c r="DF69" s="78">
        <f t="shared" si="23"/>
        <v>1599.02</v>
      </c>
      <c r="DG69" s="12">
        <f t="shared" si="24"/>
        <v>37.940000000000055</v>
      </c>
      <c r="DH69" s="13">
        <f t="shared" si="25"/>
        <v>3.7298370426732226</v>
      </c>
      <c r="DI69" s="9">
        <f t="shared" si="26"/>
        <v>41.66983704267328</v>
      </c>
      <c r="DJ69" s="8">
        <f t="shared" si="27"/>
        <v>120.8425274237525</v>
      </c>
      <c r="DK69" s="5">
        <f t="shared" si="28"/>
        <v>114.83080939551294</v>
      </c>
      <c r="DL69" s="2">
        <f t="shared" si="29"/>
        <v>-14.242980048126212</v>
      </c>
      <c r="DM69" s="7">
        <f t="shared" si="0"/>
        <v>100.58782934738673</v>
      </c>
      <c r="DN69" s="87">
        <f t="shared" si="1"/>
        <v>-1851.726513138656</v>
      </c>
      <c r="DO69" s="15">
        <v>1</v>
      </c>
      <c r="DP69" s="2" t="s">
        <v>30</v>
      </c>
    </row>
    <row r="70" spans="17:120" ht="19.5" customHeight="1">
      <c r="Q70" s="6">
        <v>20</v>
      </c>
      <c r="R70" s="2" t="s">
        <v>55</v>
      </c>
      <c r="S70" s="2" t="s">
        <v>38</v>
      </c>
      <c r="T70" s="3">
        <v>43830</v>
      </c>
      <c r="U70" s="33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</v>
      </c>
      <c r="AC70" s="13">
        <v>340.18799999999953</v>
      </c>
      <c r="AD70" s="9">
        <v>3175.087999999994</v>
      </c>
      <c r="AE70" s="5">
        <v>9207.755199999981</v>
      </c>
      <c r="AF70" s="2">
        <v>-936.6317820932005</v>
      </c>
      <c r="AG70" s="7">
        <v>8271.123417906781</v>
      </c>
      <c r="AH70" s="30">
        <v>8258.03830008509</v>
      </c>
      <c r="AI70" s="15">
        <v>2</v>
      </c>
      <c r="AJ70" s="2" t="s">
        <v>30</v>
      </c>
      <c r="AK70" s="53">
        <v>20</v>
      </c>
      <c r="AL70" s="54" t="s">
        <v>55</v>
      </c>
      <c r="AM70" s="2" t="s">
        <v>38</v>
      </c>
      <c r="AN70" s="3">
        <v>43861</v>
      </c>
      <c r="AO70" s="33">
        <v>8500</v>
      </c>
      <c r="AP70" s="8">
        <v>70075.82</v>
      </c>
      <c r="AQ70" s="8"/>
      <c r="AR70" s="2"/>
      <c r="AS70" s="2"/>
      <c r="AT70" s="2">
        <v>2917.13</v>
      </c>
      <c r="AU70" s="11">
        <f t="shared" si="2"/>
        <v>70075.82</v>
      </c>
      <c r="AV70" s="57">
        <f t="shared" si="3"/>
        <v>2537.7300000000105</v>
      </c>
      <c r="AW70" s="13">
        <f t="shared" si="4"/>
        <v>304.52760000000137</v>
      </c>
      <c r="AX70" s="9">
        <f t="shared" si="5"/>
        <v>2842.2576000000117</v>
      </c>
      <c r="AY70" s="5">
        <f t="shared" si="6"/>
        <v>8242.547040000034</v>
      </c>
      <c r="AZ70" s="8">
        <f t="shared" si="7"/>
        <v>-879.5820744081237</v>
      </c>
      <c r="BA70" s="7">
        <f t="shared" si="8"/>
        <v>7362.96496559191</v>
      </c>
      <c r="BB70" s="30">
        <f t="shared" si="9"/>
        <v>7121.003265677001</v>
      </c>
      <c r="BC70" s="15">
        <v>2</v>
      </c>
      <c r="BD70" s="2" t="s">
        <v>30</v>
      </c>
      <c r="BE70" s="66">
        <v>20</v>
      </c>
      <c r="BF70" s="2" t="s">
        <v>55</v>
      </c>
      <c r="BG70" s="2" t="s">
        <v>38</v>
      </c>
      <c r="BH70" s="3">
        <v>43890</v>
      </c>
      <c r="BI70" s="33">
        <v>7200</v>
      </c>
      <c r="BJ70" s="2">
        <v>72336.07</v>
      </c>
      <c r="BK70" s="2"/>
      <c r="BL70" s="2"/>
      <c r="BM70" s="2"/>
      <c r="BN70" s="2">
        <v>2917.13</v>
      </c>
      <c r="BO70" s="11">
        <v>72336.07</v>
      </c>
      <c r="BP70" s="12">
        <f t="shared" si="10"/>
        <v>2260.25</v>
      </c>
      <c r="BQ70" s="13">
        <f t="shared" si="11"/>
        <v>568.8402335857264</v>
      </c>
      <c r="BR70" s="9">
        <f t="shared" si="12"/>
        <v>2829.0902335857263</v>
      </c>
      <c r="BS70" s="5">
        <f t="shared" si="13"/>
        <v>8204.361677398607</v>
      </c>
      <c r="BT70" s="2">
        <f t="shared" si="14"/>
        <v>-807.6379023974491</v>
      </c>
      <c r="BU70" s="7">
        <f t="shared" si="15"/>
        <v>7396.723775001157</v>
      </c>
      <c r="BV70" s="14">
        <f t="shared" si="16"/>
        <v>7317.727040678158</v>
      </c>
      <c r="BW70" s="15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3"/>
      <c r="CD70" s="2">
        <v>72336.07</v>
      </c>
      <c r="CE70" s="2"/>
      <c r="CF70" s="2"/>
      <c r="CG70" s="2"/>
      <c r="CH70" s="2">
        <v>2917.13</v>
      </c>
      <c r="CI70" s="11">
        <f t="shared" si="17"/>
        <v>72336.07</v>
      </c>
      <c r="CJ70" s="11">
        <f t="shared" si="17"/>
        <v>2260.25</v>
      </c>
      <c r="CK70" s="11">
        <f t="shared" si="17"/>
        <v>568.8402335857264</v>
      </c>
      <c r="CL70" s="11">
        <f t="shared" si="18"/>
        <v>2829.0902335857263</v>
      </c>
      <c r="CM70" s="5">
        <f t="shared" si="19"/>
        <v>6120.714267265627</v>
      </c>
      <c r="CN70" s="8">
        <f t="shared" si="20"/>
        <v>-807.6379023974491</v>
      </c>
      <c r="CO70" s="10">
        <f t="shared" si="21"/>
        <v>5313.076364868179</v>
      </c>
      <c r="CP70" s="79">
        <f t="shared" si="22"/>
        <v>12630.803405546336</v>
      </c>
      <c r="CQ70" s="15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3">
        <v>7500</v>
      </c>
      <c r="DA70" s="86">
        <v>75374.49</v>
      </c>
      <c r="DB70" s="2"/>
      <c r="DC70" s="2"/>
      <c r="DD70" s="2"/>
      <c r="DE70" s="2">
        <v>2917.13</v>
      </c>
      <c r="DF70" s="78">
        <f t="shared" si="23"/>
        <v>75374.49</v>
      </c>
      <c r="DG70" s="12">
        <f t="shared" si="24"/>
        <v>3038.4199999999983</v>
      </c>
      <c r="DH70" s="13">
        <f t="shared" si="25"/>
        <v>298.70351784921326</v>
      </c>
      <c r="DI70" s="9">
        <f t="shared" si="26"/>
        <v>3337.1235178492116</v>
      </c>
      <c r="DJ70" s="8">
        <f t="shared" si="27"/>
        <v>9677.658201762713</v>
      </c>
      <c r="DK70" s="5">
        <f t="shared" si="28"/>
        <v>3556.943934497086</v>
      </c>
      <c r="DL70" s="2">
        <f t="shared" si="29"/>
        <v>-441.1837011167593</v>
      </c>
      <c r="DM70" s="7">
        <f t="shared" si="0"/>
        <v>3115.7602333803266</v>
      </c>
      <c r="DN70" s="87">
        <f t="shared" si="1"/>
        <v>8246.563638926662</v>
      </c>
      <c r="DO70" s="15">
        <v>2</v>
      </c>
      <c r="DP70" s="2" t="s">
        <v>30</v>
      </c>
    </row>
    <row r="71" spans="17:120" ht="19.5" customHeight="1">
      <c r="Q71" s="6">
        <v>21</v>
      </c>
      <c r="R71" s="2" t="s">
        <v>56</v>
      </c>
      <c r="S71" s="2" t="s">
        <v>10</v>
      </c>
      <c r="T71" s="3">
        <v>43830</v>
      </c>
      <c r="U71" s="33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0">
        <v>-315.69671190690116</v>
      </c>
      <c r="AI71" s="15">
        <v>1</v>
      </c>
      <c r="AJ71" s="2" t="s">
        <v>30</v>
      </c>
      <c r="AK71" s="53">
        <v>21</v>
      </c>
      <c r="AL71" s="54" t="s">
        <v>56</v>
      </c>
      <c r="AM71" s="2" t="s">
        <v>10</v>
      </c>
      <c r="AN71" s="3">
        <v>43861</v>
      </c>
      <c r="AO71" s="33"/>
      <c r="AP71" s="8">
        <v>1022.5</v>
      </c>
      <c r="AQ71" s="8"/>
      <c r="AR71" s="2"/>
      <c r="AS71" s="2"/>
      <c r="AT71" s="2"/>
      <c r="AU71" s="11">
        <f t="shared" si="2"/>
        <v>1022.5</v>
      </c>
      <c r="AV71" s="57">
        <f t="shared" si="3"/>
        <v>0</v>
      </c>
      <c r="AW71" s="13">
        <f t="shared" si="4"/>
        <v>0</v>
      </c>
      <c r="AX71" s="9">
        <f t="shared" si="5"/>
        <v>0</v>
      </c>
      <c r="AY71" s="5">
        <f t="shared" si="6"/>
        <v>0</v>
      </c>
      <c r="AZ71" s="8">
        <f t="shared" si="7"/>
        <v>0</v>
      </c>
      <c r="BA71" s="7">
        <f t="shared" si="8"/>
        <v>0</v>
      </c>
      <c r="BB71" s="30">
        <f t="shared" si="9"/>
        <v>-315.69671190690116</v>
      </c>
      <c r="BC71" s="15">
        <v>1</v>
      </c>
      <c r="BD71" s="2" t="s">
        <v>30</v>
      </c>
      <c r="BE71" s="66">
        <v>21</v>
      </c>
      <c r="BF71" s="2" t="s">
        <v>56</v>
      </c>
      <c r="BG71" s="2" t="s">
        <v>10</v>
      </c>
      <c r="BH71" s="3">
        <v>43890</v>
      </c>
      <c r="BI71" s="33"/>
      <c r="BJ71" s="2">
        <v>1022.5</v>
      </c>
      <c r="BK71" s="2"/>
      <c r="BL71" s="2"/>
      <c r="BM71" s="2"/>
      <c r="BN71" s="2"/>
      <c r="BO71" s="11">
        <v>1022.5</v>
      </c>
      <c r="BP71" s="12">
        <f t="shared" si="10"/>
        <v>0</v>
      </c>
      <c r="BQ71" s="13">
        <f t="shared" si="11"/>
        <v>0</v>
      </c>
      <c r="BR71" s="9">
        <f t="shared" si="12"/>
        <v>0</v>
      </c>
      <c r="BS71" s="5">
        <f t="shared" si="13"/>
        <v>0</v>
      </c>
      <c r="BT71" s="2">
        <f t="shared" si="14"/>
        <v>0</v>
      </c>
      <c r="BU71" s="7">
        <f t="shared" si="15"/>
        <v>0</v>
      </c>
      <c r="BV71" s="14">
        <f t="shared" si="16"/>
        <v>-315.69671190690116</v>
      </c>
      <c r="BW71" s="15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3"/>
      <c r="CD71" s="2">
        <v>1022.5</v>
      </c>
      <c r="CE71" s="2"/>
      <c r="CF71" s="2"/>
      <c r="CG71" s="2"/>
      <c r="CH71" s="2"/>
      <c r="CI71" s="11">
        <f t="shared" si="17"/>
        <v>1022.5</v>
      </c>
      <c r="CJ71" s="11">
        <f t="shared" si="17"/>
        <v>0</v>
      </c>
      <c r="CK71" s="11">
        <f t="shared" si="17"/>
        <v>0</v>
      </c>
      <c r="CL71" s="11">
        <f t="shared" si="18"/>
        <v>0</v>
      </c>
      <c r="CM71" s="5">
        <f t="shared" si="19"/>
        <v>0</v>
      </c>
      <c r="CN71" s="8">
        <f t="shared" si="20"/>
        <v>0</v>
      </c>
      <c r="CO71" s="10">
        <f t="shared" si="21"/>
        <v>0</v>
      </c>
      <c r="CP71" s="79">
        <f t="shared" si="22"/>
        <v>-315.69671190690116</v>
      </c>
      <c r="CQ71" s="15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3"/>
      <c r="DA71" s="86">
        <v>1022.5</v>
      </c>
      <c r="DB71" s="2"/>
      <c r="DC71" s="2"/>
      <c r="DD71" s="2"/>
      <c r="DE71" s="2"/>
      <c r="DF71" s="78">
        <f t="shared" si="23"/>
        <v>1022.5</v>
      </c>
      <c r="DG71" s="12">
        <f t="shared" si="24"/>
        <v>0</v>
      </c>
      <c r="DH71" s="13">
        <f t="shared" si="25"/>
        <v>0</v>
      </c>
      <c r="DI71" s="9">
        <f t="shared" si="26"/>
        <v>0</v>
      </c>
      <c r="DJ71" s="8">
        <f t="shared" si="27"/>
        <v>0</v>
      </c>
      <c r="DK71" s="5">
        <f t="shared" si="28"/>
        <v>0</v>
      </c>
      <c r="DL71" s="2">
        <f t="shared" si="29"/>
        <v>0</v>
      </c>
      <c r="DM71" s="7">
        <f t="shared" si="0"/>
        <v>0</v>
      </c>
      <c r="DN71" s="87">
        <f t="shared" si="1"/>
        <v>-315.69671190690116</v>
      </c>
      <c r="DO71" s="15">
        <v>1</v>
      </c>
      <c r="DP71" s="2" t="s">
        <v>30</v>
      </c>
    </row>
    <row r="72" spans="17:120" ht="19.5" customHeight="1">
      <c r="Q72" s="6">
        <v>22</v>
      </c>
      <c r="R72" s="2" t="s">
        <v>57</v>
      </c>
      <c r="S72" s="2" t="s">
        <v>29</v>
      </c>
      <c r="T72" s="3">
        <v>43830</v>
      </c>
      <c r="U72" s="33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0">
        <v>312.22962629042024</v>
      </c>
      <c r="AI72" s="15">
        <v>2</v>
      </c>
      <c r="AJ72" s="2" t="s">
        <v>30</v>
      </c>
      <c r="AK72" s="53">
        <v>22</v>
      </c>
      <c r="AL72" s="54" t="s">
        <v>57</v>
      </c>
      <c r="AM72" s="2" t="s">
        <v>29</v>
      </c>
      <c r="AN72" s="3">
        <v>43861</v>
      </c>
      <c r="AO72" s="33"/>
      <c r="AP72" s="8">
        <v>1590.3700000000001</v>
      </c>
      <c r="AQ72" s="8"/>
      <c r="AR72" s="2"/>
      <c r="AS72" s="2"/>
      <c r="AT72" s="2">
        <v>-12.41</v>
      </c>
      <c r="AU72" s="11">
        <f t="shared" si="2"/>
        <v>1590.3700000000001</v>
      </c>
      <c r="AV72" s="57">
        <f t="shared" si="3"/>
        <v>0</v>
      </c>
      <c r="AW72" s="13">
        <f t="shared" si="4"/>
        <v>0</v>
      </c>
      <c r="AX72" s="9">
        <f t="shared" si="5"/>
        <v>0</v>
      </c>
      <c r="AY72" s="5">
        <f t="shared" si="6"/>
        <v>0</v>
      </c>
      <c r="AZ72" s="8">
        <f t="shared" si="7"/>
        <v>0</v>
      </c>
      <c r="BA72" s="7">
        <f t="shared" si="8"/>
        <v>0</v>
      </c>
      <c r="BB72" s="30">
        <f t="shared" si="9"/>
        <v>312.22962629042024</v>
      </c>
      <c r="BC72" s="15">
        <v>2</v>
      </c>
      <c r="BD72" s="2" t="s">
        <v>30</v>
      </c>
      <c r="BE72" s="66">
        <v>22</v>
      </c>
      <c r="BF72" s="2" t="s">
        <v>57</v>
      </c>
      <c r="BG72" s="2" t="s">
        <v>29</v>
      </c>
      <c r="BH72" s="3">
        <v>43890</v>
      </c>
      <c r="BI72" s="33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0"/>
        <v>0</v>
      </c>
      <c r="BQ72" s="13">
        <f t="shared" si="11"/>
        <v>0</v>
      </c>
      <c r="BR72" s="9">
        <f t="shared" si="12"/>
        <v>0</v>
      </c>
      <c r="BS72" s="5">
        <f t="shared" si="13"/>
        <v>0</v>
      </c>
      <c r="BT72" s="2">
        <f t="shared" si="14"/>
        <v>0</v>
      </c>
      <c r="BU72" s="7">
        <f t="shared" si="15"/>
        <v>0</v>
      </c>
      <c r="BV72" s="14">
        <f t="shared" si="16"/>
        <v>312.22962629042024</v>
      </c>
      <c r="BW72" s="15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3"/>
      <c r="CD72" s="2">
        <v>1590.3700000000001</v>
      </c>
      <c r="CE72" s="2"/>
      <c r="CF72" s="2"/>
      <c r="CG72" s="2"/>
      <c r="CH72" s="2">
        <v>-12.41</v>
      </c>
      <c r="CI72" s="11">
        <f t="shared" si="17"/>
        <v>1590.3700000000001</v>
      </c>
      <c r="CJ72" s="11">
        <f t="shared" si="17"/>
        <v>0</v>
      </c>
      <c r="CK72" s="11">
        <f t="shared" si="17"/>
        <v>0</v>
      </c>
      <c r="CL72" s="11">
        <f t="shared" si="18"/>
        <v>0</v>
      </c>
      <c r="CM72" s="5">
        <f t="shared" si="19"/>
        <v>0</v>
      </c>
      <c r="CN72" s="8">
        <f t="shared" si="20"/>
        <v>0</v>
      </c>
      <c r="CO72" s="10">
        <f t="shared" si="21"/>
        <v>0</v>
      </c>
      <c r="CP72" s="79">
        <f t="shared" si="22"/>
        <v>312.22962629042024</v>
      </c>
      <c r="CQ72" s="15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3"/>
      <c r="DA72" s="86">
        <v>1615.06</v>
      </c>
      <c r="DB72" s="2"/>
      <c r="DC72" s="2"/>
      <c r="DD72" s="2"/>
      <c r="DE72" s="2">
        <v>-12.41</v>
      </c>
      <c r="DF72" s="78">
        <f t="shared" si="23"/>
        <v>1615.06</v>
      </c>
      <c r="DG72" s="12">
        <f t="shared" si="24"/>
        <v>24.689999999999827</v>
      </c>
      <c r="DH72" s="13">
        <f t="shared" si="25"/>
        <v>2.4272450338323956</v>
      </c>
      <c r="DI72" s="9">
        <f t="shared" si="26"/>
        <v>27.117245033832223</v>
      </c>
      <c r="DJ72" s="8">
        <f t="shared" si="27"/>
        <v>78.64001059811345</v>
      </c>
      <c r="DK72" s="5">
        <f t="shared" si="28"/>
        <v>78.64001059811345</v>
      </c>
      <c r="DL72" s="2">
        <f t="shared" si="29"/>
        <v>-9.754073038669452</v>
      </c>
      <c r="DM72" s="7">
        <f t="shared" si="0"/>
        <v>68.885937559444</v>
      </c>
      <c r="DN72" s="87">
        <f t="shared" si="1"/>
        <v>381.11556384986426</v>
      </c>
      <c r="DO72" s="15">
        <v>2</v>
      </c>
      <c r="DP72" s="2" t="s">
        <v>30</v>
      </c>
    </row>
    <row r="73" spans="17:120" ht="19.5" customHeight="1">
      <c r="Q73" s="6">
        <v>23</v>
      </c>
      <c r="R73" s="2" t="s">
        <v>65</v>
      </c>
      <c r="S73" s="2" t="s">
        <v>7</v>
      </c>
      <c r="T73" s="3">
        <v>43830</v>
      </c>
      <c r="U73" s="33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0">
        <v>-144.0559539259968</v>
      </c>
      <c r="AI73" s="15">
        <v>1</v>
      </c>
      <c r="AJ73" s="2" t="s">
        <v>30</v>
      </c>
      <c r="AK73" s="53">
        <v>23</v>
      </c>
      <c r="AL73" s="54" t="s">
        <v>65</v>
      </c>
      <c r="AM73" s="2" t="s">
        <v>7</v>
      </c>
      <c r="AN73" s="3">
        <v>43861</v>
      </c>
      <c r="AO73" s="33"/>
      <c r="AP73" s="8">
        <v>46.97</v>
      </c>
      <c r="AQ73" s="8"/>
      <c r="AR73" s="2"/>
      <c r="AS73" s="2"/>
      <c r="AT73" s="2"/>
      <c r="AU73" s="11">
        <f t="shared" si="2"/>
        <v>46.97</v>
      </c>
      <c r="AV73" s="57">
        <f t="shared" si="3"/>
        <v>0</v>
      </c>
      <c r="AW73" s="13">
        <f t="shared" si="4"/>
        <v>0</v>
      </c>
      <c r="AX73" s="9">
        <f t="shared" si="5"/>
        <v>0</v>
      </c>
      <c r="AY73" s="5">
        <f t="shared" si="6"/>
        <v>0</v>
      </c>
      <c r="AZ73" s="8">
        <f t="shared" si="7"/>
        <v>0</v>
      </c>
      <c r="BA73" s="7">
        <f t="shared" si="8"/>
        <v>0</v>
      </c>
      <c r="BB73" s="30">
        <f t="shared" si="9"/>
        <v>-144.0559539259968</v>
      </c>
      <c r="BC73" s="15">
        <v>1</v>
      </c>
      <c r="BD73" s="2" t="s">
        <v>30</v>
      </c>
      <c r="BE73" s="66">
        <v>23</v>
      </c>
      <c r="BF73" s="2" t="s">
        <v>65</v>
      </c>
      <c r="BG73" s="2" t="s">
        <v>7</v>
      </c>
      <c r="BH73" s="3">
        <v>43890</v>
      </c>
      <c r="BI73" s="33"/>
      <c r="BJ73" s="2">
        <v>46.97</v>
      </c>
      <c r="BK73" s="2"/>
      <c r="BL73" s="2"/>
      <c r="BM73" s="2"/>
      <c r="BN73" s="2"/>
      <c r="BO73" s="11">
        <v>46.97</v>
      </c>
      <c r="BP73" s="12">
        <f t="shared" si="10"/>
        <v>0</v>
      </c>
      <c r="BQ73" s="13">
        <f t="shared" si="11"/>
        <v>0</v>
      </c>
      <c r="BR73" s="9">
        <f t="shared" si="12"/>
        <v>0</v>
      </c>
      <c r="BS73" s="5">
        <f t="shared" si="13"/>
        <v>0</v>
      </c>
      <c r="BT73" s="2">
        <f t="shared" si="14"/>
        <v>0</v>
      </c>
      <c r="BU73" s="7">
        <f t="shared" si="15"/>
        <v>0</v>
      </c>
      <c r="BV73" s="14">
        <f t="shared" si="16"/>
        <v>-144.0559539259968</v>
      </c>
      <c r="BW73" s="15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3"/>
      <c r="CD73" s="2">
        <v>46.97</v>
      </c>
      <c r="CE73" s="2"/>
      <c r="CF73" s="2"/>
      <c r="CG73" s="2"/>
      <c r="CH73" s="2"/>
      <c r="CI73" s="11">
        <f t="shared" si="17"/>
        <v>46.97</v>
      </c>
      <c r="CJ73" s="11">
        <f t="shared" si="17"/>
        <v>0</v>
      </c>
      <c r="CK73" s="11">
        <f t="shared" si="17"/>
        <v>0</v>
      </c>
      <c r="CL73" s="11">
        <f t="shared" si="18"/>
        <v>0</v>
      </c>
      <c r="CM73" s="5">
        <f t="shared" si="19"/>
        <v>0</v>
      </c>
      <c r="CN73" s="8">
        <f t="shared" si="20"/>
        <v>0</v>
      </c>
      <c r="CO73" s="10">
        <f t="shared" si="21"/>
        <v>0</v>
      </c>
      <c r="CP73" s="79">
        <f t="shared" si="22"/>
        <v>-144.0559539259968</v>
      </c>
      <c r="CQ73" s="15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3"/>
      <c r="DA73" s="86">
        <v>46.97</v>
      </c>
      <c r="DB73" s="2"/>
      <c r="DC73" s="2"/>
      <c r="DD73" s="2"/>
      <c r="DE73" s="2"/>
      <c r="DF73" s="78">
        <f t="shared" si="23"/>
        <v>46.97</v>
      </c>
      <c r="DG73" s="12">
        <f t="shared" si="24"/>
        <v>0</v>
      </c>
      <c r="DH73" s="13">
        <f t="shared" si="25"/>
        <v>0</v>
      </c>
      <c r="DI73" s="9">
        <f t="shared" si="26"/>
        <v>0</v>
      </c>
      <c r="DJ73" s="8">
        <f t="shared" si="27"/>
        <v>0</v>
      </c>
      <c r="DK73" s="5">
        <f t="shared" si="28"/>
        <v>0</v>
      </c>
      <c r="DL73" s="2">
        <f t="shared" si="29"/>
        <v>0</v>
      </c>
      <c r="DM73" s="7">
        <f t="shared" si="0"/>
        <v>0</v>
      </c>
      <c r="DN73" s="87">
        <f t="shared" si="1"/>
        <v>-144.0559539259968</v>
      </c>
      <c r="DO73" s="15">
        <v>1</v>
      </c>
      <c r="DP73" s="2" t="s">
        <v>30</v>
      </c>
    </row>
    <row r="74" spans="17:120" ht="19.5" customHeight="1">
      <c r="Q74" s="6">
        <v>24</v>
      </c>
      <c r="R74" s="2" t="s">
        <v>58</v>
      </c>
      <c r="S74" s="2" t="s">
        <v>15</v>
      </c>
      <c r="T74" s="3">
        <v>43830</v>
      </c>
      <c r="U74" s="33"/>
      <c r="V74" s="2">
        <v>9563.23</v>
      </c>
      <c r="W74" s="2"/>
      <c r="X74" s="2"/>
      <c r="Y74" s="2"/>
      <c r="Z74" s="2"/>
      <c r="AA74" s="11">
        <v>9563.23</v>
      </c>
      <c r="AB74" s="12">
        <v>1.889999999999418</v>
      </c>
      <c r="AC74" s="13">
        <v>0.2267999999999303</v>
      </c>
      <c r="AD74" s="9">
        <v>2.116799999999348</v>
      </c>
      <c r="AE74" s="5">
        <v>6.138719999998109</v>
      </c>
      <c r="AF74" s="2">
        <v>-0.6244432142776137</v>
      </c>
      <c r="AG74" s="7">
        <v>5.5142767857204955</v>
      </c>
      <c r="AH74" s="30">
        <v>-1050.4365771015243</v>
      </c>
      <c r="AI74" s="15">
        <v>1</v>
      </c>
      <c r="AJ74" s="2" t="s">
        <v>30</v>
      </c>
      <c r="AK74" s="53">
        <v>24</v>
      </c>
      <c r="AL74" s="54" t="s">
        <v>58</v>
      </c>
      <c r="AM74" s="2" t="s">
        <v>15</v>
      </c>
      <c r="AN74" s="3">
        <v>43861</v>
      </c>
      <c r="AO74" s="33"/>
      <c r="AP74" s="8">
        <v>9573.08</v>
      </c>
      <c r="AQ74" s="8"/>
      <c r="AR74" s="2"/>
      <c r="AS74" s="2"/>
      <c r="AT74" s="2"/>
      <c r="AU74" s="11">
        <f t="shared" si="2"/>
        <v>9573.08</v>
      </c>
      <c r="AV74" s="57">
        <f t="shared" si="3"/>
        <v>9.850000000000364</v>
      </c>
      <c r="AW74" s="13">
        <f t="shared" si="4"/>
        <v>1.1820000000000441</v>
      </c>
      <c r="AX74" s="9">
        <f t="shared" si="5"/>
        <v>11.032000000000409</v>
      </c>
      <c r="AY74" s="5">
        <f t="shared" si="6"/>
        <v>31.992800000001186</v>
      </c>
      <c r="AZ74" s="8">
        <f t="shared" si="7"/>
        <v>-3.4140288497674316</v>
      </c>
      <c r="BA74" s="7">
        <f t="shared" si="8"/>
        <v>28.578771150233756</v>
      </c>
      <c r="BB74" s="30">
        <f t="shared" si="9"/>
        <v>-1021.8578059512906</v>
      </c>
      <c r="BC74" s="15">
        <v>1</v>
      </c>
      <c r="BD74" s="2" t="s">
        <v>30</v>
      </c>
      <c r="BE74" s="66">
        <v>24</v>
      </c>
      <c r="BF74" s="2" t="s">
        <v>58</v>
      </c>
      <c r="BG74" s="2" t="s">
        <v>15</v>
      </c>
      <c r="BH74" s="3">
        <v>43890</v>
      </c>
      <c r="BI74" s="33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0"/>
        <v>11.770000000000437</v>
      </c>
      <c r="BQ74" s="13">
        <f t="shared" si="11"/>
        <v>2.9621721266692838</v>
      </c>
      <c r="BR74" s="9">
        <f t="shared" si="12"/>
        <v>14.73217212666972</v>
      </c>
      <c r="BS74" s="5">
        <f t="shared" si="13"/>
        <v>42.72329916734219</v>
      </c>
      <c r="BT74" s="2">
        <f t="shared" si="14"/>
        <v>-4.20568437616119</v>
      </c>
      <c r="BU74" s="7">
        <f t="shared" si="15"/>
        <v>38.517614791181</v>
      </c>
      <c r="BV74" s="14">
        <f t="shared" si="16"/>
        <v>-983.3401911601096</v>
      </c>
      <c r="BW74" s="15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3">
        <v>3000</v>
      </c>
      <c r="CD74" s="2">
        <v>9584.85</v>
      </c>
      <c r="CE74" s="2"/>
      <c r="CF74" s="2"/>
      <c r="CG74" s="2"/>
      <c r="CH74" s="2"/>
      <c r="CI74" s="11">
        <f t="shared" si="17"/>
        <v>9584.85</v>
      </c>
      <c r="CJ74" s="11">
        <f t="shared" si="17"/>
        <v>11.770000000000437</v>
      </c>
      <c r="CK74" s="11">
        <f t="shared" si="17"/>
        <v>2.9621721266692838</v>
      </c>
      <c r="CL74" s="11">
        <f t="shared" si="18"/>
        <v>14.73217212666972</v>
      </c>
      <c r="CM74" s="5">
        <f t="shared" si="19"/>
        <v>31.872937474048936</v>
      </c>
      <c r="CN74" s="8">
        <f t="shared" si="20"/>
        <v>-4.20568437616119</v>
      </c>
      <c r="CO74" s="10">
        <f t="shared" si="21"/>
        <v>27.667253097887745</v>
      </c>
      <c r="CP74" s="79">
        <f t="shared" si="22"/>
        <v>-3955.672938062222</v>
      </c>
      <c r="CQ74" s="15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3"/>
      <c r="DA74" s="86">
        <v>10214.54</v>
      </c>
      <c r="DB74" s="2"/>
      <c r="DC74" s="2"/>
      <c r="DD74" s="2"/>
      <c r="DE74" s="2"/>
      <c r="DF74" s="78">
        <f t="shared" si="23"/>
        <v>10214.54</v>
      </c>
      <c r="DG74" s="12">
        <f t="shared" si="24"/>
        <v>629.6900000000005</v>
      </c>
      <c r="DH74" s="13">
        <f t="shared" si="25"/>
        <v>61.904087701657886</v>
      </c>
      <c r="DI74" s="9">
        <f t="shared" si="26"/>
        <v>691.5940877016584</v>
      </c>
      <c r="DJ74" s="8">
        <f t="shared" si="27"/>
        <v>2005.6228543348093</v>
      </c>
      <c r="DK74" s="5">
        <f t="shared" si="28"/>
        <v>1973.7499168607603</v>
      </c>
      <c r="DL74" s="2">
        <f t="shared" si="29"/>
        <v>-244.81305003269503</v>
      </c>
      <c r="DM74" s="7">
        <f t="shared" si="0"/>
        <v>1728.9368668280654</v>
      </c>
      <c r="DN74" s="87">
        <f t="shared" si="1"/>
        <v>-2226.7360712341565</v>
      </c>
      <c r="DO74" s="15">
        <v>1</v>
      </c>
      <c r="DP74" s="2" t="s">
        <v>30</v>
      </c>
    </row>
    <row r="75" spans="17:120" ht="19.5" customHeight="1">
      <c r="Q75" s="6">
        <v>25</v>
      </c>
      <c r="R75" s="2" t="s">
        <v>59</v>
      </c>
      <c r="S75" s="2" t="s">
        <v>82</v>
      </c>
      <c r="T75" s="3">
        <v>43830</v>
      </c>
      <c r="U75" s="33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4.880000000001019</v>
      </c>
      <c r="AC75" s="13">
        <v>0.5856000000001226</v>
      </c>
      <c r="AD75" s="9">
        <v>5.4656000000011415</v>
      </c>
      <c r="AE75" s="5">
        <v>15.85024000000331</v>
      </c>
      <c r="AF75" s="2">
        <v>-1.6123189871303336</v>
      </c>
      <c r="AG75" s="7">
        <v>14.237921012872977</v>
      </c>
      <c r="AH75" s="30">
        <v>-3084.011847611113</v>
      </c>
      <c r="AI75" s="15">
        <v>2</v>
      </c>
      <c r="AJ75" s="2" t="s">
        <v>30</v>
      </c>
      <c r="AK75" s="53">
        <v>25</v>
      </c>
      <c r="AL75" s="54" t="s">
        <v>59</v>
      </c>
      <c r="AM75" s="2" t="s">
        <v>82</v>
      </c>
      <c r="AN75" s="3">
        <v>43861</v>
      </c>
      <c r="AO75" s="33"/>
      <c r="AP75" s="8">
        <v>11442.210000000001</v>
      </c>
      <c r="AQ75" s="8"/>
      <c r="AR75" s="2"/>
      <c r="AS75" s="2">
        <v>4482.45</v>
      </c>
      <c r="AT75" s="2"/>
      <c r="AU75" s="11">
        <f t="shared" si="2"/>
        <v>15924.66</v>
      </c>
      <c r="AV75" s="57">
        <f t="shared" si="3"/>
        <v>11.979999999999563</v>
      </c>
      <c r="AW75" s="13">
        <f t="shared" si="4"/>
        <v>1.4375999999999483</v>
      </c>
      <c r="AX75" s="9">
        <f t="shared" si="5"/>
        <v>13.417599999999512</v>
      </c>
      <c r="AY75" s="5">
        <f t="shared" si="6"/>
        <v>38.911039999998586</v>
      </c>
      <c r="AZ75" s="8">
        <f t="shared" si="7"/>
        <v>-4.152290925909728</v>
      </c>
      <c r="BA75" s="7">
        <f t="shared" si="8"/>
        <v>34.758749074088854</v>
      </c>
      <c r="BB75" s="30">
        <f t="shared" si="9"/>
        <v>-3049.253098537024</v>
      </c>
      <c r="BC75" s="15">
        <v>2</v>
      </c>
      <c r="BD75" s="2" t="s">
        <v>30</v>
      </c>
      <c r="BE75" s="66">
        <v>25</v>
      </c>
      <c r="BF75" s="2" t="s">
        <v>59</v>
      </c>
      <c r="BG75" s="2" t="s">
        <v>82</v>
      </c>
      <c r="BH75" s="3">
        <v>43890</v>
      </c>
      <c r="BI75" s="33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0"/>
        <v>4.119999999998981</v>
      </c>
      <c r="BQ75" s="13">
        <f t="shared" si="11"/>
        <v>1.0368860800232778</v>
      </c>
      <c r="BR75" s="9">
        <f t="shared" si="12"/>
        <v>5.156886080022259</v>
      </c>
      <c r="BS75" s="5">
        <f t="shared" si="13"/>
        <v>14.95496963206455</v>
      </c>
      <c r="BT75" s="2">
        <f t="shared" si="14"/>
        <v>-1.4721681928444497</v>
      </c>
      <c r="BU75" s="7">
        <f t="shared" si="15"/>
        <v>13.4828014392201</v>
      </c>
      <c r="BV75" s="14">
        <f t="shared" si="16"/>
        <v>-3035.770297097804</v>
      </c>
      <c r="BW75" s="15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3"/>
      <c r="CD75" s="2">
        <v>11446.33</v>
      </c>
      <c r="CE75" s="2"/>
      <c r="CF75" s="2"/>
      <c r="CG75" s="2">
        <v>4482.45</v>
      </c>
      <c r="CH75" s="2"/>
      <c r="CI75" s="11">
        <f t="shared" si="17"/>
        <v>15928.779999999999</v>
      </c>
      <c r="CJ75" s="11">
        <f t="shared" si="17"/>
        <v>4.119999999998981</v>
      </c>
      <c r="CK75" s="11">
        <f t="shared" si="17"/>
        <v>1.0368860800232778</v>
      </c>
      <c r="CL75" s="11">
        <f t="shared" si="18"/>
        <v>5.156886080022259</v>
      </c>
      <c r="CM75" s="5">
        <f t="shared" si="19"/>
        <v>11.156882106460856</v>
      </c>
      <c r="CN75" s="8">
        <f t="shared" si="20"/>
        <v>-1.4721681928444499</v>
      </c>
      <c r="CO75" s="10">
        <f t="shared" si="21"/>
        <v>9.684713913616406</v>
      </c>
      <c r="CP75" s="79">
        <f t="shared" si="22"/>
        <v>-3026.0855831841873</v>
      </c>
      <c r="CQ75" s="15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3"/>
      <c r="DA75" s="86">
        <v>12246.74</v>
      </c>
      <c r="DB75" s="2"/>
      <c r="DC75" s="2"/>
      <c r="DD75" s="2">
        <v>4482.45</v>
      </c>
      <c r="DE75" s="2"/>
      <c r="DF75" s="78">
        <f t="shared" si="23"/>
        <v>16729.19</v>
      </c>
      <c r="DG75" s="12">
        <f t="shared" si="24"/>
        <v>800.4099999999999</v>
      </c>
      <c r="DH75" s="13">
        <f t="shared" si="25"/>
        <v>78.68737130537873</v>
      </c>
      <c r="DI75" s="9">
        <f t="shared" si="26"/>
        <v>879.0973713053786</v>
      </c>
      <c r="DJ75" s="8">
        <f t="shared" si="27"/>
        <v>2549.382376785598</v>
      </c>
      <c r="DK75" s="5">
        <f t="shared" si="28"/>
        <v>2538.2254946791372</v>
      </c>
      <c r="DL75" s="2">
        <f t="shared" si="29"/>
        <v>-314.82748635727097</v>
      </c>
      <c r="DM75" s="7">
        <f t="shared" si="0"/>
        <v>2223.398008321866</v>
      </c>
      <c r="DN75" s="87">
        <f t="shared" si="1"/>
        <v>-802.6875748623211</v>
      </c>
      <c r="DO75" s="15">
        <v>2</v>
      </c>
      <c r="DP75" s="2" t="s">
        <v>30</v>
      </c>
    </row>
    <row r="76" spans="17:120" ht="19.5" customHeight="1">
      <c r="Q76" s="6">
        <v>26</v>
      </c>
      <c r="R76" s="2" t="s">
        <v>60</v>
      </c>
      <c r="S76" s="2" t="s">
        <v>12</v>
      </c>
      <c r="T76" s="3">
        <v>43830</v>
      </c>
      <c r="U76" s="33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</v>
      </c>
      <c r="AC76" s="13">
        <v>555.0504000000002</v>
      </c>
      <c r="AD76" s="9">
        <v>5180.470399999998</v>
      </c>
      <c r="AE76" s="5">
        <v>15023.364159999996</v>
      </c>
      <c r="AF76" s="2">
        <v>-1528.207477346481</v>
      </c>
      <c r="AG76" s="7">
        <v>13495.156682653515</v>
      </c>
      <c r="AH76" s="30">
        <v>13456.755999787174</v>
      </c>
      <c r="AI76" s="15">
        <v>1</v>
      </c>
      <c r="AJ76" s="2" t="s">
        <v>30</v>
      </c>
      <c r="AK76" s="53">
        <v>26</v>
      </c>
      <c r="AL76" s="54" t="s">
        <v>60</v>
      </c>
      <c r="AM76" s="2" t="s">
        <v>12</v>
      </c>
      <c r="AN76" s="3">
        <v>43861</v>
      </c>
      <c r="AO76" s="33">
        <v>14000</v>
      </c>
      <c r="AP76" s="8">
        <v>126198.17</v>
      </c>
      <c r="AQ76" s="8"/>
      <c r="AR76" s="2"/>
      <c r="AS76" s="2"/>
      <c r="AT76" s="2"/>
      <c r="AU76" s="11">
        <f t="shared" si="2"/>
        <v>126198.17</v>
      </c>
      <c r="AV76" s="57">
        <f t="shared" si="3"/>
        <v>4146.959999999992</v>
      </c>
      <c r="AW76" s="13">
        <f t="shared" si="4"/>
        <v>497.63519999999926</v>
      </c>
      <c r="AX76" s="9">
        <f t="shared" si="5"/>
        <v>4644.595199999991</v>
      </c>
      <c r="AY76" s="5">
        <f t="shared" si="6"/>
        <v>13469.326079999972</v>
      </c>
      <c r="AZ76" s="8">
        <f t="shared" si="7"/>
        <v>-1437.3442719625373</v>
      </c>
      <c r="BA76" s="7">
        <f t="shared" si="8"/>
        <v>12031.981808037435</v>
      </c>
      <c r="BB76" s="30">
        <f t="shared" si="9"/>
        <v>11488.73780782461</v>
      </c>
      <c r="BC76" s="15">
        <v>1</v>
      </c>
      <c r="BD76" s="2" t="s">
        <v>30</v>
      </c>
      <c r="BE76" s="66">
        <v>26</v>
      </c>
      <c r="BF76" s="2" t="s">
        <v>60</v>
      </c>
      <c r="BG76" s="2" t="s">
        <v>12</v>
      </c>
      <c r="BH76" s="3">
        <v>43890</v>
      </c>
      <c r="BI76" s="33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0"/>
        <v>3862.790000000008</v>
      </c>
      <c r="BQ76" s="13">
        <f t="shared" si="11"/>
        <v>972.1536847218728</v>
      </c>
      <c r="BR76" s="9">
        <f t="shared" si="12"/>
        <v>4834.943684721881</v>
      </c>
      <c r="BS76" s="5">
        <f t="shared" si="13"/>
        <v>14021.336685693455</v>
      </c>
      <c r="BT76" s="2">
        <f t="shared" si="14"/>
        <v>-1380.2613042813182</v>
      </c>
      <c r="BU76" s="7">
        <f t="shared" si="15"/>
        <v>12641.075381412138</v>
      </c>
      <c r="BV76" s="14">
        <f t="shared" si="16"/>
        <v>12129.813189236747</v>
      </c>
      <c r="BW76" s="15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3"/>
      <c r="CD76" s="2">
        <v>130060.96</v>
      </c>
      <c r="CE76" s="2"/>
      <c r="CF76" s="2"/>
      <c r="CG76" s="2"/>
      <c r="CH76" s="2"/>
      <c r="CI76" s="11">
        <f t="shared" si="17"/>
        <v>130060.96</v>
      </c>
      <c r="CJ76" s="11">
        <f t="shared" si="17"/>
        <v>3862.790000000008</v>
      </c>
      <c r="CK76" s="11">
        <f t="shared" si="17"/>
        <v>972.1536847218728</v>
      </c>
      <c r="CL76" s="11">
        <f t="shared" si="18"/>
        <v>4834.943684721881</v>
      </c>
      <c r="CM76" s="5">
        <f t="shared" si="19"/>
        <v>10460.362289326864</v>
      </c>
      <c r="CN76" s="8">
        <f t="shared" si="20"/>
        <v>-1380.2613042813182</v>
      </c>
      <c r="CO76" s="10">
        <f t="shared" si="21"/>
        <v>9080.100985045545</v>
      </c>
      <c r="CP76" s="79">
        <f t="shared" si="22"/>
        <v>21209.91417428229</v>
      </c>
      <c r="CQ76" s="15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3">
        <v>21300</v>
      </c>
      <c r="DA76" s="86">
        <v>135263</v>
      </c>
      <c r="DB76" s="2"/>
      <c r="DC76" s="2"/>
      <c r="DD76" s="2"/>
      <c r="DE76" s="2"/>
      <c r="DF76" s="78">
        <f t="shared" si="23"/>
        <v>135263</v>
      </c>
      <c r="DG76" s="12">
        <f t="shared" si="24"/>
        <v>5202.039999999994</v>
      </c>
      <c r="DH76" s="13">
        <f t="shared" si="25"/>
        <v>511.4064704656763</v>
      </c>
      <c r="DI76" s="9">
        <f t="shared" si="26"/>
        <v>5713.44647046567</v>
      </c>
      <c r="DJ76" s="8">
        <f t="shared" si="27"/>
        <v>16568.994764350442</v>
      </c>
      <c r="DK76" s="5">
        <f t="shared" si="28"/>
        <v>6108.632475023578</v>
      </c>
      <c r="DL76" s="2">
        <f t="shared" si="29"/>
        <v>-757.6810694020626</v>
      </c>
      <c r="DM76" s="7">
        <f t="shared" si="0"/>
        <v>5350.951405621516</v>
      </c>
      <c r="DN76" s="87">
        <f t="shared" si="1"/>
        <v>5260.865579903806</v>
      </c>
      <c r="DO76" s="15">
        <v>1</v>
      </c>
      <c r="DP76" s="2" t="s">
        <v>30</v>
      </c>
    </row>
    <row r="77" spans="17:120" ht="19.5" customHeight="1">
      <c r="Q77" s="6">
        <v>27</v>
      </c>
      <c r="R77" s="2" t="s">
        <v>92</v>
      </c>
      <c r="S77" s="2" t="s">
        <v>90</v>
      </c>
      <c r="T77" s="3">
        <v>43830</v>
      </c>
      <c r="U77" s="33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</v>
      </c>
      <c r="AB77" s="12">
        <v>25.449999999999818</v>
      </c>
      <c r="AC77" s="13">
        <v>3.0539999999999803</v>
      </c>
      <c r="AD77" s="9">
        <v>28.5039999999998</v>
      </c>
      <c r="AE77" s="5">
        <v>82.66159999999941</v>
      </c>
      <c r="AF77" s="2">
        <v>-8.408507832470928</v>
      </c>
      <c r="AG77" s="7">
        <v>74.25309216752848</v>
      </c>
      <c r="AH77" s="30">
        <v>14.954038775239184</v>
      </c>
      <c r="AI77" s="15">
        <v>2</v>
      </c>
      <c r="AJ77" s="2" t="s">
        <v>30</v>
      </c>
      <c r="AK77" s="53">
        <v>27</v>
      </c>
      <c r="AL77" s="54" t="s">
        <v>92</v>
      </c>
      <c r="AM77" s="2" t="s">
        <v>90</v>
      </c>
      <c r="AN77" s="3">
        <v>43861</v>
      </c>
      <c r="AO77" s="33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2"/>
        <v>6667.009999999999</v>
      </c>
      <c r="AV77" s="57">
        <f t="shared" si="3"/>
        <v>36.17000000000007</v>
      </c>
      <c r="AW77" s="13">
        <f t="shared" si="4"/>
        <v>4.3404000000000105</v>
      </c>
      <c r="AX77" s="9">
        <f t="shared" si="5"/>
        <v>40.51040000000008</v>
      </c>
      <c r="AY77" s="5">
        <f t="shared" si="6"/>
        <v>117.48016000000024</v>
      </c>
      <c r="AZ77" s="8">
        <f t="shared" si="7"/>
        <v>-12.536591217876515</v>
      </c>
      <c r="BA77" s="7">
        <f t="shared" si="8"/>
        <v>104.94356878212372</v>
      </c>
      <c r="BB77" s="30">
        <f t="shared" si="9"/>
        <v>119.8976075573629</v>
      </c>
      <c r="BC77" s="15">
        <v>2</v>
      </c>
      <c r="BD77" s="2" t="s">
        <v>30</v>
      </c>
      <c r="BE77" s="66">
        <v>27</v>
      </c>
      <c r="BF77" s="2" t="s">
        <v>92</v>
      </c>
      <c r="BG77" s="2" t="s">
        <v>90</v>
      </c>
      <c r="BH77" s="3">
        <v>43890</v>
      </c>
      <c r="BI77" s="33"/>
      <c r="BJ77" s="2">
        <v>4628.56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0"/>
        <v>46.61000000000058</v>
      </c>
      <c r="BQ77" s="13">
        <f t="shared" si="11"/>
        <v>11.730402958712993</v>
      </c>
      <c r="BR77" s="9">
        <f t="shared" si="12"/>
        <v>58.340402958713575</v>
      </c>
      <c r="BS77" s="5">
        <f t="shared" si="13"/>
        <v>169.18716858026937</v>
      </c>
      <c r="BT77" s="2">
        <f t="shared" si="14"/>
        <v>-16.654795987499426</v>
      </c>
      <c r="BU77" s="7">
        <f t="shared" si="15"/>
        <v>152.53237259276995</v>
      </c>
      <c r="BV77" s="14">
        <f t="shared" si="16"/>
        <v>272.42998015013285</v>
      </c>
      <c r="BW77" s="15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3"/>
      <c r="CD77" s="2">
        <v>4628.56</v>
      </c>
      <c r="CE77" s="2">
        <v>43.949999999999996</v>
      </c>
      <c r="CF77" s="2">
        <v>2041.1099999999997</v>
      </c>
      <c r="CG77" s="2"/>
      <c r="CH77" s="2"/>
      <c r="CI77" s="11">
        <f t="shared" si="17"/>
        <v>6713.62</v>
      </c>
      <c r="CJ77" s="11">
        <f t="shared" si="17"/>
        <v>46.61000000000058</v>
      </c>
      <c r="CK77" s="11">
        <f t="shared" si="17"/>
        <v>11.730402958712993</v>
      </c>
      <c r="CL77" s="11">
        <f t="shared" si="18"/>
        <v>58.340402958713575</v>
      </c>
      <c r="CM77" s="5">
        <f t="shared" si="19"/>
        <v>126.21899878210573</v>
      </c>
      <c r="CN77" s="8">
        <f t="shared" si="20"/>
        <v>-16.654795987499426</v>
      </c>
      <c r="CO77" s="10">
        <f t="shared" si="21"/>
        <v>109.5642027946063</v>
      </c>
      <c r="CP77" s="79">
        <f t="shared" si="22"/>
        <v>381.9941829447391</v>
      </c>
      <c r="CQ77" s="15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3"/>
      <c r="DA77" s="86">
        <v>4892.74</v>
      </c>
      <c r="DB77" s="2">
        <v>43.949999999999996</v>
      </c>
      <c r="DC77" s="2">
        <v>2041.1099999999997</v>
      </c>
      <c r="DD77" s="2"/>
      <c r="DE77" s="2"/>
      <c r="DF77" s="78">
        <f t="shared" si="23"/>
        <v>6977.799999999999</v>
      </c>
      <c r="DG77" s="12">
        <f t="shared" si="24"/>
        <v>264.1799999999994</v>
      </c>
      <c r="DH77" s="13">
        <f t="shared" si="25"/>
        <v>25.97122693551419</v>
      </c>
      <c r="DI77" s="9">
        <f t="shared" si="26"/>
        <v>290.1512269355136</v>
      </c>
      <c r="DJ77" s="8">
        <f t="shared" si="27"/>
        <v>841.4385581129894</v>
      </c>
      <c r="DK77" s="5">
        <f t="shared" si="28"/>
        <v>715.2195593308837</v>
      </c>
      <c r="DL77" s="2">
        <f t="shared" si="29"/>
        <v>-88.7118881004548</v>
      </c>
      <c r="DM77" s="7">
        <f t="shared" si="0"/>
        <v>626.507671230429</v>
      </c>
      <c r="DN77" s="87">
        <f t="shared" si="1"/>
        <v>1008.5018541751681</v>
      </c>
      <c r="DO77" s="15">
        <v>2</v>
      </c>
      <c r="DP77" s="2" t="s">
        <v>30</v>
      </c>
    </row>
    <row r="78" spans="17:127" ht="19.5" customHeight="1">
      <c r="Q78" s="6">
        <v>28</v>
      </c>
      <c r="R78" s="2" t="s">
        <v>61</v>
      </c>
      <c r="S78" s="2" t="s">
        <v>83</v>
      </c>
      <c r="T78" s="3">
        <v>43830</v>
      </c>
      <c r="U78" s="33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0">
        <v>35.71961587424478</v>
      </c>
      <c r="AI78" s="15">
        <v>2</v>
      </c>
      <c r="AJ78" s="2" t="s">
        <v>30</v>
      </c>
      <c r="AK78" s="55">
        <v>28</v>
      </c>
      <c r="AL78" s="32" t="s">
        <v>61</v>
      </c>
      <c r="AM78" s="8" t="s">
        <v>83</v>
      </c>
      <c r="AN78" s="39">
        <v>43861</v>
      </c>
      <c r="AO78" s="33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2"/>
        <v>1360.43</v>
      </c>
      <c r="AV78" s="57">
        <f t="shared" si="3"/>
        <v>0</v>
      </c>
      <c r="AW78" s="13">
        <f t="shared" si="4"/>
        <v>0</v>
      </c>
      <c r="AX78" s="9">
        <f t="shared" si="5"/>
        <v>0</v>
      </c>
      <c r="AY78" s="5">
        <f t="shared" si="6"/>
        <v>0</v>
      </c>
      <c r="AZ78" s="8">
        <f t="shared" si="7"/>
        <v>0</v>
      </c>
      <c r="BA78" s="7">
        <f t="shared" si="8"/>
        <v>0</v>
      </c>
      <c r="BB78" s="30">
        <f t="shared" si="9"/>
        <v>35.71961587424478</v>
      </c>
      <c r="BC78" s="15">
        <v>2</v>
      </c>
      <c r="BD78" s="2" t="s">
        <v>30</v>
      </c>
      <c r="BE78" s="66">
        <v>28</v>
      </c>
      <c r="BF78" s="2" t="s">
        <v>61</v>
      </c>
      <c r="BG78" s="2" t="s">
        <v>83</v>
      </c>
      <c r="BH78" s="3">
        <v>43890</v>
      </c>
      <c r="BI78" s="33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0"/>
        <v>0</v>
      </c>
      <c r="BQ78" s="13">
        <f t="shared" si="11"/>
        <v>0</v>
      </c>
      <c r="BR78" s="9">
        <f t="shared" si="12"/>
        <v>0</v>
      </c>
      <c r="BS78" s="5">
        <f t="shared" si="13"/>
        <v>0</v>
      </c>
      <c r="BT78" s="2">
        <f t="shared" si="14"/>
        <v>0</v>
      </c>
      <c r="BU78" s="7">
        <f t="shared" si="15"/>
        <v>0</v>
      </c>
      <c r="BV78" s="14">
        <f t="shared" si="16"/>
        <v>35.71961587424478</v>
      </c>
      <c r="BW78" s="15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3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17"/>
        <v>1360.43</v>
      </c>
      <c r="CJ78" s="11">
        <f t="shared" si="17"/>
        <v>0</v>
      </c>
      <c r="CK78" s="11">
        <f t="shared" si="17"/>
        <v>0</v>
      </c>
      <c r="CL78" s="11">
        <f t="shared" si="18"/>
        <v>0</v>
      </c>
      <c r="CM78" s="5">
        <f t="shared" si="19"/>
        <v>0</v>
      </c>
      <c r="CN78" s="8">
        <f t="shared" si="20"/>
        <v>0</v>
      </c>
      <c r="CO78" s="10">
        <f t="shared" si="21"/>
        <v>0</v>
      </c>
      <c r="CP78" s="79">
        <f t="shared" si="22"/>
        <v>35.71961587424478</v>
      </c>
      <c r="CQ78" s="15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3"/>
      <c r="DA78" s="86">
        <v>372.97</v>
      </c>
      <c r="DB78" s="2"/>
      <c r="DC78" s="2"/>
      <c r="DD78" s="2">
        <v>1001.32</v>
      </c>
      <c r="DE78" s="2">
        <v>86.73</v>
      </c>
      <c r="DF78" s="78">
        <f t="shared" si="23"/>
        <v>1374.29</v>
      </c>
      <c r="DG78" s="12">
        <f t="shared" si="24"/>
        <v>13.8599999999999</v>
      </c>
      <c r="DH78" s="13">
        <f t="shared" si="25"/>
        <v>1.3625603956628998</v>
      </c>
      <c r="DI78" s="9">
        <f t="shared" si="26"/>
        <v>15.2225603956628</v>
      </c>
      <c r="DJ78" s="8">
        <f t="shared" si="27"/>
        <v>44.14542514742212</v>
      </c>
      <c r="DK78" s="5">
        <f t="shared" si="28"/>
        <v>44.14542514742212</v>
      </c>
      <c r="DL78" s="2">
        <f t="shared" si="29"/>
        <v>-5.47555497431991</v>
      </c>
      <c r="DM78" s="7">
        <f t="shared" si="0"/>
        <v>38.669870173102204</v>
      </c>
      <c r="DN78" s="87">
        <f t="shared" si="1"/>
        <v>74.38948604734699</v>
      </c>
      <c r="DO78" s="80">
        <v>2</v>
      </c>
      <c r="DP78" s="81" t="s">
        <v>30</v>
      </c>
      <c r="DQ78" s="40"/>
      <c r="DR78" s="40"/>
      <c r="DS78" s="40"/>
      <c r="DT78" s="40"/>
      <c r="DU78" s="40"/>
      <c r="DV78" s="40"/>
      <c r="DW78" s="40"/>
    </row>
    <row r="79" spans="17:127" ht="19.5" customHeight="1">
      <c r="Q79" s="6">
        <v>29</v>
      </c>
      <c r="R79" s="2" t="s">
        <v>62</v>
      </c>
      <c r="S79" s="2" t="s">
        <v>84</v>
      </c>
      <c r="T79" s="3">
        <v>43830</v>
      </c>
      <c r="U79" s="33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0">
        <v>202.2467936057206</v>
      </c>
      <c r="AI79" s="15">
        <v>2</v>
      </c>
      <c r="AJ79" s="2" t="s">
        <v>30</v>
      </c>
      <c r="AK79" s="55">
        <v>29</v>
      </c>
      <c r="AL79" s="32" t="s">
        <v>62</v>
      </c>
      <c r="AM79" s="8" t="s">
        <v>84</v>
      </c>
      <c r="AN79" s="39">
        <v>43861</v>
      </c>
      <c r="AO79" s="33"/>
      <c r="AP79" s="8">
        <v>284.62</v>
      </c>
      <c r="AQ79" s="8"/>
      <c r="AR79" s="8"/>
      <c r="AS79" s="8">
        <v>705.21</v>
      </c>
      <c r="AT79" s="8"/>
      <c r="AU79" s="11">
        <f t="shared" si="2"/>
        <v>989.83</v>
      </c>
      <c r="AV79" s="57">
        <f t="shared" si="3"/>
        <v>0</v>
      </c>
      <c r="AW79" s="13">
        <f t="shared" si="4"/>
        <v>0</v>
      </c>
      <c r="AX79" s="9">
        <f t="shared" si="5"/>
        <v>0</v>
      </c>
      <c r="AY79" s="5">
        <f t="shared" si="6"/>
        <v>0</v>
      </c>
      <c r="AZ79" s="8">
        <f t="shared" si="7"/>
        <v>0</v>
      </c>
      <c r="BA79" s="7">
        <f t="shared" si="8"/>
        <v>0</v>
      </c>
      <c r="BB79" s="30">
        <f t="shared" si="9"/>
        <v>202.2467936057206</v>
      </c>
      <c r="BC79" s="15">
        <v>2</v>
      </c>
      <c r="BD79" s="2" t="s">
        <v>30</v>
      </c>
      <c r="BE79" s="66">
        <v>29</v>
      </c>
      <c r="BF79" s="2" t="s">
        <v>62</v>
      </c>
      <c r="BG79" s="2" t="s">
        <v>84</v>
      </c>
      <c r="BH79" s="3">
        <v>43890</v>
      </c>
      <c r="BI79" s="33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0"/>
        <v>0</v>
      </c>
      <c r="BQ79" s="13">
        <f t="shared" si="11"/>
        <v>0</v>
      </c>
      <c r="BR79" s="9">
        <f t="shared" si="12"/>
        <v>0</v>
      </c>
      <c r="BS79" s="5">
        <f t="shared" si="13"/>
        <v>0</v>
      </c>
      <c r="BT79" s="2">
        <f t="shared" si="14"/>
        <v>0</v>
      </c>
      <c r="BU79" s="7">
        <f t="shared" si="15"/>
        <v>0</v>
      </c>
      <c r="BV79" s="14">
        <f t="shared" si="16"/>
        <v>202.2467936057206</v>
      </c>
      <c r="BW79" s="15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3"/>
      <c r="CD79" s="2">
        <v>284.62</v>
      </c>
      <c r="CE79" s="2"/>
      <c r="CF79" s="2"/>
      <c r="CG79" s="2">
        <v>705.21</v>
      </c>
      <c r="CH79" s="2"/>
      <c r="CI79" s="11">
        <f t="shared" si="17"/>
        <v>989.83</v>
      </c>
      <c r="CJ79" s="11">
        <f t="shared" si="17"/>
        <v>0</v>
      </c>
      <c r="CK79" s="11">
        <f t="shared" si="17"/>
        <v>0</v>
      </c>
      <c r="CL79" s="11">
        <f t="shared" si="18"/>
        <v>0</v>
      </c>
      <c r="CM79" s="5">
        <f t="shared" si="19"/>
        <v>0</v>
      </c>
      <c r="CN79" s="8">
        <f t="shared" si="20"/>
        <v>0</v>
      </c>
      <c r="CO79" s="10">
        <f t="shared" si="21"/>
        <v>0</v>
      </c>
      <c r="CP79" s="79">
        <f t="shared" si="22"/>
        <v>202.2467936057206</v>
      </c>
      <c r="CQ79" s="15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3"/>
      <c r="DA79" s="86">
        <v>297.34000000000003</v>
      </c>
      <c r="DB79" s="2"/>
      <c r="DC79" s="2"/>
      <c r="DD79" s="2">
        <v>705.21</v>
      </c>
      <c r="DE79" s="2"/>
      <c r="DF79" s="78">
        <f t="shared" si="23"/>
        <v>1002.5500000000001</v>
      </c>
      <c r="DG79" s="12">
        <f t="shared" si="24"/>
        <v>12.720000000000027</v>
      </c>
      <c r="DH79" s="13">
        <f t="shared" si="25"/>
        <v>1.2504883284871753</v>
      </c>
      <c r="DI79" s="9">
        <f t="shared" si="26"/>
        <v>13.970488328487203</v>
      </c>
      <c r="DJ79" s="8">
        <f t="shared" si="27"/>
        <v>40.51441615261289</v>
      </c>
      <c r="DK79" s="5">
        <f t="shared" si="28"/>
        <v>40.51441615261289</v>
      </c>
      <c r="DL79" s="2">
        <f t="shared" si="29"/>
        <v>-5.025184651756848</v>
      </c>
      <c r="DM79" s="7">
        <f t="shared" si="0"/>
        <v>35.48923150085604</v>
      </c>
      <c r="DN79" s="87">
        <f t="shared" si="1"/>
        <v>237.73602510657665</v>
      </c>
      <c r="DO79" s="80">
        <v>2</v>
      </c>
      <c r="DP79" s="8" t="s">
        <v>30</v>
      </c>
      <c r="DQ79" s="40"/>
      <c r="DR79" s="40"/>
      <c r="DS79" s="40"/>
      <c r="DT79" s="40"/>
      <c r="DU79" s="40"/>
      <c r="DV79" s="40"/>
      <c r="DW79" s="40"/>
    </row>
    <row r="80" spans="17:127" ht="19.5" customHeight="1">
      <c r="Q80" s="6">
        <v>30</v>
      </c>
      <c r="R80" s="2" t="s">
        <v>63</v>
      </c>
      <c r="S80" s="2" t="s">
        <v>80</v>
      </c>
      <c r="T80" s="3">
        <v>43830</v>
      </c>
      <c r="U80" s="33"/>
      <c r="V80" s="2">
        <v>747.27</v>
      </c>
      <c r="W80" s="2"/>
      <c r="X80" s="2">
        <v>0</v>
      </c>
      <c r="Y80" s="2">
        <v>697.24</v>
      </c>
      <c r="Z80" s="2">
        <v>76.96</v>
      </c>
      <c r="AA80" s="11">
        <v>1444.51</v>
      </c>
      <c r="AB80" s="12">
        <v>0.009999999999990905</v>
      </c>
      <c r="AC80" s="13">
        <v>0.0011999999999989094</v>
      </c>
      <c r="AD80" s="9">
        <v>0.011199999999989815</v>
      </c>
      <c r="AE80" s="5">
        <v>0.03247999999997046</v>
      </c>
      <c r="AF80" s="2">
        <v>-0.003303932350673218</v>
      </c>
      <c r="AG80" s="7">
        <v>0.029176067649297244</v>
      </c>
      <c r="AH80" s="30">
        <v>-192.2400631492059</v>
      </c>
      <c r="AI80" s="15">
        <v>2</v>
      </c>
      <c r="AJ80" s="2" t="s">
        <v>30</v>
      </c>
      <c r="AK80" s="53">
        <v>30</v>
      </c>
      <c r="AL80" s="54" t="s">
        <v>63</v>
      </c>
      <c r="AM80" s="2" t="s">
        <v>80</v>
      </c>
      <c r="AN80" s="3">
        <v>43861</v>
      </c>
      <c r="AO80" s="33"/>
      <c r="AP80" s="8">
        <v>747.28</v>
      </c>
      <c r="AQ80" s="8"/>
      <c r="AR80" s="2">
        <v>0</v>
      </c>
      <c r="AS80" s="2">
        <v>697.24</v>
      </c>
      <c r="AT80" s="2">
        <v>76.96</v>
      </c>
      <c r="AU80" s="11">
        <f t="shared" si="2"/>
        <v>1444.52</v>
      </c>
      <c r="AV80" s="57">
        <f t="shared" si="3"/>
        <v>0.009999999999990905</v>
      </c>
      <c r="AW80" s="13">
        <f t="shared" si="4"/>
        <v>0.0011999999999989092</v>
      </c>
      <c r="AX80" s="9">
        <f t="shared" si="5"/>
        <v>0.011199999999989814</v>
      </c>
      <c r="AY80" s="5">
        <f t="shared" si="6"/>
        <v>0.032479999999970456</v>
      </c>
      <c r="AZ80" s="8">
        <f t="shared" si="7"/>
        <v>-0.003466019136816446</v>
      </c>
      <c r="BA80" s="7">
        <f t="shared" si="8"/>
        <v>0.02901398086315401</v>
      </c>
      <c r="BB80" s="30">
        <f t="shared" si="9"/>
        <v>-192.21104916834275</v>
      </c>
      <c r="BC80" s="15">
        <v>2</v>
      </c>
      <c r="BD80" s="2" t="s">
        <v>30</v>
      </c>
      <c r="BE80" s="66">
        <v>30</v>
      </c>
      <c r="BF80" s="2" t="s">
        <v>63</v>
      </c>
      <c r="BG80" s="2" t="s">
        <v>80</v>
      </c>
      <c r="BH80" s="3">
        <v>43890</v>
      </c>
      <c r="BI80" s="33"/>
      <c r="BJ80" s="2">
        <v>747.34</v>
      </c>
      <c r="BK80" s="2"/>
      <c r="BL80" s="2">
        <v>0</v>
      </c>
      <c r="BM80" s="2">
        <v>697.24</v>
      </c>
      <c r="BN80" s="2">
        <v>76.96</v>
      </c>
      <c r="BO80" s="11">
        <v>1444.58</v>
      </c>
      <c r="BP80" s="12">
        <f t="shared" si="10"/>
        <v>0.05999999999994543</v>
      </c>
      <c r="BQ80" s="13">
        <f t="shared" si="11"/>
        <v>0.015100282718775598</v>
      </c>
      <c r="BR80" s="9">
        <f t="shared" si="12"/>
        <v>0.07510028271872103</v>
      </c>
      <c r="BS80" s="5">
        <f t="shared" si="13"/>
        <v>0.217790819884291</v>
      </c>
      <c r="BT80" s="2">
        <f t="shared" si="14"/>
        <v>-0.021439342614225365</v>
      </c>
      <c r="BU80" s="7">
        <f t="shared" si="15"/>
        <v>0.19635147727006563</v>
      </c>
      <c r="BV80" s="14">
        <f t="shared" si="16"/>
        <v>-192.01469769107268</v>
      </c>
      <c r="BW80" s="15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3"/>
      <c r="CD80" s="2">
        <v>747.34</v>
      </c>
      <c r="CE80" s="2"/>
      <c r="CF80" s="2">
        <v>0</v>
      </c>
      <c r="CG80" s="2">
        <v>697.24</v>
      </c>
      <c r="CH80" s="2">
        <v>76.96</v>
      </c>
      <c r="CI80" s="11">
        <f t="shared" si="17"/>
        <v>1444.58</v>
      </c>
      <c r="CJ80" s="11">
        <f t="shared" si="17"/>
        <v>0.05999999999994543</v>
      </c>
      <c r="CK80" s="11">
        <f t="shared" si="17"/>
        <v>0.015100282718775598</v>
      </c>
      <c r="CL80" s="11">
        <f t="shared" si="18"/>
        <v>0.07510028271872103</v>
      </c>
      <c r="CM80" s="5">
        <f t="shared" si="19"/>
        <v>0.16247886562796313</v>
      </c>
      <c r="CN80" s="8">
        <f t="shared" si="20"/>
        <v>-0.021439342614225365</v>
      </c>
      <c r="CO80" s="10">
        <f t="shared" si="21"/>
        <v>0.14103952301373776</v>
      </c>
      <c r="CP80" s="79">
        <f t="shared" si="22"/>
        <v>-191.87365816805894</v>
      </c>
      <c r="CQ80" s="15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3"/>
      <c r="DA80" s="86">
        <v>752.97</v>
      </c>
      <c r="DB80" s="2"/>
      <c r="DC80" s="2">
        <v>0</v>
      </c>
      <c r="DD80" s="2">
        <v>697.24</v>
      </c>
      <c r="DE80" s="2">
        <v>76.96</v>
      </c>
      <c r="DF80" s="78">
        <f t="shared" si="23"/>
        <v>1450.21</v>
      </c>
      <c r="DG80" s="12">
        <f t="shared" si="24"/>
        <v>5.630000000000109</v>
      </c>
      <c r="DH80" s="13">
        <f t="shared" si="25"/>
        <v>0.5534787177187829</v>
      </c>
      <c r="DI80" s="9">
        <f t="shared" si="26"/>
        <v>6.183478717718892</v>
      </c>
      <c r="DJ80" s="8">
        <f t="shared" si="27"/>
        <v>17.932088281384786</v>
      </c>
      <c r="DK80" s="5">
        <f t="shared" si="28"/>
        <v>17.769609415756822</v>
      </c>
      <c r="DL80" s="2">
        <f t="shared" si="29"/>
        <v>-2.2040443127061136</v>
      </c>
      <c r="DM80" s="7">
        <f t="shared" si="0"/>
        <v>15.565565103050709</v>
      </c>
      <c r="DN80" s="87">
        <f t="shared" si="1"/>
        <v>-176.30809306500822</v>
      </c>
      <c r="DO80" s="80">
        <v>2</v>
      </c>
      <c r="DP80" s="8" t="s">
        <v>30</v>
      </c>
      <c r="DQ80" s="40"/>
      <c r="DR80" s="40"/>
      <c r="DS80" s="40"/>
      <c r="DT80" s="40"/>
      <c r="DU80" s="40"/>
      <c r="DV80" s="40"/>
      <c r="DW80" s="40"/>
    </row>
    <row r="81" spans="17:120" s="26" customFormat="1" ht="19.5" customHeight="1">
      <c r="Q81" s="29"/>
      <c r="R81" s="29" t="s">
        <v>21</v>
      </c>
      <c r="S81" s="29"/>
      <c r="T81" s="29"/>
      <c r="U81" s="29">
        <v>33160.79</v>
      </c>
      <c r="V81" s="29">
        <v>364061.27000000014</v>
      </c>
      <c r="W81" s="29">
        <v>139.6</v>
      </c>
      <c r="X81" s="29">
        <v>-912.6899999999996</v>
      </c>
      <c r="Y81" s="29">
        <v>9510.6</v>
      </c>
      <c r="Z81" s="29">
        <v>31694.129999999997</v>
      </c>
      <c r="AA81" s="29">
        <v>372798.7800000001</v>
      </c>
      <c r="AB81" s="29">
        <v>10887.029999999982</v>
      </c>
      <c r="AC81" s="29">
        <v>1306.443599999999</v>
      </c>
      <c r="AD81" s="29">
        <v>12193.473599999983</v>
      </c>
      <c r="AE81" s="29">
        <v>35361.07343999995</v>
      </c>
      <c r="AF81" s="29">
        <v>-3597.0010619782506</v>
      </c>
      <c r="AG81" s="29">
        <v>31764.072378021694</v>
      </c>
      <c r="AH81" s="29">
        <v>5130.43252749629</v>
      </c>
      <c r="AI81" s="29"/>
      <c r="AJ81" s="29"/>
      <c r="AK81" s="56"/>
      <c r="AL81" s="29" t="s">
        <v>21</v>
      </c>
      <c r="AM81" s="29"/>
      <c r="AN81" s="29"/>
      <c r="AO81" s="29">
        <f>SUM(AO51:AO80)</f>
        <v>23770.25</v>
      </c>
      <c r="AP81" s="29">
        <f aca="true" t="shared" si="30" ref="AP81:BB81">SUM(AP51:AP80)</f>
        <v>374439.17</v>
      </c>
      <c r="AQ81" s="29">
        <f t="shared" si="30"/>
        <v>139.6</v>
      </c>
      <c r="AR81" s="29">
        <f t="shared" si="30"/>
        <v>-912.6899999999996</v>
      </c>
      <c r="AS81" s="29">
        <f t="shared" si="30"/>
        <v>9510.6</v>
      </c>
      <c r="AT81" s="29">
        <f t="shared" si="30"/>
        <v>31694.129999999997</v>
      </c>
      <c r="AU81" s="29">
        <f t="shared" si="30"/>
        <v>383176.68</v>
      </c>
      <c r="AV81" s="29">
        <f t="shared" si="30"/>
        <v>10377.900000000007</v>
      </c>
      <c r="AW81" s="29">
        <f t="shared" si="30"/>
        <v>1245.3480000000013</v>
      </c>
      <c r="AX81" s="29">
        <f t="shared" si="30"/>
        <v>11623.248000000007</v>
      </c>
      <c r="AY81" s="29">
        <f t="shared" si="30"/>
        <v>33707.41920000002</v>
      </c>
      <c r="AZ81" s="29">
        <f t="shared" si="30"/>
        <v>-3597.0000000000136</v>
      </c>
      <c r="BA81" s="29">
        <f t="shared" si="30"/>
        <v>30110.419200000008</v>
      </c>
      <c r="BB81" s="29">
        <f t="shared" si="30"/>
        <v>11470.601727496298</v>
      </c>
      <c r="BC81" s="29"/>
      <c r="BD81" s="29"/>
      <c r="BE81" s="29"/>
      <c r="BF81" s="29" t="s">
        <v>21</v>
      </c>
      <c r="BG81" s="29"/>
      <c r="BH81" s="29"/>
      <c r="BI81" s="29">
        <f>SUM(BI51:BI80)</f>
        <v>29462.16</v>
      </c>
      <c r="BJ81" s="29">
        <f aca="true" t="shared" si="31" ref="BJ81:BV81">SUM(BJ51:BJ80)</f>
        <v>384505.70999999996</v>
      </c>
      <c r="BK81" s="29">
        <f t="shared" si="31"/>
        <v>139.6</v>
      </c>
      <c r="BL81" s="29">
        <f t="shared" si="31"/>
        <v>-912.6899999999996</v>
      </c>
      <c r="BM81" s="29">
        <f t="shared" si="31"/>
        <v>9510.6</v>
      </c>
      <c r="BN81" s="29">
        <f t="shared" si="31"/>
        <v>31694.129999999997</v>
      </c>
      <c r="BO81" s="29">
        <f t="shared" si="31"/>
        <v>393243.22000000003</v>
      </c>
      <c r="BP81" s="29">
        <f t="shared" si="31"/>
        <v>10066.540000000008</v>
      </c>
      <c r="BQ81" s="29">
        <f t="shared" si="31"/>
        <v>2533.4600000000282</v>
      </c>
      <c r="BR81" s="29">
        <f t="shared" si="31"/>
        <v>12600.000000000036</v>
      </c>
      <c r="BS81" s="29">
        <f t="shared" si="31"/>
        <v>36540.0000000001</v>
      </c>
      <c r="BT81" s="29">
        <f t="shared" si="31"/>
        <v>-3597.0000000000105</v>
      </c>
      <c r="BU81" s="29">
        <f t="shared" si="31"/>
        <v>32943.000000000095</v>
      </c>
      <c r="BV81" s="29">
        <f t="shared" si="31"/>
        <v>14951.441727496394</v>
      </c>
      <c r="BW81" s="29"/>
      <c r="BX81" s="29"/>
      <c r="BY81" s="29"/>
      <c r="BZ81" s="29" t="s">
        <v>21</v>
      </c>
      <c r="CA81" s="29"/>
      <c r="CB81" s="29"/>
      <c r="CC81" s="29">
        <f>SUM(CC51:CC80)</f>
        <v>6990.3099999999995</v>
      </c>
      <c r="CD81" s="29">
        <f aca="true" t="shared" si="32" ref="CD81:CP81">SUM(CD51:CD80)</f>
        <v>384505.70999999996</v>
      </c>
      <c r="CE81" s="29">
        <f t="shared" si="32"/>
        <v>139.6</v>
      </c>
      <c r="CF81" s="29">
        <f t="shared" si="32"/>
        <v>-912.6899999999996</v>
      </c>
      <c r="CG81" s="29">
        <f t="shared" si="32"/>
        <v>9510.6</v>
      </c>
      <c r="CH81" s="29">
        <f t="shared" si="32"/>
        <v>31694.129999999997</v>
      </c>
      <c r="CI81" s="78">
        <f t="shared" si="32"/>
        <v>393243.22000000003</v>
      </c>
      <c r="CJ81" s="78">
        <f t="shared" si="32"/>
        <v>10066.540000000008</v>
      </c>
      <c r="CK81" s="78">
        <f t="shared" si="32"/>
        <v>2533.4600000000282</v>
      </c>
      <c r="CL81" s="78">
        <f t="shared" si="32"/>
        <v>12600.000000000036</v>
      </c>
      <c r="CM81" s="29">
        <f t="shared" si="32"/>
        <v>27260.000000000084</v>
      </c>
      <c r="CN81" s="29">
        <f t="shared" si="32"/>
        <v>-3597.0000000000105</v>
      </c>
      <c r="CO81" s="29">
        <f t="shared" si="32"/>
        <v>23663.00000000007</v>
      </c>
      <c r="CP81" s="29">
        <f t="shared" si="32"/>
        <v>31624.13172749646</v>
      </c>
      <c r="CQ81" s="29"/>
      <c r="CR81" s="29"/>
      <c r="CV81" s="29"/>
      <c r="CW81" s="29" t="s">
        <v>21</v>
      </c>
      <c r="CX81" s="29"/>
      <c r="CY81" s="29"/>
      <c r="CZ81" s="29">
        <f>SUM(CZ51:CZ80)</f>
        <v>45162.39</v>
      </c>
      <c r="DA81" s="29">
        <f>SUM(DA51:DA80)</f>
        <v>402169.23</v>
      </c>
      <c r="DB81" s="29">
        <f aca="true" t="shared" si="33" ref="DB81:DL81">SUM(DB51:DB80)</f>
        <v>139.6</v>
      </c>
      <c r="DC81" s="29">
        <f t="shared" si="33"/>
        <v>-912.6899999999996</v>
      </c>
      <c r="DD81" s="29">
        <f t="shared" si="33"/>
        <v>9510.6</v>
      </c>
      <c r="DE81" s="29">
        <f t="shared" si="33"/>
        <v>31694.129999999997</v>
      </c>
      <c r="DF81" s="29">
        <f t="shared" si="33"/>
        <v>410906.74</v>
      </c>
      <c r="DG81" s="29">
        <f t="shared" si="33"/>
        <v>17663.52</v>
      </c>
      <c r="DH81" s="29">
        <f t="shared" si="33"/>
        <v>1736.479999999979</v>
      </c>
      <c r="DI81" s="29">
        <f t="shared" si="33"/>
        <v>19399.999999999978</v>
      </c>
      <c r="DJ81" s="29">
        <f t="shared" si="33"/>
        <v>56259.999999999935</v>
      </c>
      <c r="DK81" s="29">
        <f t="shared" si="33"/>
        <v>28999.999999999844</v>
      </c>
      <c r="DL81" s="29">
        <f t="shared" si="33"/>
        <v>-3596.999999999982</v>
      </c>
      <c r="DM81" s="29">
        <f>SUM(DM51:DM80)</f>
        <v>25402.999999999865</v>
      </c>
      <c r="DN81" s="29">
        <f>SUM(DN51:DN80)</f>
        <v>11864.741727496328</v>
      </c>
      <c r="DO81" s="29"/>
      <c r="DP81" s="29"/>
    </row>
    <row r="82" spans="17:120" s="26" customFormat="1" ht="19.5" customHeight="1">
      <c r="Q82" s="27"/>
      <c r="R82" s="27" t="s">
        <v>34</v>
      </c>
      <c r="S82" s="27"/>
      <c r="T82" s="27"/>
      <c r="U82" s="27"/>
      <c r="V82" s="27"/>
      <c r="W82" s="27"/>
      <c r="X82" s="27"/>
      <c r="Y82" s="27"/>
      <c r="Z82" s="27"/>
      <c r="AA82" s="27"/>
      <c r="AB82" s="27">
        <v>10887.030000000028</v>
      </c>
      <c r="AC82" s="27">
        <v>1306.4436000000042</v>
      </c>
      <c r="AD82" s="27">
        <v>12193.473599999981</v>
      </c>
      <c r="AE82" s="27">
        <v>35361.07343999995</v>
      </c>
      <c r="AF82" s="27">
        <v>-3596.9999999999995</v>
      </c>
      <c r="AG82" s="27">
        <v>31764.072378021698</v>
      </c>
      <c r="AH82" s="27">
        <v>5130.432527496287</v>
      </c>
      <c r="AI82" s="27"/>
      <c r="AJ82" s="27"/>
      <c r="AK82" s="27"/>
      <c r="AL82" s="27" t="s">
        <v>34</v>
      </c>
      <c r="AM82" s="27"/>
      <c r="AN82" s="27"/>
      <c r="AO82" s="27"/>
      <c r="AP82" s="27"/>
      <c r="AQ82" s="27"/>
      <c r="AR82" s="27"/>
      <c r="AS82" s="27"/>
      <c r="AT82" s="27"/>
      <c r="AU82" s="27">
        <f>AP81+AQ81+AR81+AS81</f>
        <v>383176.67999999993</v>
      </c>
      <c r="AV82" s="58">
        <f>AU81-AA81</f>
        <v>10377.899999999907</v>
      </c>
      <c r="AW82" s="27">
        <f>V37</f>
        <v>1245.3479999999963</v>
      </c>
      <c r="AX82" s="27">
        <f>AV81+AW81</f>
        <v>11623.248000000009</v>
      </c>
      <c r="AY82" s="27">
        <f>AX81*2.9</f>
        <v>33707.41920000002</v>
      </c>
      <c r="AZ82" s="27">
        <f>AD9</f>
        <v>-3596.9999999999995</v>
      </c>
      <c r="BA82" s="27">
        <f>AE9</f>
        <v>30110.419199999887</v>
      </c>
      <c r="BB82" s="27">
        <f>AH81-AO81+BA81</f>
        <v>11470.601727496298</v>
      </c>
      <c r="BC82" s="27"/>
      <c r="BD82" s="27"/>
      <c r="BE82" s="27"/>
      <c r="BF82" s="27" t="s">
        <v>34</v>
      </c>
      <c r="BG82" s="27"/>
      <c r="BH82" s="27"/>
      <c r="BI82" s="27"/>
      <c r="BJ82" s="27"/>
      <c r="BK82" s="27"/>
      <c r="BL82" s="27"/>
      <c r="BM82" s="27"/>
      <c r="BN82" s="27"/>
      <c r="BO82" s="27"/>
      <c r="BP82" s="27">
        <f>U38</f>
        <v>10066.539999999979</v>
      </c>
      <c r="BQ82" s="27">
        <f>V38</f>
        <v>2533.460000000021</v>
      </c>
      <c r="BR82" s="27">
        <f>U11</f>
        <v>12600</v>
      </c>
      <c r="BS82" s="27">
        <f>BR81*2.9</f>
        <v>36540.0000000001</v>
      </c>
      <c r="BT82" s="27">
        <f>AD11</f>
        <v>-3597.0000000000005</v>
      </c>
      <c r="BU82" s="27">
        <f>BS81+BT81</f>
        <v>32943.000000000095</v>
      </c>
      <c r="BV82" s="27">
        <f>BB81-BI81+BU81</f>
        <v>14951.441727496393</v>
      </c>
      <c r="BW82" s="27"/>
      <c r="BX82" s="27"/>
      <c r="BY82" s="27"/>
      <c r="BZ82" s="27" t="s">
        <v>34</v>
      </c>
      <c r="CA82" s="27"/>
      <c r="CB82" s="27"/>
      <c r="CC82" s="27"/>
      <c r="CD82" s="27"/>
      <c r="CE82" s="27"/>
      <c r="CF82" s="27"/>
      <c r="CG82" s="27"/>
      <c r="CH82" s="27"/>
      <c r="CI82" s="78"/>
      <c r="CJ82" s="78"/>
      <c r="CK82" s="78"/>
      <c r="CL82" s="78"/>
      <c r="CM82" s="27">
        <f>CL82*2.9</f>
        <v>0</v>
      </c>
      <c r="CN82" s="27"/>
      <c r="CO82" s="27">
        <f>AE12</f>
        <v>23663</v>
      </c>
      <c r="CP82" s="27">
        <f>BV81-CC81+CO81</f>
        <v>31624.131727496464</v>
      </c>
      <c r="CQ82" s="27"/>
      <c r="CR82" s="27"/>
      <c r="CV82" s="7"/>
      <c r="CW82" s="27" t="s">
        <v>34</v>
      </c>
      <c r="CX82" s="7"/>
      <c r="CY82" s="7"/>
      <c r="CZ82" s="7"/>
      <c r="DA82" s="7"/>
      <c r="DB82" s="7"/>
      <c r="DC82" s="7"/>
      <c r="DD82" s="7"/>
      <c r="DE82" s="7"/>
      <c r="DF82" s="7">
        <f>T40</f>
        <v>410906.74</v>
      </c>
      <c r="DG82" s="27">
        <f>DF81-CI81</f>
        <v>17663.51999999996</v>
      </c>
      <c r="DH82" s="27">
        <f>V40</f>
        <v>1736.4799999999814</v>
      </c>
      <c r="DI82" s="27">
        <f>DG81+DH81</f>
        <v>19399.999999999978</v>
      </c>
      <c r="DJ82" s="27">
        <f>DI81*2.9</f>
        <v>56259.999999999935</v>
      </c>
      <c r="DK82" s="27">
        <f>DJ81-CM81</f>
        <v>28999.99999999985</v>
      </c>
      <c r="DL82" s="27">
        <f>AD13</f>
        <v>-3597.0000000000005</v>
      </c>
      <c r="DM82" s="27">
        <f>DK81+DL81</f>
        <v>25402.99999999986</v>
      </c>
      <c r="DN82" s="27">
        <f>CP81-CZ81+DM81</f>
        <v>11864.741727496326</v>
      </c>
      <c r="DO82" s="27"/>
      <c r="DP82" s="27"/>
    </row>
    <row r="83" spans="17:120" s="25" customFormat="1" ht="82.5" customHeight="1">
      <c r="Q83" s="24" t="s">
        <v>0</v>
      </c>
      <c r="R83" s="24" t="s">
        <v>1</v>
      </c>
      <c r="S83" s="24" t="s">
        <v>27</v>
      </c>
      <c r="T83" s="24" t="s">
        <v>2</v>
      </c>
      <c r="U83" s="24" t="s">
        <v>102</v>
      </c>
      <c r="V83" s="24" t="s">
        <v>3</v>
      </c>
      <c r="W83" s="24" t="s">
        <v>78</v>
      </c>
      <c r="X83" s="24" t="s">
        <v>87</v>
      </c>
      <c r="Y83" s="24" t="s">
        <v>88</v>
      </c>
      <c r="Z83" s="24" t="s">
        <v>79</v>
      </c>
      <c r="AA83" s="24" t="s">
        <v>35</v>
      </c>
      <c r="AB83" s="24" t="s">
        <v>18</v>
      </c>
      <c r="AC83" s="24" t="s">
        <v>17</v>
      </c>
      <c r="AD83" s="24" t="s">
        <v>19</v>
      </c>
      <c r="AE83" s="24" t="s">
        <v>96</v>
      </c>
      <c r="AF83" s="24" t="s">
        <v>97</v>
      </c>
      <c r="AG83" s="24" t="s">
        <v>100</v>
      </c>
      <c r="AH83" s="24" t="s">
        <v>104</v>
      </c>
      <c r="AI83" s="24" t="s">
        <v>64</v>
      </c>
      <c r="AJ83" s="24" t="s">
        <v>67</v>
      </c>
      <c r="AK83" s="24" t="str">
        <f>AK50</f>
        <v>#</v>
      </c>
      <c r="AL83" s="24" t="str">
        <f aca="true" t="shared" si="34" ref="AL83:CW83">AL50</f>
        <v>Наименование_Точки_Учета</v>
      </c>
      <c r="AM83" s="24" t="str">
        <f t="shared" si="34"/>
        <v>Серийный_№</v>
      </c>
      <c r="AN83" s="24" t="str">
        <f t="shared" si="34"/>
        <v>дата</v>
      </c>
      <c r="AO83" s="24" t="str">
        <f t="shared" si="34"/>
        <v>оплачено в январе 2020</v>
      </c>
      <c r="AP83" s="24" t="str">
        <f t="shared" si="34"/>
        <v>СуммАктЭн</v>
      </c>
      <c r="AQ83" s="24" t="str">
        <f t="shared" si="3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24" t="str">
        <f t="shared" si="34"/>
        <v>Корректировка показаний 
ПУ за текущий год
(показания ст.ПУ минус показания нов.ПУ на дату монтажа )</v>
      </c>
      <c r="AS83" s="24" t="str">
        <f t="shared" si="34"/>
        <v>Корректировка показаний ПУ за прошлый год
(не включено в сальдо показаний на начало года)</v>
      </c>
      <c r="AT83" s="24" t="str">
        <f t="shared" si="34"/>
        <v>Корректировка показаний ПУ за прошлые периоды
(включено в сальдо показаний на начало года)</v>
      </c>
      <c r="AU83" s="24" t="str">
        <f t="shared" si="34"/>
        <v>Показания счетчиков в расчет</v>
      </c>
      <c r="AV83" s="24" t="str">
        <f t="shared" si="34"/>
        <v>Потребление</v>
      </c>
      <c r="AW83" s="24" t="str">
        <f t="shared" si="34"/>
        <v>Потери, кВт</v>
      </c>
      <c r="AX83" s="24" t="str">
        <f t="shared" si="34"/>
        <v>Потребление+ потери, кВт</v>
      </c>
      <c r="AY83" s="24" t="str">
        <f t="shared" si="34"/>
        <v>Сумма к оплате, руб. тариф 2,90руб./кВт</v>
      </c>
      <c r="AZ83" s="24" t="str">
        <f t="shared" si="34"/>
        <v>к возмещению от п2п3п4п5п6, руб.</v>
      </c>
      <c r="BA83" s="24" t="str">
        <f t="shared" si="34"/>
        <v>Сумаа к начислению по садоводам с учетом возмещения, руб.</v>
      </c>
      <c r="BB83" s="24" t="str">
        <f t="shared" si="34"/>
        <v>Переплата (-)
Долг(+) 
на 01.02.2020</v>
      </c>
      <c r="BC83" s="24" t="str">
        <f t="shared" si="34"/>
        <v>Способ получения показаний:
1=Показания ПУ
2=Показания ПУ с уч.показаний ст.ПУ
РО=расчет.объем показаний
0=Демонтаж счетчика</v>
      </c>
      <c r="BD83" s="24" t="str">
        <f t="shared" si="34"/>
        <v>Вид начисления</v>
      </c>
      <c r="BE83" s="24" t="str">
        <f t="shared" si="34"/>
        <v>#</v>
      </c>
      <c r="BF83" s="24" t="str">
        <f t="shared" si="34"/>
        <v>Наименование_Точки_Учета</v>
      </c>
      <c r="BG83" s="24" t="str">
        <f t="shared" si="34"/>
        <v>Серийный_№</v>
      </c>
      <c r="BH83" s="24" t="str">
        <f t="shared" si="34"/>
        <v>дата</v>
      </c>
      <c r="BI83" s="24" t="str">
        <f t="shared" si="34"/>
        <v>Оплачено в феврале</v>
      </c>
      <c r="BJ83" s="24" t="str">
        <f t="shared" si="34"/>
        <v>СуммАктЭн</v>
      </c>
      <c r="BK83" s="24" t="str">
        <f t="shared" si="3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83" s="24" t="str">
        <f t="shared" si="34"/>
        <v>Корректировка показаний 
ПУ за текущий год
(показания ст.ПУ минус показания нов.ПУ на дату монтажа )</v>
      </c>
      <c r="BM83" s="24" t="str">
        <f t="shared" si="34"/>
        <v>Корректировка показаний ПУ за прошлый год
(не включено в сальдо показаний на начало года)</v>
      </c>
      <c r="BN83" s="24" t="str">
        <f t="shared" si="34"/>
        <v>Корректировка показаний ПУ за прошлые периоды
(включено в сальдо показаний на начало года)</v>
      </c>
      <c r="BO83" s="24" t="str">
        <f t="shared" si="34"/>
        <v>Показания счетчиков в расчет</v>
      </c>
      <c r="BP83" s="24" t="str">
        <f t="shared" si="34"/>
        <v>Потребление</v>
      </c>
      <c r="BQ83" s="24" t="str">
        <f t="shared" si="34"/>
        <v>Потери, кВт</v>
      </c>
      <c r="BR83" s="24" t="str">
        <f t="shared" si="34"/>
        <v>Потребление+ потери, кВт</v>
      </c>
      <c r="BS83" s="24" t="str">
        <f t="shared" si="34"/>
        <v>Сумма к оплате, руб. тариф 2,90руб./кВт</v>
      </c>
      <c r="BT83" s="24" t="str">
        <f t="shared" si="34"/>
        <v>к возмещению от п2п3п4п5п6, руб.</v>
      </c>
      <c r="BU83" s="24" t="str">
        <f t="shared" si="34"/>
        <v>Сумаа к начислению по садоводам с учетом возмещения, руб.</v>
      </c>
      <c r="BV83" s="24" t="str">
        <f t="shared" si="34"/>
        <v>Переплата (-)
Долг(+) 
на 01.03.2020</v>
      </c>
      <c r="BW83" s="24" t="str">
        <f t="shared" si="34"/>
        <v>Способ получения показаний:
1=Показания ПУ
2=Показания ПУ с уч.показаний ст.ПУ
РО=расчет.объем показаний
0=Демонтаж счетчика</v>
      </c>
      <c r="BX83" s="24" t="str">
        <f t="shared" si="34"/>
        <v>Вид начисления</v>
      </c>
      <c r="BY83" s="24" t="str">
        <f t="shared" si="34"/>
        <v>#</v>
      </c>
      <c r="BZ83" s="24" t="str">
        <f t="shared" si="34"/>
        <v>Наименование_Точки_Учета</v>
      </c>
      <c r="CA83" s="24" t="str">
        <f t="shared" si="34"/>
        <v>Серийный_№</v>
      </c>
      <c r="CB83" s="24" t="str">
        <f t="shared" si="34"/>
        <v>дата</v>
      </c>
      <c r="CC83" s="24" t="str">
        <f t="shared" si="34"/>
        <v>Оплачено в марте</v>
      </c>
      <c r="CD83" s="24" t="str">
        <f t="shared" si="34"/>
        <v>СуммАктЭн</v>
      </c>
      <c r="CE83" s="24" t="str">
        <f t="shared" si="3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83" s="24" t="str">
        <f t="shared" si="34"/>
        <v>Корректировка показаний 
ПУ за текущий год
(показания ст.ПУ минус показания нов.ПУ на дату монтажа )</v>
      </c>
      <c r="CG83" s="24" t="str">
        <f t="shared" si="34"/>
        <v>Корректировка показаний ПУ за прошлый год
(не включено в сальдо показаний на начало года)</v>
      </c>
      <c r="CH83" s="24" t="str">
        <f t="shared" si="34"/>
        <v>Корректировка показаний ПУ за прошлые периоды
(включено в сальдо показаний на начало года)</v>
      </c>
      <c r="CI83" s="84" t="str">
        <f t="shared" si="34"/>
        <v>Показания счетчиков в расчет (показания за февраль 2020 г.)</v>
      </c>
      <c r="CJ83" s="84" t="str">
        <f t="shared" si="34"/>
        <v>Потребление (переход  на GPRS АСКУЭ - по потреблению за февраль 2020 г.)</v>
      </c>
      <c r="CK83" s="84" t="str">
        <f t="shared" si="34"/>
        <v>Потери, кВт</v>
      </c>
      <c r="CL83" s="84" t="str">
        <f t="shared" si="34"/>
        <v>Потребление+ потери, кВт</v>
      </c>
      <c r="CM83" s="24" t="str">
        <f t="shared" si="34"/>
        <v>Сумма к оплате учетом к-та потребления марта к февралю К=0,75, руб. 
тариф 2,90руб./кВт</v>
      </c>
      <c r="CN83" s="24" t="str">
        <f t="shared" si="34"/>
        <v>к возмещению от п2п3п4п5п6, руб.</v>
      </c>
      <c r="CO83" s="24" t="str">
        <f t="shared" si="34"/>
        <v>Сумаа к начислению по садоводам с учетом возмещения, руб.</v>
      </c>
      <c r="CP83" s="24" t="str">
        <f t="shared" si="34"/>
        <v>Переплата (-)
Долг(+) 
на 01.04.2020</v>
      </c>
      <c r="CQ83" s="24" t="str">
        <f t="shared" si="34"/>
        <v>Способ получения показаний:
1=Показания ПУ
2=Показания ПУ с уч.показаний ст.ПУ
РО=расчет.объем показаний
0=Демонтаж счетчика</v>
      </c>
      <c r="CR83" s="24" t="str">
        <f t="shared" si="34"/>
        <v>Вид начисления</v>
      </c>
      <c r="CS83" s="24">
        <f t="shared" si="34"/>
        <v>0</v>
      </c>
      <c r="CT83" s="24">
        <f t="shared" si="34"/>
        <v>0</v>
      </c>
      <c r="CU83" s="24">
        <f t="shared" si="34"/>
        <v>0</v>
      </c>
      <c r="CV83" s="24" t="str">
        <f t="shared" si="34"/>
        <v>#</v>
      </c>
      <c r="CW83" s="24" t="str">
        <f t="shared" si="34"/>
        <v>Наименование_Точки_Учета</v>
      </c>
      <c r="CX83" s="24" t="str">
        <f aca="true" t="shared" si="35" ref="CX83:DP83">CX50</f>
        <v>Серийный_№</v>
      </c>
      <c r="CY83" s="24" t="str">
        <f t="shared" si="35"/>
        <v>дата</v>
      </c>
      <c r="CZ83" s="24" t="str">
        <f t="shared" si="35"/>
        <v>Оплачено в апреле </v>
      </c>
      <c r="DA83" s="24" t="str">
        <f t="shared" si="35"/>
        <v>СуммАктЭн</v>
      </c>
      <c r="DB83" s="24" t="str">
        <f t="shared" si="3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83" s="24" t="str">
        <f t="shared" si="35"/>
        <v>Корректировка показаний 
ПУ за текущий год
(показания ст.ПУ минус показания нов.ПУ на дату монтажа )</v>
      </c>
      <c r="DD83" s="24" t="str">
        <f t="shared" si="35"/>
        <v>Корректировка показаний ПУ за прошлый год
(не включено в сальдо показаний на начало года)</v>
      </c>
      <c r="DE83" s="24" t="str">
        <f t="shared" si="35"/>
        <v>Корректировка показаний ПУ за прошлые периоды
(включено в сальдо показаний на начало года)</v>
      </c>
      <c r="DF83" s="24" t="str">
        <f t="shared" si="35"/>
        <v>Показания счетчиков в расчет</v>
      </c>
      <c r="DG83" s="84" t="str">
        <f t="shared" si="35"/>
        <v>Потребление, кВт
(за март-апрель)</v>
      </c>
      <c r="DH83" s="84" t="str">
        <f t="shared" si="35"/>
        <v>Потери, кВт
(за март-апрель)</v>
      </c>
      <c r="DI83" s="84" t="str">
        <f t="shared" si="35"/>
        <v>Потребление+ потери, кВт
(за март-апрель)</v>
      </c>
      <c r="DJ83" s="84" t="str">
        <f t="shared" si="35"/>
        <v>Сумма к оплате, руб. тариф 2,90руб./кВт
(за март-апрель)</v>
      </c>
      <c r="DK83" s="24" t="str">
        <f t="shared" si="35"/>
        <v>Сумма к оплате, руб. тариф 2,90руб./кВт
(за апрель)</v>
      </c>
      <c r="DL83" s="24" t="str">
        <f t="shared" si="35"/>
        <v>к возмещению от п2п3п4п5п6, руб.
(за апрель)</v>
      </c>
      <c r="DM83" s="24" t="str">
        <f t="shared" si="35"/>
        <v>Сумаа к начислению по садоводам с учетом возмещения, руб.
(за апрель)</v>
      </c>
      <c r="DN83" s="24" t="str">
        <f t="shared" si="35"/>
        <v>Переплата (-)
Долг(+) 
на 01.05.2020</v>
      </c>
      <c r="DO83" s="24" t="str">
        <f t="shared" si="35"/>
        <v>Способ получения показаний:
1=Показания ПУ
2=Показания ПУ с уч.показаний ст.ПУ
РО=расчет.объем показаний
0=Демонтаж счетчика</v>
      </c>
      <c r="DP83" s="24" t="str">
        <f t="shared" si="35"/>
        <v>Вид начисления</v>
      </c>
    </row>
  </sheetData>
  <sheetProtection/>
  <mergeCells count="12">
    <mergeCell ref="Q1:X1"/>
    <mergeCell ref="Y2:AB2"/>
    <mergeCell ref="AC2:AF2"/>
    <mergeCell ref="AG2:AJ2"/>
    <mergeCell ref="AK2:AN2"/>
    <mergeCell ref="Y6:AE6"/>
    <mergeCell ref="CI48:CL48"/>
    <mergeCell ref="Q49:AJ49"/>
    <mergeCell ref="AK49:BD49"/>
    <mergeCell ref="BE49:BX49"/>
    <mergeCell ref="BY49:CR49"/>
    <mergeCell ref="CV49:DP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2020-05-11T07:55:03Z</cp:lastPrinted>
  <dcterms:created xsi:type="dcterms:W3CDTF">2014-12-21T06:03:52Z</dcterms:created>
  <dcterms:modified xsi:type="dcterms:W3CDTF">2020-05-11T07:58:38Z</dcterms:modified>
  <cp:category/>
  <cp:version/>
  <cp:contentType/>
  <cp:contentStatus/>
</cp:coreProperties>
</file>